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610" tabRatio="646" firstSheet="1" activeTab="2"/>
  </bookViews>
  <sheets>
    <sheet name="нові тарифи" sheetId="1" r:id="rId1"/>
    <sheet name="рішення  газ" sheetId="2" r:id="rId2"/>
    <sheet name="рішення тепло" sheetId="3" r:id="rId3"/>
  </sheets>
  <definedNames/>
  <calcPr fullCalcOnLoad="1"/>
</workbook>
</file>

<file path=xl/sharedStrings.xml><?xml version="1.0" encoding="utf-8"?>
<sst xmlns="http://schemas.openxmlformats.org/spreadsheetml/2006/main" count="416" uniqueCount="176">
  <si>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</si>
  <si>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</si>
  <si>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</si>
  <si>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</si>
  <si>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</si>
  <si>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</si>
  <si>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</si>
  <si>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</si>
  <si>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</si>
  <si>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</si>
  <si>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</si>
  <si>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ЗОШ № 4</t>
  </si>
  <si>
    <t>ЗОШ № 5</t>
  </si>
  <si>
    <t>ЗОШ № 6</t>
  </si>
  <si>
    <t>ЗОШ № 8</t>
  </si>
  <si>
    <t>ЗОШ № 11</t>
  </si>
  <si>
    <t>ЗОШ № 19</t>
  </si>
  <si>
    <t>ЗОШ № 20</t>
  </si>
  <si>
    <t>ЗОШ № 21</t>
  </si>
  <si>
    <t>ЗОШ № 22</t>
  </si>
  <si>
    <t>ЗОШ № 23</t>
  </si>
  <si>
    <t>ЗОШ № 24</t>
  </si>
  <si>
    <t>ЗОШ № 26</t>
  </si>
  <si>
    <t>ЗОШ № 27</t>
  </si>
  <si>
    <t>Гімназія № 1</t>
  </si>
  <si>
    <t>ДЮСШ № 2</t>
  </si>
  <si>
    <t>Всього</t>
  </si>
  <si>
    <t>Назва закладу</t>
  </si>
  <si>
    <t>Червень</t>
  </si>
  <si>
    <t>ЛІМІТИ</t>
  </si>
  <si>
    <t>Спеціальна школа</t>
  </si>
  <si>
    <t>Централізована бухгалтерія</t>
  </si>
  <si>
    <t>НВК ДДЗ № 11</t>
  </si>
  <si>
    <t>НВК ДДЗ № 37</t>
  </si>
  <si>
    <t>НВК ДДЗ № 41</t>
  </si>
  <si>
    <t>Міжшкільний навчально - виробничий комбінат</t>
  </si>
  <si>
    <t>до рішення виконавчого</t>
  </si>
  <si>
    <t>комітету міської ради</t>
  </si>
  <si>
    <t>від ____________№ _______</t>
  </si>
  <si>
    <t>Додаток  1</t>
  </si>
  <si>
    <t>Палац дітей та юнацтва</t>
  </si>
  <si>
    <t>Центр науково - технічної творчості молоді</t>
  </si>
  <si>
    <t>(Постачальник - ТОВ "Сумитеплоенерго")</t>
  </si>
  <si>
    <t>(Постачальник - ВАТ "Сумське НВО ім. Фрунзе")</t>
  </si>
  <si>
    <t>ССШ № 1</t>
  </si>
  <si>
    <t>ССШ № 2</t>
  </si>
  <si>
    <t>ССШ № 3</t>
  </si>
  <si>
    <t>ССШ № 30</t>
  </si>
  <si>
    <t>ССШ № 7</t>
  </si>
  <si>
    <t>ДЮСШ №1</t>
  </si>
  <si>
    <t>Центр еколого - натуралістичної творчості учнівської молоді</t>
  </si>
  <si>
    <t>Відділ моніторингу і контролю за раціональним використанням енергоресурсів та забезпечення надійної експлуатації закладів</t>
  </si>
  <si>
    <t>ЗОШ №12</t>
  </si>
  <si>
    <t>Органи місцевого самоврядування</t>
  </si>
  <si>
    <t>Міський центр війсьового-патріотичного виховання</t>
  </si>
  <si>
    <t xml:space="preserve">                        (Постачальник - ВАТ "Сумське НВО ім. Фрунзе")</t>
  </si>
  <si>
    <t>Дитячі-юнацькі  клуби</t>
  </si>
  <si>
    <t>Інформаційно методичний центр</t>
  </si>
  <si>
    <t>ДНЗ</t>
  </si>
  <si>
    <t>РАЗОМ по дитячих навчальних закладах</t>
  </si>
  <si>
    <t xml:space="preserve"> № 1</t>
  </si>
  <si>
    <t xml:space="preserve"> № 2</t>
  </si>
  <si>
    <t xml:space="preserve"> № 3</t>
  </si>
  <si>
    <t xml:space="preserve"> № 5</t>
  </si>
  <si>
    <t xml:space="preserve"> № 6</t>
  </si>
  <si>
    <t>№ 7</t>
  </si>
  <si>
    <t xml:space="preserve"> № 8</t>
  </si>
  <si>
    <t xml:space="preserve"> № 12</t>
  </si>
  <si>
    <t xml:space="preserve"> № 13</t>
  </si>
  <si>
    <t xml:space="preserve"> № 14</t>
  </si>
  <si>
    <t xml:space="preserve"> № 15</t>
  </si>
  <si>
    <t xml:space="preserve"> № 16</t>
  </si>
  <si>
    <t xml:space="preserve"> № 17</t>
  </si>
  <si>
    <t>№ 18</t>
  </si>
  <si>
    <t xml:space="preserve"> № 19</t>
  </si>
  <si>
    <t xml:space="preserve"> № 20</t>
  </si>
  <si>
    <t xml:space="preserve"> № 26</t>
  </si>
  <si>
    <t xml:space="preserve"> № 29</t>
  </si>
  <si>
    <t xml:space="preserve"> № 31</t>
  </si>
  <si>
    <t xml:space="preserve"> № 32</t>
  </si>
  <si>
    <t xml:space="preserve"> № 33</t>
  </si>
  <si>
    <t xml:space="preserve">  № 35</t>
  </si>
  <si>
    <t xml:space="preserve"> № 10</t>
  </si>
  <si>
    <t xml:space="preserve">  № 21</t>
  </si>
  <si>
    <t xml:space="preserve">  № 22</t>
  </si>
  <si>
    <t xml:space="preserve">  № 23</t>
  </si>
  <si>
    <t xml:space="preserve"> № 24</t>
  </si>
  <si>
    <t xml:space="preserve">  № 25</t>
  </si>
  <si>
    <t xml:space="preserve">  № 28</t>
  </si>
  <si>
    <t xml:space="preserve">  № 30</t>
  </si>
  <si>
    <t xml:space="preserve"> № 39</t>
  </si>
  <si>
    <t xml:space="preserve"> № 40</t>
  </si>
  <si>
    <t>ВСЬОГО ДНЗ</t>
  </si>
  <si>
    <t>Разом "Фізична культура і спорт"</t>
  </si>
  <si>
    <t>ССШ № 17 в.т.ч.</t>
  </si>
  <si>
    <t>ССШ № 25 в.т.ч.</t>
  </si>
  <si>
    <t>НВК ДДЗ № 9 в.т.ч.</t>
  </si>
  <si>
    <t>НВК ДДЗ № 42 в.т.ч.</t>
  </si>
  <si>
    <t>ССШ № 9 в.т.ч.</t>
  </si>
  <si>
    <t>ССШ № 10 в.т.ч.</t>
  </si>
  <si>
    <t>ССШ № 29 в.т.ч.</t>
  </si>
  <si>
    <t>ВСЬОГО в.т.ч.</t>
  </si>
  <si>
    <t>ЗОШ № 13 в.т.ч.</t>
  </si>
  <si>
    <t>ЗОШ № 15 в.т.ч.</t>
  </si>
  <si>
    <t>РАЗОМ по  галузі "Освіта"в.т.ч.</t>
  </si>
  <si>
    <t>Всього по закладах позашкільної освіти</t>
  </si>
  <si>
    <t>№36</t>
  </si>
  <si>
    <t>ЗОШ №18</t>
  </si>
  <si>
    <t xml:space="preserve"> Начальник управління освіти і науки                                                  А.М.Данильченко</t>
  </si>
  <si>
    <t xml:space="preserve"> споживання теплової енергії   по дитячих навчальних  закладах на 2015 рік (Гкал)</t>
  </si>
  <si>
    <t xml:space="preserve"> споживання теплової енергії   по дитячих навчальних закладах на 2015 рік (Гкал)</t>
  </si>
  <si>
    <t xml:space="preserve"> споживання теплової енергії   по загальноосвітніх  навчальних закладах на 2015 рік (Гкал)</t>
  </si>
  <si>
    <t xml:space="preserve"> споживання теплової енергії  по загальноосвітніх  навчальних закладах на 2015 рік (Гкал)</t>
  </si>
  <si>
    <t xml:space="preserve"> споживання теплової енергії  по інших  установах та закладах  на 2015 рік (Гкал)</t>
  </si>
  <si>
    <t>споживання теплової енергії   по  галузі " Освіта"  "Фізична культура і спорт " на 2015 рік (Гкал)</t>
  </si>
  <si>
    <t xml:space="preserve"> споживання теплової енергії  по галузі "Освіта"  " Фізична  культура і спорт "на 2015 рік (Гкал)</t>
  </si>
  <si>
    <t>Дитячі  юнацькі клуби</t>
  </si>
  <si>
    <t>разом  ТОВ"Сумитеплоенерго"</t>
  </si>
  <si>
    <t>Олександрівська гімназія</t>
  </si>
  <si>
    <t>Разом   (Постачальник -ВАТ "Сумське НВО ім.Фрунзе")</t>
  </si>
  <si>
    <t>Разом ("Постачальник -ТОВ "Сумитеплоенерго")</t>
  </si>
  <si>
    <t>Фантазія</t>
  </si>
  <si>
    <t>Промінь</t>
  </si>
  <si>
    <t>Ровесник</t>
  </si>
  <si>
    <t>Сучасник</t>
  </si>
  <si>
    <t>Радість</t>
  </si>
  <si>
    <t>Сонечко</t>
  </si>
  <si>
    <t>Орлятко</t>
  </si>
  <si>
    <t>Мрія</t>
  </si>
  <si>
    <t>Ромашка</t>
  </si>
  <si>
    <t>Горизонт</t>
  </si>
  <si>
    <t>Ритм</t>
  </si>
  <si>
    <t>разом</t>
  </si>
  <si>
    <t xml:space="preserve"> спеціальний. 9</t>
  </si>
  <si>
    <t xml:space="preserve"> спеціальний 10</t>
  </si>
  <si>
    <t>спеціальний. 17</t>
  </si>
  <si>
    <t>спеціальний. 25</t>
  </si>
  <si>
    <t xml:space="preserve"> спеціальний. 29</t>
  </si>
  <si>
    <t>спеціальний. 15</t>
  </si>
  <si>
    <t>спеціальний. 42</t>
  </si>
  <si>
    <t>всього</t>
  </si>
  <si>
    <t>Додаток  4</t>
  </si>
  <si>
    <t>гуртожиток</t>
  </si>
  <si>
    <t>спеціальний фонд в.т.ч.</t>
  </si>
  <si>
    <t xml:space="preserve">ДНЗ "Сумський центр професійно-технічної освіти харчових технологій,торгівлі та ресторанного сервісу"( №12) </t>
  </si>
  <si>
    <t>Всього спеціальний фонд</t>
  </si>
  <si>
    <t xml:space="preserve"> Разом загальний фонд</t>
  </si>
  <si>
    <t>Разом спеціальний фонд</t>
  </si>
  <si>
    <t>Всього загальний фонд</t>
  </si>
  <si>
    <t xml:space="preserve">ДПТНЗ "Сумське  вище професійне училище будівництва  та автотранспорту "   ( №11 ) </t>
  </si>
  <si>
    <t xml:space="preserve">гуртожиток </t>
  </si>
  <si>
    <t>Разом</t>
  </si>
  <si>
    <t xml:space="preserve"> споживання теплової енергії   по  професійно-технічних  закладах на 2016 рік (Гкал)</t>
  </si>
  <si>
    <t xml:space="preserve"> споживання  природного газу  по  професійно-технічних закладах на 2016 рік (м3)</t>
  </si>
  <si>
    <t>навчальний корпус та інші</t>
  </si>
  <si>
    <t>комітету Сумської міської ради</t>
  </si>
  <si>
    <t xml:space="preserve"> ДНЗ "Сумський хіміко-технологічний центр професійно-технічної освіти" (№1) </t>
  </si>
  <si>
    <t xml:space="preserve">ДНЗ "Сумське міжрегіональне вище професійне училище" ( 16) </t>
  </si>
  <si>
    <t>(Постачальник  Дирекція " Котельня Північного промвузла" ПАТ "Сумське НВО ")</t>
  </si>
  <si>
    <t xml:space="preserve">ДПТНЗ "Сумський центр професійно-технічної освіти" ( № 2) </t>
  </si>
  <si>
    <t xml:space="preserve">ДПТНЗ "Сумське вище професійне училище будівництва і дизайну "  ( №6 ) </t>
  </si>
  <si>
    <t xml:space="preserve">ДПТНЗ "Сумський центр професійно-технічної освіти з дизайну та сфери послуг "( №24) </t>
  </si>
  <si>
    <t xml:space="preserve">ДПТНЗ "Сумський центр професійно-технічної освіти з дизайну та сфери послуг" ( №24) </t>
  </si>
  <si>
    <t>в т.ч загальний фонд</t>
  </si>
  <si>
    <t>в т.ч. спеціальний фонд</t>
  </si>
  <si>
    <t>спеціальний фонд в т.ч.</t>
  </si>
  <si>
    <t>загальний фонд     в т.ч.</t>
  </si>
  <si>
    <t>загальний фонд              в т.ч.</t>
  </si>
  <si>
    <t>загальний фонд        в т.ч.</t>
  </si>
  <si>
    <t>Всього в т.ч.</t>
  </si>
  <si>
    <t xml:space="preserve">  загальний фонд</t>
  </si>
  <si>
    <t>спеціальний фонд</t>
  </si>
  <si>
    <t>загальний фонд                     в т.ч.</t>
  </si>
  <si>
    <t>загальний фонд                 в т.ч.</t>
  </si>
  <si>
    <t>навчальний  та інші корпуси</t>
  </si>
  <si>
    <t xml:space="preserve"> споживання теплової енергії   по  професійно -технічних  закладах на 2016 рік (Гкал)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</si>
</sst>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"/>
    <numFmt numFmtId="181" formatCode="0.000"/>
    <numFmt numFmtId="182" formatCode="0.000000"/>
    <numFmt numFmtId="183" formatCode="0.00000"/>
    <numFmt numFmtId="184" formatCode="0.0000"/>
    <numFmt numFmtId="185" formatCode="0.0%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b/>
      <sz val="9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75">
    <xf numFmtId="0" fontId="0" fillId="0" borderId="0" xfId="0" applyAlignment="1">
      <alignment/>
    </xf>
    <xf numFmtId="180" fontId="3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/>
    </xf>
    <xf numFmtId="180" fontId="7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80" fontId="5" fillId="24" borderId="0" xfId="0" applyNumberFormat="1" applyFont="1" applyFill="1" applyAlignment="1">
      <alignment horizontal="center"/>
    </xf>
    <xf numFmtId="1" fontId="4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top" wrapText="1"/>
    </xf>
    <xf numFmtId="1" fontId="7" fillId="24" borderId="0" xfId="0" applyNumberFormat="1" applyFont="1" applyFill="1" applyBorder="1" applyAlignment="1">
      <alignment horizontal="center" vertical="top" wrapText="1"/>
    </xf>
    <xf numFmtId="180" fontId="7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 wrapText="1"/>
    </xf>
    <xf numFmtId="180" fontId="8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top" wrapText="1"/>
    </xf>
    <xf numFmtId="1" fontId="11" fillId="24" borderId="0" xfId="0" applyNumberFormat="1" applyFont="1" applyFill="1" applyBorder="1" applyAlignment="1">
      <alignment horizontal="center" vertical="top" wrapText="1"/>
    </xf>
    <xf numFmtId="180" fontId="4" fillId="0" borderId="0" xfId="0" applyNumberFormat="1" applyFont="1" applyAlignment="1">
      <alignment horizontal="center"/>
    </xf>
    <xf numFmtId="180" fontId="4" fillId="24" borderId="0" xfId="0" applyNumberFormat="1" applyFont="1" applyFill="1" applyAlignment="1">
      <alignment horizontal="center"/>
    </xf>
    <xf numFmtId="180" fontId="12" fillId="0" borderId="0" xfId="0" applyNumberFormat="1" applyFont="1" applyAlignment="1">
      <alignment horizontal="center" vertical="center" wrapText="1"/>
    </xf>
    <xf numFmtId="180" fontId="3" fillId="2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 vertical="center" wrapText="1"/>
    </xf>
    <xf numFmtId="180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80" fontId="12" fillId="0" borderId="0" xfId="0" applyNumberFormat="1" applyFont="1" applyAlignment="1">
      <alignment vertical="center" wrapText="1"/>
    </xf>
    <xf numFmtId="180" fontId="9" fillId="0" borderId="0" xfId="0" applyNumberFormat="1" applyFont="1" applyAlignment="1">
      <alignment horizontal="center" vertical="center" wrapText="1"/>
    </xf>
    <xf numFmtId="180" fontId="8" fillId="0" borderId="0" xfId="0" applyNumberFormat="1" applyFont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80" fontId="9" fillId="0" borderId="0" xfId="0" applyNumberFormat="1" applyFont="1" applyBorder="1" applyAlignment="1">
      <alignment horizontal="center" vertical="center" wrapText="1"/>
    </xf>
    <xf numFmtId="180" fontId="7" fillId="0" borderId="0" xfId="0" applyNumberFormat="1" applyFont="1" applyBorder="1" applyAlignment="1">
      <alignment horizontal="center" vertical="top" wrapText="1"/>
    </xf>
    <xf numFmtId="180" fontId="14" fillId="0" borderId="10" xfId="0" applyNumberFormat="1" applyFont="1" applyBorder="1" applyAlignment="1">
      <alignment horizontal="center" vertical="center" wrapText="1"/>
    </xf>
    <xf numFmtId="180" fontId="15" fillId="0" borderId="0" xfId="0" applyNumberFormat="1" applyFont="1" applyAlignment="1">
      <alignment horizontal="center"/>
    </xf>
    <xf numFmtId="180" fontId="15" fillId="24" borderId="0" xfId="0" applyNumberFormat="1" applyFont="1" applyFill="1" applyAlignment="1">
      <alignment horizontal="center"/>
    </xf>
    <xf numFmtId="180" fontId="12" fillId="0" borderId="0" xfId="0" applyNumberFormat="1" applyFont="1" applyAlignment="1">
      <alignment/>
    </xf>
    <xf numFmtId="180" fontId="12" fillId="0" borderId="0" xfId="0" applyNumberFormat="1" applyFont="1" applyAlignment="1">
      <alignment horizontal="center"/>
    </xf>
    <xf numFmtId="180" fontId="8" fillId="0" borderId="10" xfId="0" applyNumberFormat="1" applyFont="1" applyBorder="1" applyAlignment="1">
      <alignment horizontal="center" vertical="center" wrapText="1"/>
    </xf>
    <xf numFmtId="180" fontId="8" fillId="24" borderId="10" xfId="0" applyNumberFormat="1" applyFont="1" applyFill="1" applyBorder="1" applyAlignment="1">
      <alignment horizontal="center" vertical="center" wrapText="1"/>
    </xf>
    <xf numFmtId="180" fontId="33" fillId="0" borderId="10" xfId="0" applyNumberFormat="1" applyFont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180" fontId="8" fillId="0" borderId="11" xfId="0" applyNumberFormat="1" applyFont="1" applyFill="1" applyBorder="1" applyAlignment="1">
      <alignment horizontal="center" vertical="center" wrapText="1"/>
    </xf>
    <xf numFmtId="180" fontId="8" fillId="0" borderId="11" xfId="0" applyNumberFormat="1" applyFont="1" applyBorder="1" applyAlignment="1">
      <alignment horizontal="center" vertical="center" wrapText="1"/>
    </xf>
    <xf numFmtId="180" fontId="8" fillId="0" borderId="0" xfId="0" applyNumberFormat="1" applyFont="1" applyFill="1" applyAlignment="1">
      <alignment horizontal="center" vertical="center" wrapText="1"/>
    </xf>
    <xf numFmtId="180" fontId="8" fillId="0" borderId="12" xfId="0" applyNumberFormat="1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180" fontId="8" fillId="0" borderId="13" xfId="0" applyNumberFormat="1" applyFont="1" applyBorder="1" applyAlignment="1">
      <alignment horizontal="center" vertical="center" wrapText="1"/>
    </xf>
    <xf numFmtId="180" fontId="8" fillId="0" borderId="0" xfId="0" applyNumberFormat="1" applyFont="1" applyBorder="1" applyAlignment="1">
      <alignment horizontal="center" vertical="top" wrapText="1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Fill="1" applyAlignment="1">
      <alignment horizontal="center"/>
    </xf>
    <xf numFmtId="180" fontId="5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80" fontId="7" fillId="24" borderId="10" xfId="0" applyNumberFormat="1" applyFont="1" applyFill="1" applyBorder="1" applyAlignment="1">
      <alignment horizontal="center" vertical="center" wrapText="1"/>
    </xf>
    <xf numFmtId="180" fontId="8" fillId="24" borderId="0" xfId="0" applyNumberFormat="1" applyFont="1" applyFill="1" applyAlignment="1">
      <alignment horizontal="center" vertical="center" wrapText="1"/>
    </xf>
    <xf numFmtId="1" fontId="8" fillId="24" borderId="0" xfId="0" applyNumberFormat="1" applyFont="1" applyFill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0" fontId="7" fillId="0" borderId="14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" fontId="8" fillId="25" borderId="0" xfId="0" applyNumberFormat="1" applyFont="1" applyFill="1" applyAlignment="1">
      <alignment horizontal="center"/>
    </xf>
    <xf numFmtId="180" fontId="8" fillId="25" borderId="10" xfId="0" applyNumberFormat="1" applyFont="1" applyFill="1" applyBorder="1" applyAlignment="1">
      <alignment horizontal="center" vertical="center" wrapText="1"/>
    </xf>
    <xf numFmtId="180" fontId="8" fillId="25" borderId="0" xfId="0" applyNumberFormat="1" applyFont="1" applyFill="1" applyAlignment="1">
      <alignment horizontal="center" vertical="center" wrapText="1"/>
    </xf>
    <xf numFmtId="1" fontId="8" fillId="25" borderId="0" xfId="0" applyNumberFormat="1" applyFont="1" applyFill="1" applyAlignment="1">
      <alignment horizontal="center" vertical="center" wrapText="1"/>
    </xf>
    <xf numFmtId="1" fontId="4" fillId="25" borderId="0" xfId="0" applyNumberFormat="1" applyFont="1" applyFill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180" fontId="3" fillId="0" borderId="14" xfId="0" applyNumberFormat="1" applyFont="1" applyBorder="1" applyAlignment="1">
      <alignment horizontal="center" vertical="center" wrapText="1"/>
    </xf>
    <xf numFmtId="180" fontId="8" fillId="0" borderId="14" xfId="0" applyNumberFormat="1" applyFont="1" applyBorder="1" applyAlignment="1">
      <alignment horizontal="center" vertical="center" wrapText="1"/>
    </xf>
    <xf numFmtId="180" fontId="8" fillId="24" borderId="14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15" xfId="0" applyNumberFormat="1" applyFont="1" applyFill="1" applyBorder="1" applyAlignment="1">
      <alignment horizontal="center" vertical="center" wrapText="1"/>
    </xf>
    <xf numFmtId="180" fontId="8" fillId="0" borderId="15" xfId="0" applyNumberFormat="1" applyFont="1" applyBorder="1" applyAlignment="1">
      <alignment horizontal="center" vertical="center" wrapText="1"/>
    </xf>
    <xf numFmtId="180" fontId="8" fillId="0" borderId="16" xfId="0" applyNumberFormat="1" applyFont="1" applyBorder="1" applyAlignment="1">
      <alignment horizontal="center" vertical="center" wrapText="1"/>
    </xf>
    <xf numFmtId="180" fontId="5" fillId="0" borderId="12" xfId="0" applyNumberFormat="1" applyFont="1" applyBorder="1" applyAlignment="1">
      <alignment horizontal="center"/>
    </xf>
    <xf numFmtId="180" fontId="35" fillId="0" borderId="10" xfId="0" applyNumberFormat="1" applyFont="1" applyBorder="1" applyAlignment="1">
      <alignment horizontal="center"/>
    </xf>
    <xf numFmtId="180" fontId="35" fillId="0" borderId="0" xfId="0" applyNumberFormat="1" applyFont="1" applyAlignment="1">
      <alignment horizontal="center"/>
    </xf>
    <xf numFmtId="180" fontId="5" fillId="25" borderId="0" xfId="0" applyNumberFormat="1" applyFont="1" applyFill="1" applyAlignment="1">
      <alignment horizontal="center"/>
    </xf>
    <xf numFmtId="180" fontId="8" fillId="24" borderId="11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1" fontId="8" fillId="24" borderId="10" xfId="0" applyNumberFormat="1" applyFont="1" applyFill="1" applyBorder="1" applyAlignment="1">
      <alignment horizontal="center" vertical="center" wrapText="1"/>
    </xf>
    <xf numFmtId="180" fontId="36" fillId="0" borderId="0" xfId="0" applyNumberFormat="1" applyFont="1" applyAlignment="1">
      <alignment horizontal="center"/>
    </xf>
    <xf numFmtId="180" fontId="36" fillId="24" borderId="0" xfId="0" applyNumberFormat="1" applyFont="1" applyFill="1" applyAlignment="1">
      <alignment horizontal="center"/>
    </xf>
    <xf numFmtId="180" fontId="36" fillId="0" borderId="0" xfId="0" applyNumberFormat="1" applyFont="1" applyBorder="1" applyAlignment="1">
      <alignment horizontal="center" vertical="center" wrapText="1"/>
    </xf>
    <xf numFmtId="180" fontId="14" fillId="0" borderId="0" xfId="0" applyNumberFormat="1" applyFont="1" applyBorder="1" applyAlignment="1">
      <alignment horizontal="center" vertical="center" wrapText="1"/>
    </xf>
    <xf numFmtId="180" fontId="14" fillId="0" borderId="0" xfId="0" applyNumberFormat="1" applyFont="1" applyAlignment="1">
      <alignment/>
    </xf>
    <xf numFmtId="180" fontId="14" fillId="0" borderId="0" xfId="0" applyNumberFormat="1" applyFont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180" fontId="36" fillId="0" borderId="0" xfId="0" applyNumberFormat="1" applyFont="1" applyFill="1" applyBorder="1" applyAlignment="1">
      <alignment horizontal="center" vertical="center" wrapText="1"/>
    </xf>
    <xf numFmtId="180" fontId="37" fillId="0" borderId="0" xfId="0" applyNumberFormat="1" applyFont="1" applyAlignment="1">
      <alignment horizontal="center"/>
    </xf>
    <xf numFmtId="180" fontId="8" fillId="0" borderId="0" xfId="0" applyNumberFormat="1" applyFont="1" applyAlignment="1">
      <alignment horizontal="center"/>
    </xf>
    <xf numFmtId="0" fontId="8" fillId="24" borderId="10" xfId="0" applyNumberFormat="1" applyFont="1" applyFill="1" applyBorder="1" applyAlignment="1">
      <alignment horizontal="center" vertical="center" wrapText="1"/>
    </xf>
    <xf numFmtId="181" fontId="4" fillId="0" borderId="0" xfId="0" applyNumberFormat="1" applyFont="1" applyAlignment="1">
      <alignment horizontal="center"/>
    </xf>
    <xf numFmtId="181" fontId="8" fillId="0" borderId="0" xfId="0" applyNumberFormat="1" applyFont="1" applyAlignment="1">
      <alignment horizontal="center"/>
    </xf>
    <xf numFmtId="180" fontId="7" fillId="0" borderId="11" xfId="0" applyNumberFormat="1" applyFont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center" vertical="center"/>
    </xf>
    <xf numFmtId="181" fontId="8" fillId="24" borderId="11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top" wrapText="1"/>
    </xf>
    <xf numFmtId="181" fontId="7" fillId="0" borderId="10" xfId="0" applyNumberFormat="1" applyFont="1" applyBorder="1" applyAlignment="1">
      <alignment horizontal="center" vertical="top" wrapText="1"/>
    </xf>
    <xf numFmtId="181" fontId="7" fillId="0" borderId="0" xfId="0" applyNumberFormat="1" applyFont="1" applyBorder="1" applyAlignment="1">
      <alignment horizontal="center" vertical="top" wrapText="1"/>
    </xf>
    <xf numFmtId="181" fontId="7" fillId="0" borderId="0" xfId="0" applyNumberFormat="1" applyFont="1" applyBorder="1" applyAlignment="1">
      <alignment horizontal="center" vertical="center" wrapText="1"/>
    </xf>
    <xf numFmtId="181" fontId="11" fillId="0" borderId="0" xfId="0" applyNumberFormat="1" applyFont="1" applyBorder="1" applyAlignment="1">
      <alignment horizontal="center" vertical="top" wrapText="1"/>
    </xf>
    <xf numFmtId="181" fontId="11" fillId="0" borderId="0" xfId="0" applyNumberFormat="1" applyFont="1" applyBorder="1" applyAlignment="1">
      <alignment horizontal="center" vertical="center" wrapText="1"/>
    </xf>
    <xf numFmtId="180" fontId="12" fillId="24" borderId="0" xfId="0" applyNumberFormat="1" applyFont="1" applyFill="1" applyAlignment="1">
      <alignment/>
    </xf>
    <xf numFmtId="180" fontId="12" fillId="24" borderId="0" xfId="0" applyNumberFormat="1" applyFont="1" applyFill="1" applyAlignment="1">
      <alignment horizontal="center"/>
    </xf>
    <xf numFmtId="180" fontId="37" fillId="24" borderId="0" xfId="0" applyNumberFormat="1" applyFont="1" applyFill="1" applyAlignment="1">
      <alignment horizontal="center"/>
    </xf>
    <xf numFmtId="180" fontId="36" fillId="24" borderId="0" xfId="0" applyNumberFormat="1" applyFont="1" applyFill="1" applyBorder="1" applyAlignment="1">
      <alignment horizontal="center" vertical="center" wrapText="1"/>
    </xf>
    <xf numFmtId="2" fontId="8" fillId="24" borderId="10" xfId="0" applyNumberFormat="1" applyFont="1" applyFill="1" applyBorder="1" applyAlignment="1">
      <alignment horizontal="center" vertical="center" wrapText="1"/>
    </xf>
    <xf numFmtId="2" fontId="8" fillId="24" borderId="11" xfId="0" applyNumberFormat="1" applyFont="1" applyFill="1" applyBorder="1" applyAlignment="1">
      <alignment horizontal="center" vertical="center" wrapText="1"/>
    </xf>
    <xf numFmtId="2" fontId="8" fillId="24" borderId="0" xfId="0" applyNumberFormat="1" applyFont="1" applyFill="1" applyBorder="1" applyAlignment="1">
      <alignment horizontal="center" vertical="center" wrapText="1"/>
    </xf>
    <xf numFmtId="2" fontId="7" fillId="24" borderId="0" xfId="0" applyNumberFormat="1" applyFont="1" applyFill="1" applyBorder="1" applyAlignment="1">
      <alignment horizontal="center" vertical="center" wrapText="1"/>
    </xf>
    <xf numFmtId="2" fontId="7" fillId="24" borderId="0" xfId="0" applyNumberFormat="1" applyFont="1" applyFill="1" applyBorder="1" applyAlignment="1">
      <alignment horizontal="center" vertical="top" wrapText="1"/>
    </xf>
    <xf numFmtId="2" fontId="12" fillId="24" borderId="0" xfId="0" applyNumberFormat="1" applyFont="1" applyFill="1" applyAlignment="1">
      <alignment horizontal="center" vertical="center" wrapText="1"/>
    </xf>
    <xf numFmtId="2" fontId="7" fillId="24" borderId="10" xfId="0" applyNumberFormat="1" applyFont="1" applyFill="1" applyBorder="1" applyAlignment="1">
      <alignment horizontal="center" vertical="center" wrapText="1"/>
    </xf>
    <xf numFmtId="180" fontId="36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 vertical="center"/>
    </xf>
    <xf numFmtId="181" fontId="7" fillId="0" borderId="10" xfId="0" applyNumberFormat="1" applyFont="1" applyBorder="1" applyAlignment="1">
      <alignment horizontal="center" vertical="center"/>
    </xf>
    <xf numFmtId="181" fontId="7" fillId="0" borderId="11" xfId="0" applyNumberFormat="1" applyFont="1" applyBorder="1" applyAlignment="1">
      <alignment horizontal="center" vertical="center" wrapText="1"/>
    </xf>
    <xf numFmtId="0" fontId="7" fillId="24" borderId="10" xfId="0" applyNumberFormat="1" applyFont="1" applyFill="1" applyBorder="1" applyAlignment="1">
      <alignment horizontal="center" vertical="center" wrapText="1"/>
    </xf>
    <xf numFmtId="181" fontId="7" fillId="24" borderId="11" xfId="0" applyNumberFormat="1" applyFont="1" applyFill="1" applyBorder="1" applyAlignment="1">
      <alignment horizontal="center" vertical="center" wrapText="1"/>
    </xf>
    <xf numFmtId="181" fontId="7" fillId="24" borderId="10" xfId="0" applyNumberFormat="1" applyFont="1" applyFill="1" applyBorder="1" applyAlignment="1">
      <alignment horizontal="center" vertical="center" wrapText="1"/>
    </xf>
    <xf numFmtId="2" fontId="7" fillId="24" borderId="11" xfId="0" applyNumberFormat="1" applyFont="1" applyFill="1" applyBorder="1" applyAlignment="1">
      <alignment horizontal="center" vertical="center" wrapText="1"/>
    </xf>
    <xf numFmtId="2" fontId="14" fillId="24" borderId="10" xfId="0" applyNumberFormat="1" applyFont="1" applyFill="1" applyBorder="1" applyAlignment="1">
      <alignment horizontal="center" vertical="center" wrapText="1"/>
    </xf>
    <xf numFmtId="181" fontId="7" fillId="24" borderId="10" xfId="0" applyNumberFormat="1" applyFont="1" applyFill="1" applyBorder="1" applyAlignment="1">
      <alignment horizontal="center" vertical="top" wrapText="1"/>
    </xf>
    <xf numFmtId="180" fontId="12" fillId="0" borderId="0" xfId="0" applyNumberFormat="1" applyFont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80" fontId="12" fillId="0" borderId="14" xfId="0" applyNumberFormat="1" applyFont="1" applyBorder="1" applyAlignment="1">
      <alignment horizontal="left" vertical="center" wrapText="1"/>
    </xf>
    <xf numFmtId="180" fontId="12" fillId="0" borderId="17" xfId="0" applyNumberFormat="1" applyFont="1" applyBorder="1" applyAlignment="1">
      <alignment horizontal="left" vertical="center" wrapText="1"/>
    </xf>
    <xf numFmtId="180" fontId="12" fillId="0" borderId="0" xfId="0" applyNumberFormat="1" applyFont="1" applyBorder="1" applyAlignment="1">
      <alignment vertical="center" wrapText="1"/>
    </xf>
    <xf numFmtId="180" fontId="12" fillId="0" borderId="0" xfId="0" applyNumberFormat="1" applyFont="1" applyAlignment="1">
      <alignment vertical="center" wrapText="1"/>
    </xf>
    <xf numFmtId="180" fontId="12" fillId="0" borderId="18" xfId="0" applyNumberFormat="1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 wrapText="1"/>
    </xf>
    <xf numFmtId="180" fontId="34" fillId="0" borderId="0" xfId="0" applyNumberFormat="1" applyFont="1" applyAlignment="1">
      <alignment horizontal="center"/>
    </xf>
    <xf numFmtId="180" fontId="34" fillId="0" borderId="0" xfId="0" applyNumberFormat="1" applyFont="1" applyAlignment="1">
      <alignment horizontal="left"/>
    </xf>
    <xf numFmtId="180" fontId="38" fillId="0" borderId="19" xfId="0" applyNumberFormat="1" applyFont="1" applyBorder="1" applyAlignment="1">
      <alignment horizontal="center"/>
    </xf>
    <xf numFmtId="180" fontId="36" fillId="0" borderId="0" xfId="0" applyNumberFormat="1" applyFont="1" applyBorder="1" applyAlignment="1">
      <alignment horizontal="center" vertical="center" wrapText="1"/>
    </xf>
    <xf numFmtId="180" fontId="36" fillId="0" borderId="0" xfId="0" applyNumberFormat="1" applyFont="1" applyAlignment="1">
      <alignment horizontal="center"/>
    </xf>
    <xf numFmtId="180" fontId="36" fillId="0" borderId="0" xfId="0" applyNumberFormat="1" applyFont="1" applyAlignment="1">
      <alignment horizontal="left"/>
    </xf>
    <xf numFmtId="180" fontId="38" fillId="0" borderId="0" xfId="0" applyNumberFormat="1" applyFont="1" applyAlignment="1">
      <alignment horizontal="center"/>
    </xf>
    <xf numFmtId="2" fontId="12" fillId="24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K232"/>
  <sheetViews>
    <sheetView workbookViewId="0" topLeftCell="A19">
      <pane xSplit="1" topLeftCell="B1" activePane="topRight" state="frozen"/>
      <selection pane="topLeft" activeCell="A1" sqref="A1"/>
      <selection pane="topRight" activeCell="AB218" sqref="AB218"/>
    </sheetView>
  </sheetViews>
  <sheetFormatPr defaultColWidth="9.00390625" defaultRowHeight="12.75"/>
  <cols>
    <col min="1" max="1" width="16.625" style="5" customWidth="1"/>
    <col min="2" max="2" width="8.375" style="5" customWidth="1"/>
    <col min="3" max="3" width="12.625" style="5" customWidth="1"/>
    <col min="4" max="4" width="8.375" style="5" customWidth="1"/>
    <col min="5" max="5" width="8.625" style="5" customWidth="1"/>
    <col min="6" max="6" width="12.75390625" style="5" customWidth="1"/>
    <col min="7" max="7" width="8.625" style="5" customWidth="1"/>
    <col min="8" max="8" width="8.75390625" style="5" customWidth="1"/>
    <col min="9" max="9" width="11.00390625" style="5" customWidth="1"/>
    <col min="10" max="11" width="8.75390625" style="5" customWidth="1"/>
    <col min="12" max="12" width="11.875" style="5" customWidth="1"/>
    <col min="13" max="13" width="12.00390625" style="5" customWidth="1"/>
    <col min="14" max="14" width="8.375" style="5" customWidth="1"/>
    <col min="15" max="15" width="10.875" style="5" customWidth="1"/>
    <col min="16" max="16" width="8.375" style="5" customWidth="1"/>
    <col min="17" max="17" width="9.25390625" style="5" bestFit="1" customWidth="1"/>
    <col min="18" max="18" width="10.875" style="5" customWidth="1"/>
    <col min="19" max="20" width="9.25390625" style="5" customWidth="1"/>
    <col min="21" max="21" width="7.875" style="5" customWidth="1"/>
    <col min="22" max="22" width="10.25390625" style="5" customWidth="1"/>
    <col min="23" max="23" width="9.25390625" style="5" customWidth="1"/>
    <col min="24" max="26" width="8.75390625" style="5" customWidth="1"/>
    <col min="27" max="27" width="8.875" style="5" customWidth="1"/>
    <col min="28" max="28" width="11.25390625" style="5" customWidth="1"/>
    <col min="29" max="29" width="8.875" style="5" customWidth="1"/>
    <col min="30" max="30" width="9.25390625" style="5" bestFit="1" customWidth="1"/>
    <col min="31" max="31" width="13.00390625" style="5" customWidth="1"/>
    <col min="32" max="32" width="9.25390625" style="5" customWidth="1"/>
    <col min="33" max="33" width="9.25390625" style="5" bestFit="1" customWidth="1"/>
    <col min="34" max="34" width="11.375" style="5" customWidth="1"/>
    <col min="35" max="35" width="9.25390625" style="5" customWidth="1"/>
    <col min="36" max="36" width="9.375" style="5" customWidth="1"/>
    <col min="37" max="37" width="12.125" style="5" customWidth="1"/>
    <col min="38" max="38" width="9.375" style="5" customWidth="1"/>
    <col min="39" max="39" width="10.25390625" style="10" customWidth="1"/>
    <col min="40" max="60" width="0" style="5" hidden="1" customWidth="1"/>
    <col min="61" max="61" width="15.25390625" style="5" customWidth="1"/>
    <col min="62" max="62" width="11.375" style="5" customWidth="1"/>
    <col min="63" max="63" width="12.375" style="5" customWidth="1"/>
    <col min="64" max="16384" width="9.125" style="5" customWidth="1"/>
  </cols>
  <sheetData>
    <row r="4" spans="33:39" s="30" customFormat="1" ht="12.75">
      <c r="AG4" s="167" t="s">
        <v>39</v>
      </c>
      <c r="AH4" s="167"/>
      <c r="AI4" s="167"/>
      <c r="AJ4" s="167"/>
      <c r="AK4" s="167"/>
      <c r="AL4" s="167"/>
      <c r="AM4" s="167"/>
    </row>
    <row r="5" spans="33:39" s="30" customFormat="1" ht="12.75">
      <c r="AG5" s="168" t="s">
        <v>36</v>
      </c>
      <c r="AH5" s="168"/>
      <c r="AI5" s="168"/>
      <c r="AJ5" s="168"/>
      <c r="AK5" s="168"/>
      <c r="AL5" s="168"/>
      <c r="AM5" s="168"/>
    </row>
    <row r="6" spans="33:39" s="30" customFormat="1" ht="12.75">
      <c r="AG6" s="168" t="s">
        <v>37</v>
      </c>
      <c r="AH6" s="168"/>
      <c r="AI6" s="168"/>
      <c r="AJ6" s="168"/>
      <c r="AK6" s="168"/>
      <c r="AL6" s="168"/>
      <c r="AM6" s="168"/>
    </row>
    <row r="7" spans="33:39" s="30" customFormat="1" ht="12.75">
      <c r="AG7" s="168" t="s">
        <v>38</v>
      </c>
      <c r="AH7" s="168"/>
      <c r="AI7" s="168"/>
      <c r="AJ7" s="168"/>
      <c r="AK7" s="168"/>
      <c r="AL7" s="168"/>
      <c r="AM7" s="168"/>
    </row>
    <row r="8" s="30" customFormat="1" ht="8.25" customHeight="1">
      <c r="AM8" s="31"/>
    </row>
    <row r="9" spans="1:39" s="30" customFormat="1" ht="15.75" customHeight="1">
      <c r="A9" s="158" t="s">
        <v>29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</row>
    <row r="10" spans="1:39" s="30" customFormat="1" ht="16.5" customHeight="1">
      <c r="A10" s="158" t="s">
        <v>109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</row>
    <row r="11" spans="1:39" s="30" customFormat="1" ht="16.5" customHeight="1">
      <c r="A11" s="32"/>
      <c r="B11" s="158" t="s">
        <v>42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32"/>
      <c r="AI11" s="32"/>
      <c r="AJ11" s="32"/>
      <c r="AK11" s="32"/>
      <c r="AL11" s="32"/>
      <c r="AM11" s="32"/>
    </row>
    <row r="12" spans="36:39" s="30" customFormat="1" ht="9" customHeight="1">
      <c r="AJ12" s="166"/>
      <c r="AK12" s="166"/>
      <c r="AL12" s="166"/>
      <c r="AM12" s="166"/>
    </row>
    <row r="13" spans="1:61" s="30" customFormat="1" ht="47.25" customHeight="1">
      <c r="A13" s="1" t="s">
        <v>58</v>
      </c>
      <c r="B13" s="1" t="s">
        <v>0</v>
      </c>
      <c r="C13" s="86">
        <v>921.36</v>
      </c>
      <c r="D13" s="86"/>
      <c r="E13" s="1" t="s">
        <v>1</v>
      </c>
      <c r="F13" s="86">
        <v>921.36</v>
      </c>
      <c r="G13" s="86"/>
      <c r="H13" s="1" t="s">
        <v>2</v>
      </c>
      <c r="I13" s="86">
        <v>921.36</v>
      </c>
      <c r="J13" s="1"/>
      <c r="K13" s="1" t="s">
        <v>3</v>
      </c>
      <c r="L13" s="86">
        <v>921.36</v>
      </c>
      <c r="M13" s="86"/>
      <c r="N13" s="1" t="s">
        <v>4</v>
      </c>
      <c r="O13" s="86">
        <v>921.36</v>
      </c>
      <c r="P13" s="86"/>
      <c r="Q13" s="1" t="s">
        <v>28</v>
      </c>
      <c r="R13" s="86">
        <v>921.36</v>
      </c>
      <c r="S13" s="86"/>
      <c r="T13" s="86"/>
      <c r="U13" s="1" t="s">
        <v>5</v>
      </c>
      <c r="V13" s="86">
        <v>921.36</v>
      </c>
      <c r="W13" s="86"/>
      <c r="X13" s="1" t="s">
        <v>6</v>
      </c>
      <c r="Y13" s="86">
        <v>921.36</v>
      </c>
      <c r="Z13" s="86"/>
      <c r="AA13" s="1" t="s">
        <v>7</v>
      </c>
      <c r="AB13" s="86">
        <v>921.36</v>
      </c>
      <c r="AC13" s="86"/>
      <c r="AD13" s="1" t="s">
        <v>8</v>
      </c>
      <c r="AE13" s="86">
        <v>921.36</v>
      </c>
      <c r="AF13" s="86"/>
      <c r="AG13" s="1" t="s">
        <v>9</v>
      </c>
      <c r="AH13" s="86">
        <v>921.36</v>
      </c>
      <c r="AI13" s="86"/>
      <c r="AJ13" s="1" t="s">
        <v>10</v>
      </c>
      <c r="AK13" s="86">
        <v>921.36</v>
      </c>
      <c r="AL13" s="86"/>
      <c r="AM13" s="33" t="s">
        <v>26</v>
      </c>
      <c r="BI13" s="86">
        <v>921.36</v>
      </c>
    </row>
    <row r="14" spans="1:63" s="35" customFormat="1" ht="12.75">
      <c r="A14" s="8" t="s">
        <v>60</v>
      </c>
      <c r="B14" s="63">
        <v>73.4</v>
      </c>
      <c r="C14" s="63">
        <v>67628</v>
      </c>
      <c r="D14" s="63"/>
      <c r="E14" s="63">
        <v>70.3</v>
      </c>
      <c r="F14" s="63">
        <v>64772</v>
      </c>
      <c r="G14" s="63"/>
      <c r="H14" s="63">
        <v>49.1</v>
      </c>
      <c r="I14" s="63">
        <v>45239</v>
      </c>
      <c r="J14" s="63"/>
      <c r="K14" s="63">
        <v>26.1</v>
      </c>
      <c r="L14" s="63">
        <v>24047</v>
      </c>
      <c r="M14" s="63"/>
      <c r="N14" s="63">
        <v>1.4</v>
      </c>
      <c r="O14" s="63">
        <v>1290</v>
      </c>
      <c r="P14" s="63"/>
      <c r="Q14" s="63">
        <v>3.4</v>
      </c>
      <c r="R14" s="63">
        <v>3133</v>
      </c>
      <c r="S14" s="63"/>
      <c r="T14" s="63"/>
      <c r="U14" s="63">
        <v>1.1</v>
      </c>
      <c r="V14" s="63">
        <v>1013</v>
      </c>
      <c r="W14" s="63"/>
      <c r="X14" s="63">
        <v>2.5</v>
      </c>
      <c r="Y14" s="63">
        <v>2303</v>
      </c>
      <c r="Z14" s="63"/>
      <c r="AA14" s="63">
        <v>3.1</v>
      </c>
      <c r="AB14" s="63">
        <v>2856</v>
      </c>
      <c r="AC14" s="63"/>
      <c r="AD14" s="63">
        <v>30</v>
      </c>
      <c r="AE14" s="63">
        <v>27641</v>
      </c>
      <c r="AF14" s="63"/>
      <c r="AG14" s="63">
        <v>46.5</v>
      </c>
      <c r="AH14" s="63">
        <v>42843</v>
      </c>
      <c r="AI14" s="63"/>
      <c r="AJ14" s="63">
        <v>60.1</v>
      </c>
      <c r="AK14" s="63">
        <v>55374</v>
      </c>
      <c r="AL14" s="63"/>
      <c r="AM14" s="58">
        <f aca="true" t="shared" si="0" ref="AM14:AM36">B14+E14+H14+K14+N14+Q14+U14+X14+AA14+AD14+AG14+AJ14</f>
        <v>367</v>
      </c>
      <c r="AN14" s="69"/>
      <c r="BI14" s="35">
        <f aca="true" t="shared" si="1" ref="BI14:BI36">C14+F14+I14+L14+O14+R14+V14+Y14+AB14+AE14+AH14+AK14</f>
        <v>338139</v>
      </c>
      <c r="BJ14" s="35">
        <f>AM14*921.36</f>
        <v>338139.12</v>
      </c>
      <c r="BK14" s="35">
        <f>ROUND(BJ14,0)</f>
        <v>338139</v>
      </c>
    </row>
    <row r="15" spans="1:63" s="35" customFormat="1" ht="12.75">
      <c r="A15" s="8" t="s">
        <v>61</v>
      </c>
      <c r="B15" s="63">
        <v>80.6</v>
      </c>
      <c r="C15" s="63">
        <v>74262</v>
      </c>
      <c r="D15" s="63"/>
      <c r="E15" s="63">
        <v>95.5</v>
      </c>
      <c r="F15" s="63">
        <v>87990</v>
      </c>
      <c r="G15" s="63"/>
      <c r="H15" s="63">
        <v>75.7</v>
      </c>
      <c r="I15" s="63">
        <v>69747</v>
      </c>
      <c r="J15" s="63"/>
      <c r="K15" s="63">
        <v>53.2</v>
      </c>
      <c r="L15" s="63">
        <v>49016</v>
      </c>
      <c r="M15" s="63"/>
      <c r="N15" s="63">
        <v>7</v>
      </c>
      <c r="O15" s="63">
        <v>6450</v>
      </c>
      <c r="P15" s="63"/>
      <c r="Q15" s="63">
        <v>7.4</v>
      </c>
      <c r="R15" s="63">
        <v>6818</v>
      </c>
      <c r="S15" s="63"/>
      <c r="T15" s="63"/>
      <c r="U15" s="63">
        <v>3.5</v>
      </c>
      <c r="V15" s="63">
        <v>3225</v>
      </c>
      <c r="W15" s="63"/>
      <c r="X15" s="63">
        <v>7</v>
      </c>
      <c r="Y15" s="63">
        <v>6450</v>
      </c>
      <c r="Z15" s="63"/>
      <c r="AA15" s="63">
        <v>6.8</v>
      </c>
      <c r="AB15" s="63">
        <v>6265</v>
      </c>
      <c r="AC15" s="63"/>
      <c r="AD15" s="63">
        <v>32.1</v>
      </c>
      <c r="AE15" s="63">
        <v>29576</v>
      </c>
      <c r="AF15" s="63"/>
      <c r="AG15" s="63">
        <v>70</v>
      </c>
      <c r="AH15" s="63">
        <v>64495</v>
      </c>
      <c r="AI15" s="63"/>
      <c r="AJ15" s="63">
        <v>81.2</v>
      </c>
      <c r="AK15" s="63">
        <v>74813</v>
      </c>
      <c r="AL15" s="63"/>
      <c r="AM15" s="58">
        <f t="shared" si="0"/>
        <v>520</v>
      </c>
      <c r="AN15" s="69"/>
      <c r="BI15" s="35">
        <f t="shared" si="1"/>
        <v>479107</v>
      </c>
      <c r="BJ15" s="35">
        <f aca="true" t="shared" si="2" ref="BJ15:BJ36">AM15*921.36</f>
        <v>479107.2</v>
      </c>
      <c r="BK15" s="35">
        <f aca="true" t="shared" si="3" ref="BK15:BK36">ROUND(BJ15,0)</f>
        <v>479107</v>
      </c>
    </row>
    <row r="16" spans="1:63" s="35" customFormat="1" ht="12.75">
      <c r="A16" s="8" t="s">
        <v>62</v>
      </c>
      <c r="B16" s="63">
        <v>57.1</v>
      </c>
      <c r="C16" s="63">
        <v>52610</v>
      </c>
      <c r="D16" s="63"/>
      <c r="E16" s="63">
        <v>61.4</v>
      </c>
      <c r="F16" s="63">
        <v>56572</v>
      </c>
      <c r="G16" s="63"/>
      <c r="H16" s="63">
        <v>48.7</v>
      </c>
      <c r="I16" s="63">
        <v>44870</v>
      </c>
      <c r="J16" s="63"/>
      <c r="K16" s="63">
        <v>25.1</v>
      </c>
      <c r="L16" s="63">
        <v>23126</v>
      </c>
      <c r="M16" s="63"/>
      <c r="N16" s="63">
        <v>5.1</v>
      </c>
      <c r="O16" s="63">
        <v>4699</v>
      </c>
      <c r="P16" s="63"/>
      <c r="Q16" s="63">
        <v>2.7</v>
      </c>
      <c r="R16" s="63">
        <v>2488</v>
      </c>
      <c r="S16" s="63"/>
      <c r="T16" s="63"/>
      <c r="U16" s="63">
        <v>4</v>
      </c>
      <c r="V16" s="63">
        <v>3685</v>
      </c>
      <c r="W16" s="63"/>
      <c r="X16" s="63">
        <v>4.7</v>
      </c>
      <c r="Y16" s="63">
        <v>4330</v>
      </c>
      <c r="Z16" s="63"/>
      <c r="AA16" s="63">
        <v>5.5</v>
      </c>
      <c r="AB16" s="63">
        <v>5067</v>
      </c>
      <c r="AC16" s="63"/>
      <c r="AD16" s="63">
        <v>21.2</v>
      </c>
      <c r="AE16" s="63">
        <v>19533</v>
      </c>
      <c r="AF16" s="63"/>
      <c r="AG16" s="63">
        <v>37.3</v>
      </c>
      <c r="AH16" s="63">
        <v>34367</v>
      </c>
      <c r="AI16" s="63"/>
      <c r="AJ16" s="63">
        <v>37.2</v>
      </c>
      <c r="AK16" s="63">
        <v>34275</v>
      </c>
      <c r="AL16" s="63"/>
      <c r="AM16" s="58">
        <f t="shared" si="0"/>
        <v>309.99999999999994</v>
      </c>
      <c r="AN16" s="69"/>
      <c r="BI16" s="35">
        <f t="shared" si="1"/>
        <v>285622</v>
      </c>
      <c r="BJ16" s="35">
        <f t="shared" si="2"/>
        <v>285621.6</v>
      </c>
      <c r="BK16" s="35">
        <f t="shared" si="3"/>
        <v>285622</v>
      </c>
    </row>
    <row r="17" spans="1:63" s="35" customFormat="1" ht="12.75">
      <c r="A17" s="8" t="s">
        <v>63</v>
      </c>
      <c r="B17" s="63">
        <v>78.2</v>
      </c>
      <c r="C17" s="63">
        <v>72050</v>
      </c>
      <c r="D17" s="63"/>
      <c r="E17" s="63">
        <v>71.4</v>
      </c>
      <c r="F17" s="63">
        <v>65785</v>
      </c>
      <c r="G17" s="63"/>
      <c r="H17" s="63">
        <v>64.5</v>
      </c>
      <c r="I17" s="63">
        <v>59428</v>
      </c>
      <c r="J17" s="63"/>
      <c r="K17" s="63">
        <v>39.5</v>
      </c>
      <c r="L17" s="63">
        <v>36394</v>
      </c>
      <c r="M17" s="63"/>
      <c r="N17" s="63">
        <v>2.5</v>
      </c>
      <c r="O17" s="63">
        <v>2303</v>
      </c>
      <c r="P17" s="63"/>
      <c r="Q17" s="63">
        <v>1.2</v>
      </c>
      <c r="R17" s="63">
        <v>1106</v>
      </c>
      <c r="S17" s="63"/>
      <c r="T17" s="63"/>
      <c r="U17" s="63">
        <v>2.3</v>
      </c>
      <c r="V17" s="63">
        <v>2119</v>
      </c>
      <c r="W17" s="63"/>
      <c r="X17" s="63">
        <v>1.8</v>
      </c>
      <c r="Y17" s="63">
        <v>1658</v>
      </c>
      <c r="Z17" s="63"/>
      <c r="AA17" s="63">
        <v>3.4</v>
      </c>
      <c r="AB17" s="63">
        <v>3133</v>
      </c>
      <c r="AC17" s="63"/>
      <c r="AD17" s="63">
        <v>25.3</v>
      </c>
      <c r="AE17" s="63">
        <v>23310</v>
      </c>
      <c r="AF17" s="63"/>
      <c r="AG17" s="63">
        <v>45.5</v>
      </c>
      <c r="AH17" s="63">
        <v>41922</v>
      </c>
      <c r="AI17" s="63"/>
      <c r="AJ17" s="63">
        <v>64.4</v>
      </c>
      <c r="AK17" s="63">
        <v>59336</v>
      </c>
      <c r="AL17" s="63"/>
      <c r="AM17" s="58">
        <f t="shared" si="0"/>
        <v>400</v>
      </c>
      <c r="AN17" s="69"/>
      <c r="BI17" s="35">
        <f t="shared" si="1"/>
        <v>368544</v>
      </c>
      <c r="BJ17" s="35">
        <f t="shared" si="2"/>
        <v>368544</v>
      </c>
      <c r="BK17" s="35">
        <f t="shared" si="3"/>
        <v>368544</v>
      </c>
    </row>
    <row r="18" spans="1:63" s="35" customFormat="1" ht="12.75">
      <c r="A18" s="8" t="s">
        <v>64</v>
      </c>
      <c r="B18" s="63">
        <v>61.3</v>
      </c>
      <c r="C18" s="63">
        <v>56479</v>
      </c>
      <c r="D18" s="63"/>
      <c r="E18" s="63">
        <v>71.2</v>
      </c>
      <c r="F18" s="63">
        <v>65601</v>
      </c>
      <c r="G18" s="63"/>
      <c r="H18" s="63">
        <v>53.7</v>
      </c>
      <c r="I18" s="63">
        <v>49477</v>
      </c>
      <c r="J18" s="63"/>
      <c r="K18" s="63">
        <v>33.1</v>
      </c>
      <c r="L18" s="63">
        <v>30497</v>
      </c>
      <c r="M18" s="63"/>
      <c r="N18" s="63">
        <v>4.9</v>
      </c>
      <c r="O18" s="63">
        <v>4515</v>
      </c>
      <c r="P18" s="63"/>
      <c r="Q18" s="63">
        <v>2.2</v>
      </c>
      <c r="R18" s="63">
        <v>2027</v>
      </c>
      <c r="S18" s="63"/>
      <c r="T18" s="63"/>
      <c r="U18" s="63">
        <v>2.9</v>
      </c>
      <c r="V18" s="63">
        <v>2672</v>
      </c>
      <c r="W18" s="63"/>
      <c r="X18" s="63">
        <v>2.8</v>
      </c>
      <c r="Y18" s="63">
        <v>2580</v>
      </c>
      <c r="Z18" s="63"/>
      <c r="AA18" s="63">
        <v>4.6</v>
      </c>
      <c r="AB18" s="63">
        <v>4238</v>
      </c>
      <c r="AC18" s="63"/>
      <c r="AD18" s="63">
        <v>31.7</v>
      </c>
      <c r="AE18" s="63">
        <v>29207</v>
      </c>
      <c r="AF18" s="63"/>
      <c r="AG18" s="63">
        <v>42.7</v>
      </c>
      <c r="AH18" s="63">
        <v>39342</v>
      </c>
      <c r="AI18" s="63"/>
      <c r="AJ18" s="63">
        <v>38.9</v>
      </c>
      <c r="AK18" s="63">
        <v>35841</v>
      </c>
      <c r="AL18" s="63"/>
      <c r="AM18" s="58">
        <f t="shared" si="0"/>
        <v>349.99999999999994</v>
      </c>
      <c r="AN18" s="69"/>
      <c r="BI18" s="35">
        <f t="shared" si="1"/>
        <v>322476</v>
      </c>
      <c r="BJ18" s="35">
        <f t="shared" si="2"/>
        <v>322475.99999999994</v>
      </c>
      <c r="BK18" s="35">
        <f t="shared" si="3"/>
        <v>322476</v>
      </c>
    </row>
    <row r="19" spans="1:63" s="35" customFormat="1" ht="12.75">
      <c r="A19" s="8" t="s">
        <v>65</v>
      </c>
      <c r="B19" s="63">
        <v>46.5</v>
      </c>
      <c r="C19" s="63">
        <v>42843</v>
      </c>
      <c r="D19" s="63"/>
      <c r="E19" s="63">
        <v>46</v>
      </c>
      <c r="F19" s="63">
        <v>42383</v>
      </c>
      <c r="G19" s="63"/>
      <c r="H19" s="63">
        <v>29.7</v>
      </c>
      <c r="I19" s="63">
        <v>27364</v>
      </c>
      <c r="J19" s="63"/>
      <c r="K19" s="63">
        <v>11</v>
      </c>
      <c r="L19" s="63">
        <v>10135</v>
      </c>
      <c r="M19" s="63"/>
      <c r="N19" s="63">
        <v>3</v>
      </c>
      <c r="O19" s="63">
        <v>2764</v>
      </c>
      <c r="P19" s="63"/>
      <c r="Q19" s="63">
        <v>2.8</v>
      </c>
      <c r="R19" s="63">
        <v>2580</v>
      </c>
      <c r="S19" s="63"/>
      <c r="T19" s="63"/>
      <c r="U19" s="63">
        <v>1.2</v>
      </c>
      <c r="V19" s="63">
        <v>1106</v>
      </c>
      <c r="W19" s="63"/>
      <c r="X19" s="63">
        <v>2.1</v>
      </c>
      <c r="Y19" s="63">
        <v>1935</v>
      </c>
      <c r="Z19" s="63"/>
      <c r="AA19" s="63">
        <v>10</v>
      </c>
      <c r="AB19" s="63">
        <v>9214</v>
      </c>
      <c r="AC19" s="63"/>
      <c r="AD19" s="63">
        <v>26.8</v>
      </c>
      <c r="AE19" s="63">
        <v>24692</v>
      </c>
      <c r="AF19" s="63"/>
      <c r="AG19" s="63">
        <v>29.2</v>
      </c>
      <c r="AH19" s="63">
        <v>26904</v>
      </c>
      <c r="AI19" s="63"/>
      <c r="AJ19" s="63">
        <v>41.7</v>
      </c>
      <c r="AK19" s="63">
        <v>38420</v>
      </c>
      <c r="AL19" s="63"/>
      <c r="AM19" s="58">
        <f t="shared" si="0"/>
        <v>250</v>
      </c>
      <c r="AN19" s="69"/>
      <c r="BI19" s="35">
        <f t="shared" si="1"/>
        <v>230340</v>
      </c>
      <c r="BJ19" s="35">
        <f t="shared" si="2"/>
        <v>230340</v>
      </c>
      <c r="BK19" s="35">
        <f t="shared" si="3"/>
        <v>230340</v>
      </c>
    </row>
    <row r="20" spans="1:63" s="35" customFormat="1" ht="12.75">
      <c r="A20" s="8" t="s">
        <v>66</v>
      </c>
      <c r="B20" s="63">
        <v>102</v>
      </c>
      <c r="C20" s="63">
        <v>93979</v>
      </c>
      <c r="D20" s="63"/>
      <c r="E20" s="63">
        <v>119.2</v>
      </c>
      <c r="F20" s="63">
        <v>109826</v>
      </c>
      <c r="G20" s="63"/>
      <c r="H20" s="63">
        <v>85.8</v>
      </c>
      <c r="I20" s="63">
        <v>79053</v>
      </c>
      <c r="J20" s="63"/>
      <c r="K20" s="63">
        <v>59.1</v>
      </c>
      <c r="L20" s="63">
        <v>54452</v>
      </c>
      <c r="M20" s="63"/>
      <c r="N20" s="63">
        <v>9.2</v>
      </c>
      <c r="O20" s="63">
        <v>8477</v>
      </c>
      <c r="P20" s="63"/>
      <c r="Q20" s="63">
        <v>7.2</v>
      </c>
      <c r="R20" s="63">
        <v>6634</v>
      </c>
      <c r="S20" s="63"/>
      <c r="T20" s="63"/>
      <c r="U20" s="63">
        <v>4.6</v>
      </c>
      <c r="V20" s="63">
        <v>4238</v>
      </c>
      <c r="W20" s="63"/>
      <c r="X20" s="63">
        <v>3.7</v>
      </c>
      <c r="Y20" s="63">
        <v>3409</v>
      </c>
      <c r="Z20" s="63"/>
      <c r="AA20" s="63">
        <v>9.3</v>
      </c>
      <c r="AB20" s="63">
        <v>8569</v>
      </c>
      <c r="AC20" s="63"/>
      <c r="AD20" s="63">
        <v>44.1</v>
      </c>
      <c r="AE20" s="63">
        <v>40632</v>
      </c>
      <c r="AF20" s="63"/>
      <c r="AG20" s="63">
        <v>73.6</v>
      </c>
      <c r="AH20" s="63">
        <v>67812</v>
      </c>
      <c r="AI20" s="63"/>
      <c r="AJ20" s="63">
        <v>90.2</v>
      </c>
      <c r="AK20" s="63">
        <v>83106</v>
      </c>
      <c r="AL20" s="63"/>
      <c r="AM20" s="58">
        <f t="shared" si="0"/>
        <v>608.0000000000001</v>
      </c>
      <c r="AN20" s="69"/>
      <c r="BI20" s="35">
        <f t="shared" si="1"/>
        <v>560187</v>
      </c>
      <c r="BJ20" s="35">
        <f t="shared" si="2"/>
        <v>560186.8800000001</v>
      </c>
      <c r="BK20" s="35">
        <f t="shared" si="3"/>
        <v>560187</v>
      </c>
    </row>
    <row r="21" spans="1:63" s="35" customFormat="1" ht="12.75">
      <c r="A21" s="8" t="s">
        <v>67</v>
      </c>
      <c r="B21" s="63">
        <v>86.1</v>
      </c>
      <c r="C21" s="63">
        <v>79329</v>
      </c>
      <c r="D21" s="63"/>
      <c r="E21" s="63">
        <v>80.8</v>
      </c>
      <c r="F21" s="63">
        <v>74446</v>
      </c>
      <c r="G21" s="63"/>
      <c r="H21" s="63">
        <v>60.4</v>
      </c>
      <c r="I21" s="63">
        <v>55650</v>
      </c>
      <c r="J21" s="63"/>
      <c r="K21" s="63">
        <v>41.4</v>
      </c>
      <c r="L21" s="63">
        <v>38144</v>
      </c>
      <c r="M21" s="63"/>
      <c r="N21" s="63">
        <v>3.7</v>
      </c>
      <c r="O21" s="63">
        <v>3409</v>
      </c>
      <c r="P21" s="63"/>
      <c r="Q21" s="63">
        <v>5.6</v>
      </c>
      <c r="R21" s="63">
        <v>5160</v>
      </c>
      <c r="S21" s="63"/>
      <c r="T21" s="63"/>
      <c r="U21" s="63">
        <v>3.5</v>
      </c>
      <c r="V21" s="63">
        <v>3225</v>
      </c>
      <c r="W21" s="63"/>
      <c r="X21" s="63">
        <v>1.8</v>
      </c>
      <c r="Y21" s="63">
        <v>1658</v>
      </c>
      <c r="Z21" s="63"/>
      <c r="AA21" s="63">
        <v>4.7</v>
      </c>
      <c r="AB21" s="63">
        <v>4330</v>
      </c>
      <c r="AC21" s="63"/>
      <c r="AD21" s="63">
        <v>28.7</v>
      </c>
      <c r="AE21" s="63">
        <v>26443</v>
      </c>
      <c r="AF21" s="63"/>
      <c r="AG21" s="63">
        <v>70.5</v>
      </c>
      <c r="AH21" s="63">
        <v>64956</v>
      </c>
      <c r="AI21" s="63"/>
      <c r="AJ21" s="63">
        <v>77.8</v>
      </c>
      <c r="AK21" s="63">
        <v>71682</v>
      </c>
      <c r="AL21" s="63"/>
      <c r="AM21" s="58">
        <f t="shared" si="0"/>
        <v>465</v>
      </c>
      <c r="AN21" s="69"/>
      <c r="BI21" s="35">
        <f t="shared" si="1"/>
        <v>428432</v>
      </c>
      <c r="BJ21" s="35">
        <f t="shared" si="2"/>
        <v>428432.4</v>
      </c>
      <c r="BK21" s="35">
        <f t="shared" si="3"/>
        <v>428432</v>
      </c>
    </row>
    <row r="22" spans="1:63" s="35" customFormat="1" ht="12.75">
      <c r="A22" s="8" t="s">
        <v>68</v>
      </c>
      <c r="B22" s="63">
        <v>76.4</v>
      </c>
      <c r="C22" s="63">
        <v>70392</v>
      </c>
      <c r="D22" s="63"/>
      <c r="E22" s="63">
        <v>72.8</v>
      </c>
      <c r="F22" s="63">
        <v>67075</v>
      </c>
      <c r="G22" s="63"/>
      <c r="H22" s="63">
        <v>56.9</v>
      </c>
      <c r="I22" s="63">
        <v>52425</v>
      </c>
      <c r="J22" s="63"/>
      <c r="K22" s="63">
        <v>46.6</v>
      </c>
      <c r="L22" s="63">
        <v>42935</v>
      </c>
      <c r="M22" s="63"/>
      <c r="N22" s="63">
        <v>7.9</v>
      </c>
      <c r="O22" s="63">
        <v>7279</v>
      </c>
      <c r="P22" s="63"/>
      <c r="Q22" s="63">
        <v>6.4</v>
      </c>
      <c r="R22" s="63">
        <v>5897</v>
      </c>
      <c r="S22" s="63"/>
      <c r="T22" s="63"/>
      <c r="U22" s="63">
        <v>4.9</v>
      </c>
      <c r="V22" s="63">
        <v>4515</v>
      </c>
      <c r="W22" s="63"/>
      <c r="X22" s="63">
        <v>6.1</v>
      </c>
      <c r="Y22" s="63">
        <v>5620</v>
      </c>
      <c r="Z22" s="63"/>
      <c r="AA22" s="63">
        <v>6.5</v>
      </c>
      <c r="AB22" s="63">
        <v>5989</v>
      </c>
      <c r="AC22" s="63"/>
      <c r="AD22" s="63">
        <v>35.8</v>
      </c>
      <c r="AE22" s="63">
        <v>32985</v>
      </c>
      <c r="AF22" s="63"/>
      <c r="AG22" s="63">
        <v>60.1</v>
      </c>
      <c r="AH22" s="63">
        <v>55374</v>
      </c>
      <c r="AI22" s="63"/>
      <c r="AJ22" s="63">
        <v>59.6</v>
      </c>
      <c r="AK22" s="63">
        <v>54912</v>
      </c>
      <c r="AL22" s="63"/>
      <c r="AM22" s="58">
        <f t="shared" si="0"/>
        <v>440</v>
      </c>
      <c r="AN22" s="69"/>
      <c r="BI22" s="35">
        <f t="shared" si="1"/>
        <v>405398</v>
      </c>
      <c r="BJ22" s="35">
        <f t="shared" si="2"/>
        <v>405398.4</v>
      </c>
      <c r="BK22" s="35">
        <f t="shared" si="3"/>
        <v>405398</v>
      </c>
    </row>
    <row r="23" spans="1:63" s="35" customFormat="1" ht="12.75">
      <c r="A23" s="8" t="s">
        <v>69</v>
      </c>
      <c r="B23" s="63">
        <v>61</v>
      </c>
      <c r="C23" s="63">
        <v>56203</v>
      </c>
      <c r="D23" s="63"/>
      <c r="E23" s="63">
        <v>69.1</v>
      </c>
      <c r="F23" s="63">
        <v>63666</v>
      </c>
      <c r="G23" s="63"/>
      <c r="H23" s="63">
        <v>48.6</v>
      </c>
      <c r="I23" s="63">
        <v>44778</v>
      </c>
      <c r="J23" s="63"/>
      <c r="K23" s="63">
        <v>42</v>
      </c>
      <c r="L23" s="63">
        <v>38697</v>
      </c>
      <c r="M23" s="63"/>
      <c r="N23" s="63">
        <v>6</v>
      </c>
      <c r="O23" s="63">
        <v>5528</v>
      </c>
      <c r="P23" s="63"/>
      <c r="Q23" s="63">
        <v>3.8</v>
      </c>
      <c r="R23" s="63">
        <v>3501</v>
      </c>
      <c r="S23" s="63"/>
      <c r="T23" s="63"/>
      <c r="U23" s="63">
        <v>2.5</v>
      </c>
      <c r="V23" s="63">
        <v>2303</v>
      </c>
      <c r="W23" s="63"/>
      <c r="X23" s="63">
        <v>2.5</v>
      </c>
      <c r="Y23" s="63">
        <v>2303</v>
      </c>
      <c r="Z23" s="63"/>
      <c r="AA23" s="63">
        <v>5.7</v>
      </c>
      <c r="AB23" s="63">
        <v>5252</v>
      </c>
      <c r="AC23" s="63"/>
      <c r="AD23" s="63">
        <v>31.2</v>
      </c>
      <c r="AE23" s="63">
        <v>28746</v>
      </c>
      <c r="AF23" s="63"/>
      <c r="AG23" s="63">
        <v>51.5</v>
      </c>
      <c r="AH23" s="63">
        <v>47450</v>
      </c>
      <c r="AI23" s="63"/>
      <c r="AJ23" s="63">
        <v>56.1</v>
      </c>
      <c r="AK23" s="63">
        <v>51690</v>
      </c>
      <c r="AL23" s="63"/>
      <c r="AM23" s="58">
        <f t="shared" si="0"/>
        <v>380</v>
      </c>
      <c r="AN23" s="69"/>
      <c r="BI23" s="35">
        <f t="shared" si="1"/>
        <v>350117</v>
      </c>
      <c r="BJ23" s="35">
        <f t="shared" si="2"/>
        <v>350116.8</v>
      </c>
      <c r="BK23" s="35">
        <f t="shared" si="3"/>
        <v>350117</v>
      </c>
    </row>
    <row r="24" spans="1:63" s="35" customFormat="1" ht="12.75">
      <c r="A24" s="8" t="s">
        <v>70</v>
      </c>
      <c r="B24" s="63">
        <v>75.3</v>
      </c>
      <c r="C24" s="63">
        <v>69378</v>
      </c>
      <c r="D24" s="63"/>
      <c r="E24" s="63">
        <v>74.2</v>
      </c>
      <c r="F24" s="63">
        <v>68365</v>
      </c>
      <c r="G24" s="63"/>
      <c r="H24" s="63">
        <v>48.9</v>
      </c>
      <c r="I24" s="63">
        <v>45055</v>
      </c>
      <c r="J24" s="63"/>
      <c r="K24" s="63">
        <v>34</v>
      </c>
      <c r="L24" s="63">
        <v>31326</v>
      </c>
      <c r="M24" s="63"/>
      <c r="N24" s="63">
        <v>3.5</v>
      </c>
      <c r="O24" s="63">
        <v>3225</v>
      </c>
      <c r="P24" s="63"/>
      <c r="Q24" s="63">
        <v>1.9</v>
      </c>
      <c r="R24" s="63">
        <v>1751</v>
      </c>
      <c r="S24" s="63"/>
      <c r="T24" s="63"/>
      <c r="U24" s="63">
        <v>1.1</v>
      </c>
      <c r="V24" s="63">
        <v>1013</v>
      </c>
      <c r="W24" s="63"/>
      <c r="X24" s="63">
        <v>0.9</v>
      </c>
      <c r="Y24" s="63">
        <v>829</v>
      </c>
      <c r="Z24" s="63"/>
      <c r="AA24" s="63">
        <v>1.3</v>
      </c>
      <c r="AB24" s="63">
        <v>1198</v>
      </c>
      <c r="AC24" s="63"/>
      <c r="AD24" s="63">
        <v>24.5</v>
      </c>
      <c r="AE24" s="63">
        <v>22573</v>
      </c>
      <c r="AF24" s="63"/>
      <c r="AG24" s="63">
        <v>42.4</v>
      </c>
      <c r="AH24" s="63">
        <v>39066</v>
      </c>
      <c r="AI24" s="63"/>
      <c r="AJ24" s="63">
        <v>52</v>
      </c>
      <c r="AK24" s="63">
        <v>47911</v>
      </c>
      <c r="AL24" s="63"/>
      <c r="AM24" s="58">
        <f t="shared" si="0"/>
        <v>360</v>
      </c>
      <c r="AN24" s="69"/>
      <c r="BI24" s="35">
        <f t="shared" si="1"/>
        <v>331690</v>
      </c>
      <c r="BJ24" s="35">
        <f t="shared" si="2"/>
        <v>331689.6</v>
      </c>
      <c r="BK24" s="35">
        <f t="shared" si="3"/>
        <v>331690</v>
      </c>
    </row>
    <row r="25" spans="1:63" s="35" customFormat="1" ht="12.75">
      <c r="A25" s="8" t="s">
        <v>71</v>
      </c>
      <c r="B25" s="63">
        <v>98.7</v>
      </c>
      <c r="C25" s="63">
        <v>90938</v>
      </c>
      <c r="D25" s="63"/>
      <c r="E25" s="63">
        <v>91.8</v>
      </c>
      <c r="F25" s="63">
        <v>84581</v>
      </c>
      <c r="G25" s="63"/>
      <c r="H25" s="63">
        <v>75.3</v>
      </c>
      <c r="I25" s="63">
        <v>69378</v>
      </c>
      <c r="J25" s="63"/>
      <c r="K25" s="63">
        <v>49</v>
      </c>
      <c r="L25" s="63">
        <v>45147</v>
      </c>
      <c r="M25" s="63"/>
      <c r="N25" s="63">
        <v>3.3</v>
      </c>
      <c r="O25" s="63">
        <v>3040</v>
      </c>
      <c r="P25" s="63"/>
      <c r="Q25" s="63">
        <v>1.9</v>
      </c>
      <c r="R25" s="63">
        <v>1751</v>
      </c>
      <c r="S25" s="63"/>
      <c r="T25" s="63"/>
      <c r="U25" s="63">
        <v>1.1</v>
      </c>
      <c r="V25" s="63">
        <v>1013</v>
      </c>
      <c r="W25" s="63"/>
      <c r="X25" s="63">
        <v>1.9</v>
      </c>
      <c r="Y25" s="63">
        <v>1751</v>
      </c>
      <c r="Z25" s="63"/>
      <c r="AA25" s="63">
        <v>3.3</v>
      </c>
      <c r="AB25" s="63">
        <v>3040</v>
      </c>
      <c r="AC25" s="63"/>
      <c r="AD25" s="63">
        <v>30.5</v>
      </c>
      <c r="AE25" s="63">
        <v>28101</v>
      </c>
      <c r="AF25" s="63"/>
      <c r="AG25" s="63">
        <v>58.3</v>
      </c>
      <c r="AH25" s="63">
        <v>53715</v>
      </c>
      <c r="AI25" s="63"/>
      <c r="AJ25" s="63">
        <v>74.9</v>
      </c>
      <c r="AK25" s="63">
        <v>69011</v>
      </c>
      <c r="AL25" s="63"/>
      <c r="AM25" s="58">
        <f t="shared" si="0"/>
        <v>490</v>
      </c>
      <c r="AN25" s="69"/>
      <c r="BI25" s="35">
        <f t="shared" si="1"/>
        <v>451466</v>
      </c>
      <c r="BJ25" s="35">
        <f t="shared" si="2"/>
        <v>451466.4</v>
      </c>
      <c r="BK25" s="35">
        <f t="shared" si="3"/>
        <v>451466</v>
      </c>
    </row>
    <row r="26" spans="1:63" s="35" customFormat="1" ht="12.75">
      <c r="A26" s="8" t="s">
        <v>72</v>
      </c>
      <c r="B26" s="63">
        <v>106.9</v>
      </c>
      <c r="C26" s="63">
        <v>98493</v>
      </c>
      <c r="D26" s="63"/>
      <c r="E26" s="63">
        <v>108.6</v>
      </c>
      <c r="F26" s="63">
        <v>100060</v>
      </c>
      <c r="G26" s="63"/>
      <c r="H26" s="63">
        <v>79.6</v>
      </c>
      <c r="I26" s="63">
        <v>73340</v>
      </c>
      <c r="J26" s="63"/>
      <c r="K26" s="63">
        <v>63.1</v>
      </c>
      <c r="L26" s="63">
        <v>58138</v>
      </c>
      <c r="M26" s="63"/>
      <c r="N26" s="63">
        <v>4.1</v>
      </c>
      <c r="O26" s="63">
        <v>3778</v>
      </c>
      <c r="P26" s="63"/>
      <c r="Q26" s="63">
        <v>3.6</v>
      </c>
      <c r="R26" s="63">
        <v>3317</v>
      </c>
      <c r="S26" s="63"/>
      <c r="T26" s="63"/>
      <c r="U26" s="63">
        <v>1.6</v>
      </c>
      <c r="V26" s="63">
        <v>1474</v>
      </c>
      <c r="W26" s="63"/>
      <c r="X26" s="63">
        <v>0.7</v>
      </c>
      <c r="Y26" s="63">
        <v>645</v>
      </c>
      <c r="Z26" s="63"/>
      <c r="AA26" s="63">
        <v>3.1</v>
      </c>
      <c r="AB26" s="63">
        <v>2856</v>
      </c>
      <c r="AC26" s="63"/>
      <c r="AD26" s="63">
        <v>36.7</v>
      </c>
      <c r="AE26" s="63">
        <v>33814</v>
      </c>
      <c r="AF26" s="63"/>
      <c r="AG26" s="63">
        <v>62.6</v>
      </c>
      <c r="AH26" s="63">
        <v>57677</v>
      </c>
      <c r="AI26" s="63"/>
      <c r="AJ26" s="63">
        <v>84.4</v>
      </c>
      <c r="AK26" s="63">
        <v>77763</v>
      </c>
      <c r="AL26" s="63"/>
      <c r="AM26" s="58">
        <f t="shared" si="0"/>
        <v>555.0000000000001</v>
      </c>
      <c r="AN26" s="69"/>
      <c r="BI26" s="35">
        <f t="shared" si="1"/>
        <v>511355</v>
      </c>
      <c r="BJ26" s="35">
        <f t="shared" si="2"/>
        <v>511354.8000000001</v>
      </c>
      <c r="BK26" s="35">
        <f t="shared" si="3"/>
        <v>511355</v>
      </c>
    </row>
    <row r="27" spans="1:63" s="36" customFormat="1" ht="12.75">
      <c r="A27" s="18" t="s">
        <v>73</v>
      </c>
      <c r="B27" s="63">
        <v>69.4</v>
      </c>
      <c r="C27" s="63">
        <v>63942</v>
      </c>
      <c r="D27" s="63"/>
      <c r="E27" s="63">
        <v>84.3</v>
      </c>
      <c r="F27" s="63">
        <v>77671</v>
      </c>
      <c r="G27" s="63"/>
      <c r="H27" s="63">
        <v>67.4</v>
      </c>
      <c r="I27" s="63">
        <v>62100</v>
      </c>
      <c r="J27" s="63"/>
      <c r="K27" s="63">
        <v>43.7</v>
      </c>
      <c r="L27" s="63">
        <v>40263</v>
      </c>
      <c r="M27" s="63"/>
      <c r="N27" s="63">
        <v>2.8</v>
      </c>
      <c r="O27" s="63">
        <v>2580</v>
      </c>
      <c r="P27" s="63"/>
      <c r="Q27" s="63">
        <v>1.6</v>
      </c>
      <c r="R27" s="63">
        <v>1474</v>
      </c>
      <c r="S27" s="63"/>
      <c r="T27" s="63"/>
      <c r="U27" s="63">
        <v>1.5</v>
      </c>
      <c r="V27" s="63">
        <v>1382</v>
      </c>
      <c r="W27" s="63"/>
      <c r="X27" s="63">
        <v>2</v>
      </c>
      <c r="Y27" s="63">
        <v>1843</v>
      </c>
      <c r="Z27" s="63"/>
      <c r="AA27" s="63">
        <v>3.2</v>
      </c>
      <c r="AB27" s="63">
        <v>2948</v>
      </c>
      <c r="AC27" s="63"/>
      <c r="AD27" s="63">
        <v>28</v>
      </c>
      <c r="AE27" s="63">
        <v>25798</v>
      </c>
      <c r="AF27" s="63"/>
      <c r="AG27" s="63">
        <v>53</v>
      </c>
      <c r="AH27" s="63">
        <v>48832</v>
      </c>
      <c r="AI27" s="63"/>
      <c r="AJ27" s="63">
        <v>61.1</v>
      </c>
      <c r="AK27" s="63">
        <v>56295</v>
      </c>
      <c r="AL27" s="63"/>
      <c r="AM27" s="58">
        <f t="shared" si="0"/>
        <v>418.00000000000006</v>
      </c>
      <c r="AN27" s="70"/>
      <c r="BI27" s="35">
        <f t="shared" si="1"/>
        <v>385128</v>
      </c>
      <c r="BJ27" s="35">
        <f t="shared" si="2"/>
        <v>385128.48000000004</v>
      </c>
      <c r="BK27" s="35">
        <f t="shared" si="3"/>
        <v>385128</v>
      </c>
    </row>
    <row r="28" spans="1:63" s="35" customFormat="1" ht="12.75">
      <c r="A28" s="8" t="s">
        <v>74</v>
      </c>
      <c r="B28" s="67">
        <v>70.3</v>
      </c>
      <c r="C28" s="63">
        <v>64772</v>
      </c>
      <c r="D28" s="63"/>
      <c r="E28" s="67">
        <v>79.3</v>
      </c>
      <c r="F28" s="63">
        <v>73064</v>
      </c>
      <c r="G28" s="63"/>
      <c r="H28" s="67">
        <v>62.9</v>
      </c>
      <c r="I28" s="63">
        <v>57954</v>
      </c>
      <c r="J28" s="63"/>
      <c r="K28" s="67">
        <v>44.7</v>
      </c>
      <c r="L28" s="63">
        <v>41185</v>
      </c>
      <c r="M28" s="63"/>
      <c r="N28" s="67">
        <v>6</v>
      </c>
      <c r="O28" s="63">
        <v>5528</v>
      </c>
      <c r="P28" s="63"/>
      <c r="Q28" s="67">
        <v>2.8</v>
      </c>
      <c r="R28" s="63">
        <v>2580</v>
      </c>
      <c r="S28" s="63"/>
      <c r="T28" s="67"/>
      <c r="U28" s="67">
        <v>1.9</v>
      </c>
      <c r="V28" s="63">
        <v>1751</v>
      </c>
      <c r="W28" s="63"/>
      <c r="X28" s="67">
        <v>0.5</v>
      </c>
      <c r="Y28" s="63">
        <v>461</v>
      </c>
      <c r="Z28" s="63"/>
      <c r="AA28" s="67">
        <v>4.8</v>
      </c>
      <c r="AB28" s="63">
        <v>4423</v>
      </c>
      <c r="AC28" s="63"/>
      <c r="AD28" s="67">
        <v>32</v>
      </c>
      <c r="AE28" s="63">
        <v>29484</v>
      </c>
      <c r="AF28" s="63"/>
      <c r="AG28" s="67">
        <v>57.4</v>
      </c>
      <c r="AH28" s="63">
        <v>52886</v>
      </c>
      <c r="AI28" s="63"/>
      <c r="AJ28" s="67">
        <v>77.4</v>
      </c>
      <c r="AK28" s="63">
        <v>71310</v>
      </c>
      <c r="AL28" s="63"/>
      <c r="AM28" s="58">
        <f t="shared" si="0"/>
        <v>440</v>
      </c>
      <c r="AN28" s="69"/>
      <c r="BI28" s="35">
        <f t="shared" si="1"/>
        <v>405398</v>
      </c>
      <c r="BJ28" s="35">
        <f t="shared" si="2"/>
        <v>405398.4</v>
      </c>
      <c r="BK28" s="35">
        <f t="shared" si="3"/>
        <v>405398</v>
      </c>
    </row>
    <row r="29" spans="1:63" s="35" customFormat="1" ht="12.75">
      <c r="A29" s="8" t="s">
        <v>75</v>
      </c>
      <c r="B29" s="63">
        <v>90.5</v>
      </c>
      <c r="C29" s="63">
        <v>83383</v>
      </c>
      <c r="D29" s="63"/>
      <c r="E29" s="63">
        <v>114.9</v>
      </c>
      <c r="F29" s="63">
        <v>105864</v>
      </c>
      <c r="G29" s="63"/>
      <c r="H29" s="63">
        <v>75.9</v>
      </c>
      <c r="I29" s="63">
        <v>69931</v>
      </c>
      <c r="J29" s="63"/>
      <c r="K29" s="63">
        <v>63.4</v>
      </c>
      <c r="L29" s="63">
        <v>58414</v>
      </c>
      <c r="M29" s="63"/>
      <c r="N29" s="63">
        <v>3.8</v>
      </c>
      <c r="O29" s="63">
        <v>3501</v>
      </c>
      <c r="P29" s="63"/>
      <c r="Q29" s="63">
        <v>2.9</v>
      </c>
      <c r="R29" s="63">
        <v>2672</v>
      </c>
      <c r="S29" s="63"/>
      <c r="T29" s="63"/>
      <c r="U29" s="63">
        <v>3</v>
      </c>
      <c r="V29" s="63">
        <v>2764</v>
      </c>
      <c r="W29" s="63"/>
      <c r="X29" s="63">
        <v>5.3</v>
      </c>
      <c r="Y29" s="63">
        <v>4883</v>
      </c>
      <c r="Z29" s="63"/>
      <c r="AA29" s="63">
        <v>5.1</v>
      </c>
      <c r="AB29" s="63">
        <v>4699</v>
      </c>
      <c r="AC29" s="63"/>
      <c r="AD29" s="63">
        <v>41.7</v>
      </c>
      <c r="AE29" s="63">
        <v>38421</v>
      </c>
      <c r="AF29" s="63"/>
      <c r="AG29" s="63">
        <v>80.7</v>
      </c>
      <c r="AH29" s="63">
        <v>74354</v>
      </c>
      <c r="AI29" s="63"/>
      <c r="AJ29" s="63">
        <v>79.8</v>
      </c>
      <c r="AK29" s="63">
        <v>73525</v>
      </c>
      <c r="AL29" s="63"/>
      <c r="AM29" s="58">
        <f t="shared" si="0"/>
        <v>567</v>
      </c>
      <c r="AN29" s="69"/>
      <c r="BI29" s="35">
        <f t="shared" si="1"/>
        <v>522411</v>
      </c>
      <c r="BJ29" s="35">
        <f t="shared" si="2"/>
        <v>522411.12</v>
      </c>
      <c r="BK29" s="35">
        <f t="shared" si="3"/>
        <v>522411</v>
      </c>
    </row>
    <row r="30" spans="1:63" s="35" customFormat="1" ht="12.75">
      <c r="A30" s="8" t="s">
        <v>76</v>
      </c>
      <c r="B30" s="63">
        <v>86.5</v>
      </c>
      <c r="C30" s="63">
        <v>79698</v>
      </c>
      <c r="D30" s="63"/>
      <c r="E30" s="63">
        <v>101.2</v>
      </c>
      <c r="F30" s="63">
        <v>93242</v>
      </c>
      <c r="G30" s="63"/>
      <c r="H30" s="63">
        <v>68.8</v>
      </c>
      <c r="I30" s="63">
        <v>63390</v>
      </c>
      <c r="J30" s="63"/>
      <c r="K30" s="63">
        <v>43.3</v>
      </c>
      <c r="L30" s="63">
        <v>39895</v>
      </c>
      <c r="M30" s="63"/>
      <c r="N30" s="63">
        <v>4</v>
      </c>
      <c r="O30" s="63">
        <v>3685</v>
      </c>
      <c r="P30" s="63"/>
      <c r="Q30" s="63">
        <v>6</v>
      </c>
      <c r="R30" s="63">
        <v>5528</v>
      </c>
      <c r="S30" s="63"/>
      <c r="T30" s="63"/>
      <c r="U30" s="63">
        <v>3.2</v>
      </c>
      <c r="V30" s="63">
        <v>2948</v>
      </c>
      <c r="W30" s="63"/>
      <c r="X30" s="63">
        <v>3</v>
      </c>
      <c r="Y30" s="63">
        <v>2764</v>
      </c>
      <c r="Z30" s="63"/>
      <c r="AA30" s="63">
        <v>4.3</v>
      </c>
      <c r="AB30" s="63">
        <v>3962</v>
      </c>
      <c r="AC30" s="63"/>
      <c r="AD30" s="63">
        <v>27.6</v>
      </c>
      <c r="AE30" s="63">
        <v>25430</v>
      </c>
      <c r="AF30" s="63"/>
      <c r="AG30" s="63">
        <v>56.8</v>
      </c>
      <c r="AH30" s="63">
        <v>52333</v>
      </c>
      <c r="AI30" s="63"/>
      <c r="AJ30" s="63">
        <v>70.3</v>
      </c>
      <c r="AK30" s="63">
        <v>64771</v>
      </c>
      <c r="AL30" s="63"/>
      <c r="AM30" s="58">
        <f t="shared" si="0"/>
        <v>475.00000000000006</v>
      </c>
      <c r="AN30" s="69"/>
      <c r="BI30" s="35">
        <f t="shared" si="1"/>
        <v>437646</v>
      </c>
      <c r="BJ30" s="35">
        <f t="shared" si="2"/>
        <v>437646.00000000006</v>
      </c>
      <c r="BK30" s="35">
        <f t="shared" si="3"/>
        <v>437646</v>
      </c>
    </row>
    <row r="31" spans="1:63" s="35" customFormat="1" ht="12.75">
      <c r="A31" s="8" t="s">
        <v>77</v>
      </c>
      <c r="B31" s="63">
        <v>44</v>
      </c>
      <c r="C31" s="63">
        <v>40540</v>
      </c>
      <c r="D31" s="63"/>
      <c r="E31" s="63">
        <v>52.1</v>
      </c>
      <c r="F31" s="63">
        <v>48003</v>
      </c>
      <c r="G31" s="63"/>
      <c r="H31" s="63">
        <v>43.4</v>
      </c>
      <c r="I31" s="63">
        <v>39987</v>
      </c>
      <c r="J31" s="63"/>
      <c r="K31" s="63">
        <v>28.1</v>
      </c>
      <c r="L31" s="63">
        <v>25890</v>
      </c>
      <c r="M31" s="63"/>
      <c r="N31" s="63">
        <v>1.9</v>
      </c>
      <c r="O31" s="63">
        <v>1751</v>
      </c>
      <c r="P31" s="63"/>
      <c r="Q31" s="63">
        <v>1.3</v>
      </c>
      <c r="R31" s="63">
        <v>1198</v>
      </c>
      <c r="S31" s="63"/>
      <c r="T31" s="63"/>
      <c r="U31" s="63">
        <v>1.2</v>
      </c>
      <c r="V31" s="63">
        <v>1106</v>
      </c>
      <c r="W31" s="63"/>
      <c r="X31" s="63">
        <v>1.6</v>
      </c>
      <c r="Y31" s="63">
        <v>1474</v>
      </c>
      <c r="Z31" s="63"/>
      <c r="AA31" s="63">
        <v>1.9</v>
      </c>
      <c r="AB31" s="63">
        <v>1751</v>
      </c>
      <c r="AC31" s="63"/>
      <c r="AD31" s="63">
        <v>18</v>
      </c>
      <c r="AE31" s="63">
        <v>16584</v>
      </c>
      <c r="AF31" s="63"/>
      <c r="AG31" s="63">
        <v>34.2</v>
      </c>
      <c r="AH31" s="63">
        <v>31511</v>
      </c>
      <c r="AI31" s="63"/>
      <c r="AJ31" s="63">
        <v>37.3</v>
      </c>
      <c r="AK31" s="63">
        <v>34365</v>
      </c>
      <c r="AL31" s="63"/>
      <c r="AM31" s="58">
        <f t="shared" si="0"/>
        <v>265</v>
      </c>
      <c r="AN31" s="69"/>
      <c r="BI31" s="35">
        <f t="shared" si="1"/>
        <v>244160</v>
      </c>
      <c r="BJ31" s="35">
        <f t="shared" si="2"/>
        <v>244160.4</v>
      </c>
      <c r="BK31" s="35">
        <f t="shared" si="3"/>
        <v>244160</v>
      </c>
    </row>
    <row r="32" spans="1:63" s="35" customFormat="1" ht="12.75">
      <c r="A32" s="8" t="s">
        <v>78</v>
      </c>
      <c r="B32" s="63">
        <v>42.1</v>
      </c>
      <c r="C32" s="63">
        <v>38789</v>
      </c>
      <c r="D32" s="63"/>
      <c r="E32" s="63">
        <v>39.1</v>
      </c>
      <c r="F32" s="63">
        <v>36025</v>
      </c>
      <c r="G32" s="63"/>
      <c r="H32" s="63">
        <v>31.5</v>
      </c>
      <c r="I32" s="63">
        <v>29023</v>
      </c>
      <c r="J32" s="63"/>
      <c r="K32" s="63">
        <v>13.6</v>
      </c>
      <c r="L32" s="63">
        <v>12530</v>
      </c>
      <c r="M32" s="63"/>
      <c r="N32" s="63">
        <v>1.4</v>
      </c>
      <c r="O32" s="63">
        <v>1290</v>
      </c>
      <c r="P32" s="63"/>
      <c r="Q32" s="63">
        <v>1.7</v>
      </c>
      <c r="R32" s="63">
        <v>1566</v>
      </c>
      <c r="S32" s="63"/>
      <c r="T32" s="63"/>
      <c r="U32" s="63">
        <v>0.9</v>
      </c>
      <c r="V32" s="63">
        <v>829</v>
      </c>
      <c r="W32" s="63"/>
      <c r="X32" s="63">
        <v>1.2</v>
      </c>
      <c r="Y32" s="63">
        <v>1106</v>
      </c>
      <c r="Z32" s="63"/>
      <c r="AA32" s="63">
        <v>2.2</v>
      </c>
      <c r="AB32" s="63">
        <v>2027</v>
      </c>
      <c r="AC32" s="63"/>
      <c r="AD32" s="63">
        <v>12.6</v>
      </c>
      <c r="AE32" s="63">
        <v>11609</v>
      </c>
      <c r="AF32" s="63"/>
      <c r="AG32" s="63">
        <v>26.4</v>
      </c>
      <c r="AH32" s="63">
        <v>24324</v>
      </c>
      <c r="AI32" s="63"/>
      <c r="AJ32" s="63">
        <v>37.3</v>
      </c>
      <c r="AK32" s="63">
        <v>34368</v>
      </c>
      <c r="AL32" s="63"/>
      <c r="AM32" s="58">
        <f t="shared" si="0"/>
        <v>210</v>
      </c>
      <c r="AN32" s="69"/>
      <c r="BI32" s="35">
        <f t="shared" si="1"/>
        <v>193486</v>
      </c>
      <c r="BJ32" s="35">
        <f t="shared" si="2"/>
        <v>193485.6</v>
      </c>
      <c r="BK32" s="35">
        <f t="shared" si="3"/>
        <v>193486</v>
      </c>
    </row>
    <row r="33" spans="1:63" s="35" customFormat="1" ht="12.75">
      <c r="A33" s="8" t="s">
        <v>79</v>
      </c>
      <c r="B33" s="63">
        <v>33.1</v>
      </c>
      <c r="C33" s="63">
        <v>30497</v>
      </c>
      <c r="D33" s="63"/>
      <c r="E33" s="63">
        <v>38.7</v>
      </c>
      <c r="F33" s="63">
        <v>35657</v>
      </c>
      <c r="G33" s="63"/>
      <c r="H33" s="63">
        <v>31.6</v>
      </c>
      <c r="I33" s="63">
        <v>29115</v>
      </c>
      <c r="J33" s="63"/>
      <c r="K33" s="63">
        <v>18.9</v>
      </c>
      <c r="L33" s="63">
        <v>17414</v>
      </c>
      <c r="M33" s="63"/>
      <c r="N33" s="63">
        <v>1.4</v>
      </c>
      <c r="O33" s="63">
        <v>1290</v>
      </c>
      <c r="P33" s="63"/>
      <c r="Q33" s="63">
        <v>1.4</v>
      </c>
      <c r="R33" s="63">
        <v>1290</v>
      </c>
      <c r="S33" s="63"/>
      <c r="T33" s="63"/>
      <c r="U33" s="63">
        <v>0.6</v>
      </c>
      <c r="V33" s="63">
        <v>553</v>
      </c>
      <c r="W33" s="63"/>
      <c r="X33" s="63">
        <v>0.9</v>
      </c>
      <c r="Y33" s="63">
        <v>829</v>
      </c>
      <c r="Z33" s="63"/>
      <c r="AA33" s="63">
        <v>2.2</v>
      </c>
      <c r="AB33" s="63">
        <v>2027</v>
      </c>
      <c r="AC33" s="63"/>
      <c r="AD33" s="63">
        <v>15.8</v>
      </c>
      <c r="AE33" s="63">
        <v>14557</v>
      </c>
      <c r="AF33" s="63"/>
      <c r="AG33" s="63">
        <v>22.7</v>
      </c>
      <c r="AH33" s="63">
        <v>20915</v>
      </c>
      <c r="AI33" s="63"/>
      <c r="AJ33" s="63">
        <v>32.7</v>
      </c>
      <c r="AK33" s="63">
        <v>30128</v>
      </c>
      <c r="AL33" s="63"/>
      <c r="AM33" s="58">
        <f t="shared" si="0"/>
        <v>200</v>
      </c>
      <c r="AN33" s="69"/>
      <c r="BI33" s="35">
        <f t="shared" si="1"/>
        <v>184272</v>
      </c>
      <c r="BJ33" s="35">
        <f t="shared" si="2"/>
        <v>184272</v>
      </c>
      <c r="BK33" s="35">
        <f t="shared" si="3"/>
        <v>184272</v>
      </c>
    </row>
    <row r="34" spans="1:63" s="35" customFormat="1" ht="12.75">
      <c r="A34" s="8" t="s">
        <v>80</v>
      </c>
      <c r="B34" s="63">
        <v>121.8</v>
      </c>
      <c r="C34" s="63">
        <v>112222</v>
      </c>
      <c r="D34" s="63"/>
      <c r="E34" s="63">
        <v>130.3</v>
      </c>
      <c r="F34" s="63">
        <v>120053</v>
      </c>
      <c r="G34" s="63"/>
      <c r="H34" s="63">
        <v>90.9</v>
      </c>
      <c r="I34" s="63">
        <v>83752</v>
      </c>
      <c r="J34" s="63"/>
      <c r="K34" s="63">
        <v>79.8</v>
      </c>
      <c r="L34" s="63">
        <v>73525</v>
      </c>
      <c r="M34" s="63"/>
      <c r="N34" s="63">
        <v>5.1</v>
      </c>
      <c r="O34" s="63">
        <v>4699</v>
      </c>
      <c r="P34" s="63"/>
      <c r="Q34" s="63">
        <v>2</v>
      </c>
      <c r="R34" s="63">
        <v>1843</v>
      </c>
      <c r="S34" s="63"/>
      <c r="T34" s="63"/>
      <c r="U34" s="63">
        <v>2.3</v>
      </c>
      <c r="V34" s="63">
        <v>2119</v>
      </c>
      <c r="W34" s="63"/>
      <c r="X34" s="63">
        <v>5.9</v>
      </c>
      <c r="Y34" s="63">
        <v>5436</v>
      </c>
      <c r="Z34" s="63"/>
      <c r="AA34" s="63">
        <v>6.3</v>
      </c>
      <c r="AB34" s="63">
        <v>5805</v>
      </c>
      <c r="AC34" s="63"/>
      <c r="AD34" s="63">
        <v>28.4</v>
      </c>
      <c r="AE34" s="63">
        <v>26167</v>
      </c>
      <c r="AF34" s="63"/>
      <c r="AG34" s="63">
        <v>89</v>
      </c>
      <c r="AH34" s="63">
        <v>82001</v>
      </c>
      <c r="AI34" s="63"/>
      <c r="AJ34" s="63">
        <v>113.2</v>
      </c>
      <c r="AK34" s="63">
        <v>104296</v>
      </c>
      <c r="AL34" s="63"/>
      <c r="AM34" s="58">
        <f t="shared" si="0"/>
        <v>675</v>
      </c>
      <c r="AN34" s="69"/>
      <c r="BI34" s="35">
        <f t="shared" si="1"/>
        <v>621918</v>
      </c>
      <c r="BJ34" s="35">
        <f t="shared" si="2"/>
        <v>621918</v>
      </c>
      <c r="BK34" s="35">
        <f t="shared" si="3"/>
        <v>621918</v>
      </c>
    </row>
    <row r="35" spans="1:63" s="36" customFormat="1" ht="12.75">
      <c r="A35" s="18" t="s">
        <v>81</v>
      </c>
      <c r="B35" s="63">
        <v>36.9</v>
      </c>
      <c r="C35" s="63">
        <v>33998</v>
      </c>
      <c r="D35" s="63"/>
      <c r="E35" s="63">
        <v>42.8</v>
      </c>
      <c r="F35" s="63">
        <v>39434</v>
      </c>
      <c r="G35" s="63"/>
      <c r="H35" s="63">
        <v>37.4</v>
      </c>
      <c r="I35" s="63">
        <v>34459</v>
      </c>
      <c r="J35" s="63"/>
      <c r="K35" s="63">
        <v>22.7</v>
      </c>
      <c r="L35" s="63">
        <v>20915</v>
      </c>
      <c r="M35" s="63"/>
      <c r="N35" s="63">
        <v>1</v>
      </c>
      <c r="O35" s="63">
        <v>921</v>
      </c>
      <c r="P35" s="63"/>
      <c r="Q35" s="63">
        <v>1.1</v>
      </c>
      <c r="R35" s="63">
        <v>1013</v>
      </c>
      <c r="S35" s="63"/>
      <c r="T35" s="63"/>
      <c r="U35" s="63">
        <v>0.9</v>
      </c>
      <c r="V35" s="63">
        <v>829</v>
      </c>
      <c r="W35" s="63"/>
      <c r="X35" s="63">
        <v>0.5</v>
      </c>
      <c r="Y35" s="63">
        <v>461</v>
      </c>
      <c r="Z35" s="63"/>
      <c r="AA35" s="63">
        <v>0.7</v>
      </c>
      <c r="AB35" s="63">
        <v>645</v>
      </c>
      <c r="AC35" s="63"/>
      <c r="AD35" s="63">
        <v>13.2</v>
      </c>
      <c r="AE35" s="63">
        <v>12162</v>
      </c>
      <c r="AF35" s="63"/>
      <c r="AG35" s="63">
        <v>24.3</v>
      </c>
      <c r="AH35" s="63">
        <v>22389</v>
      </c>
      <c r="AI35" s="63"/>
      <c r="AJ35" s="63">
        <v>28.5</v>
      </c>
      <c r="AK35" s="63">
        <v>26260</v>
      </c>
      <c r="AL35" s="63"/>
      <c r="AM35" s="58">
        <f t="shared" si="0"/>
        <v>209.99999999999997</v>
      </c>
      <c r="AN35" s="70"/>
      <c r="BI35" s="35">
        <f t="shared" si="1"/>
        <v>193486</v>
      </c>
      <c r="BJ35" s="35">
        <f t="shared" si="2"/>
        <v>193485.59999999998</v>
      </c>
      <c r="BK35" s="35">
        <f t="shared" si="3"/>
        <v>193486</v>
      </c>
    </row>
    <row r="36" spans="1:63" s="36" customFormat="1" ht="12.75">
      <c r="A36" s="18" t="s">
        <v>106</v>
      </c>
      <c r="B36" s="63">
        <v>89.2</v>
      </c>
      <c r="C36" s="63">
        <v>82185</v>
      </c>
      <c r="D36" s="63"/>
      <c r="E36" s="63">
        <v>100</v>
      </c>
      <c r="F36" s="63">
        <v>92136</v>
      </c>
      <c r="G36" s="63"/>
      <c r="H36" s="63">
        <v>63.1</v>
      </c>
      <c r="I36" s="63">
        <v>58138</v>
      </c>
      <c r="J36" s="63"/>
      <c r="K36" s="63">
        <v>46.8</v>
      </c>
      <c r="L36" s="63">
        <v>43120</v>
      </c>
      <c r="M36" s="63"/>
      <c r="N36" s="63">
        <v>3.5</v>
      </c>
      <c r="O36" s="63">
        <v>3225</v>
      </c>
      <c r="P36" s="63"/>
      <c r="Q36" s="63">
        <v>3.4</v>
      </c>
      <c r="R36" s="63">
        <v>3133</v>
      </c>
      <c r="S36" s="63"/>
      <c r="T36" s="63"/>
      <c r="U36" s="63">
        <v>3.5</v>
      </c>
      <c r="V36" s="63">
        <v>3225</v>
      </c>
      <c r="W36" s="63"/>
      <c r="X36" s="63">
        <v>2</v>
      </c>
      <c r="Y36" s="63">
        <v>1843</v>
      </c>
      <c r="Z36" s="63"/>
      <c r="AA36" s="63">
        <v>4.8</v>
      </c>
      <c r="AB36" s="63">
        <v>4423</v>
      </c>
      <c r="AC36" s="63"/>
      <c r="AD36" s="63">
        <v>37</v>
      </c>
      <c r="AE36" s="63">
        <v>34090</v>
      </c>
      <c r="AF36" s="63"/>
      <c r="AG36" s="63">
        <v>65.1</v>
      </c>
      <c r="AH36" s="63">
        <v>59981</v>
      </c>
      <c r="AI36" s="63"/>
      <c r="AJ36" s="63">
        <v>76.6</v>
      </c>
      <c r="AK36" s="63">
        <v>70574</v>
      </c>
      <c r="AL36" s="63"/>
      <c r="AM36" s="58">
        <f t="shared" si="0"/>
        <v>495</v>
      </c>
      <c r="AN36" s="70"/>
      <c r="BI36" s="35">
        <f t="shared" si="1"/>
        <v>456073</v>
      </c>
      <c r="BJ36" s="35">
        <f t="shared" si="2"/>
        <v>456073.2</v>
      </c>
      <c r="BK36" s="35">
        <f t="shared" si="3"/>
        <v>456073</v>
      </c>
    </row>
    <row r="37" spans="1:63" s="35" customFormat="1" ht="12.75">
      <c r="A37" s="9" t="s">
        <v>92</v>
      </c>
      <c r="B37" s="80">
        <f>SUM(B14:B36)</f>
        <v>1687.3</v>
      </c>
      <c r="C37" s="80">
        <f>SUM(C14:C36)</f>
        <v>1554610</v>
      </c>
      <c r="D37" s="80">
        <f aca="true" t="shared" si="4" ref="D37:BJ37">SUM(D14:D36)</f>
        <v>0</v>
      </c>
      <c r="E37" s="80">
        <f t="shared" si="4"/>
        <v>1814.9999999999998</v>
      </c>
      <c r="F37" s="80">
        <f t="shared" si="4"/>
        <v>1672271</v>
      </c>
      <c r="G37" s="80">
        <f t="shared" si="4"/>
        <v>0</v>
      </c>
      <c r="H37" s="80">
        <f t="shared" si="4"/>
        <v>1349.8</v>
      </c>
      <c r="I37" s="80">
        <f t="shared" si="4"/>
        <v>1243653</v>
      </c>
      <c r="J37" s="80">
        <f t="shared" si="4"/>
        <v>0</v>
      </c>
      <c r="K37" s="80">
        <f t="shared" si="4"/>
        <v>928.2</v>
      </c>
      <c r="L37" s="80">
        <f t="shared" si="4"/>
        <v>855205</v>
      </c>
      <c r="M37" s="80">
        <f t="shared" si="4"/>
        <v>0</v>
      </c>
      <c r="N37" s="80">
        <f t="shared" si="4"/>
        <v>92.5</v>
      </c>
      <c r="O37" s="80">
        <f t="shared" si="4"/>
        <v>85227</v>
      </c>
      <c r="P37" s="80">
        <f t="shared" si="4"/>
        <v>0</v>
      </c>
      <c r="Q37" s="80">
        <f t="shared" si="4"/>
        <v>74.3</v>
      </c>
      <c r="R37" s="80">
        <f t="shared" si="4"/>
        <v>68460</v>
      </c>
      <c r="S37" s="80">
        <f t="shared" si="4"/>
        <v>0</v>
      </c>
      <c r="T37" s="80">
        <f t="shared" si="4"/>
        <v>0</v>
      </c>
      <c r="U37" s="80">
        <f t="shared" si="4"/>
        <v>53.300000000000004</v>
      </c>
      <c r="V37" s="80">
        <f t="shared" si="4"/>
        <v>49107</v>
      </c>
      <c r="W37" s="80">
        <f t="shared" si="4"/>
        <v>0</v>
      </c>
      <c r="X37" s="80">
        <f t="shared" si="4"/>
        <v>61.4</v>
      </c>
      <c r="Y37" s="80">
        <f t="shared" si="4"/>
        <v>56571</v>
      </c>
      <c r="Z37" s="80">
        <f t="shared" si="4"/>
        <v>0</v>
      </c>
      <c r="AA37" s="80">
        <f t="shared" si="4"/>
        <v>102.8</v>
      </c>
      <c r="AB37" s="80">
        <f t="shared" si="4"/>
        <v>94717</v>
      </c>
      <c r="AC37" s="80">
        <f t="shared" si="4"/>
        <v>0</v>
      </c>
      <c r="AD37" s="80">
        <f t="shared" si="4"/>
        <v>652.9</v>
      </c>
      <c r="AE37" s="80">
        <f t="shared" si="4"/>
        <v>601555</v>
      </c>
      <c r="AF37" s="80">
        <f t="shared" si="4"/>
        <v>0</v>
      </c>
      <c r="AG37" s="80">
        <f t="shared" si="4"/>
        <v>1199.8</v>
      </c>
      <c r="AH37" s="80">
        <f t="shared" si="4"/>
        <v>1105449</v>
      </c>
      <c r="AI37" s="80">
        <f t="shared" si="4"/>
        <v>0</v>
      </c>
      <c r="AJ37" s="80">
        <f t="shared" si="4"/>
        <v>1432.6999999999998</v>
      </c>
      <c r="AK37" s="80">
        <f t="shared" si="4"/>
        <v>1320026</v>
      </c>
      <c r="AL37" s="80">
        <f t="shared" si="4"/>
        <v>0</v>
      </c>
      <c r="AM37" s="80">
        <f t="shared" si="4"/>
        <v>9450</v>
      </c>
      <c r="AN37" s="80">
        <f t="shared" si="4"/>
        <v>0</v>
      </c>
      <c r="AO37" s="80">
        <f t="shared" si="4"/>
        <v>0</v>
      </c>
      <c r="AP37" s="80">
        <f t="shared" si="4"/>
        <v>0</v>
      </c>
      <c r="AQ37" s="80">
        <f t="shared" si="4"/>
        <v>0</v>
      </c>
      <c r="AR37" s="80">
        <f t="shared" si="4"/>
        <v>0</v>
      </c>
      <c r="AS37" s="80">
        <f t="shared" si="4"/>
        <v>0</v>
      </c>
      <c r="AT37" s="80">
        <f t="shared" si="4"/>
        <v>0</v>
      </c>
      <c r="AU37" s="80">
        <f t="shared" si="4"/>
        <v>0</v>
      </c>
      <c r="AV37" s="80">
        <f t="shared" si="4"/>
        <v>0</v>
      </c>
      <c r="AW37" s="80">
        <f t="shared" si="4"/>
        <v>0</v>
      </c>
      <c r="AX37" s="80">
        <f t="shared" si="4"/>
        <v>0</v>
      </c>
      <c r="AY37" s="80">
        <f t="shared" si="4"/>
        <v>0</v>
      </c>
      <c r="AZ37" s="80">
        <f t="shared" si="4"/>
        <v>0</v>
      </c>
      <c r="BA37" s="80">
        <f t="shared" si="4"/>
        <v>0</v>
      </c>
      <c r="BB37" s="80">
        <f t="shared" si="4"/>
        <v>0</v>
      </c>
      <c r="BC37" s="80">
        <f t="shared" si="4"/>
        <v>0</v>
      </c>
      <c r="BD37" s="80">
        <f t="shared" si="4"/>
        <v>0</v>
      </c>
      <c r="BE37" s="80">
        <f t="shared" si="4"/>
        <v>0</v>
      </c>
      <c r="BF37" s="80">
        <f t="shared" si="4"/>
        <v>0</v>
      </c>
      <c r="BG37" s="80">
        <f t="shared" si="4"/>
        <v>0</v>
      </c>
      <c r="BH37" s="80">
        <f t="shared" si="4"/>
        <v>0</v>
      </c>
      <c r="BI37" s="80">
        <f t="shared" si="4"/>
        <v>8706851</v>
      </c>
      <c r="BJ37" s="80">
        <f t="shared" si="4"/>
        <v>8706852</v>
      </c>
      <c r="BK37" s="35">
        <f>SUM(BK14:BK36)</f>
        <v>8706851</v>
      </c>
    </row>
    <row r="38" spans="1:39" s="35" customFormat="1" ht="12.75">
      <c r="A38" s="12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</row>
    <row r="39" spans="1:39" s="35" customFormat="1" ht="12.75">
      <c r="A39" s="1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</row>
    <row r="40" spans="1:39" s="35" customFormat="1" ht="12.75">
      <c r="A40" s="1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</row>
    <row r="41" spans="1:39" s="35" customFormat="1" ht="78" customHeight="1">
      <c r="A41" s="1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</row>
    <row r="42" spans="1:39" s="30" customFormat="1" ht="15.75" customHeight="1">
      <c r="A42" s="158" t="s">
        <v>29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</row>
    <row r="43" spans="1:39" s="30" customFormat="1" ht="16.5" customHeight="1">
      <c r="A43" s="158" t="s">
        <v>110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</row>
    <row r="44" spans="1:39" s="30" customFormat="1" ht="16.5" customHeight="1">
      <c r="A44" s="32"/>
      <c r="B44" s="158" t="s">
        <v>43</v>
      </c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32"/>
      <c r="AL44" s="32"/>
      <c r="AM44" s="32"/>
    </row>
    <row r="45" spans="1:39" s="35" customFormat="1" ht="12.75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4"/>
    </row>
    <row r="46" spans="1:61" s="30" customFormat="1" ht="47.25" customHeight="1">
      <c r="A46" s="1" t="s">
        <v>58</v>
      </c>
      <c r="B46" s="1" t="s">
        <v>0</v>
      </c>
      <c r="C46" s="86">
        <v>1272.73</v>
      </c>
      <c r="D46" s="1"/>
      <c r="E46" s="1" t="s">
        <v>1</v>
      </c>
      <c r="F46" s="86">
        <v>1272.73</v>
      </c>
      <c r="G46" s="1"/>
      <c r="H46" s="1" t="s">
        <v>2</v>
      </c>
      <c r="I46" s="86">
        <v>1272.73</v>
      </c>
      <c r="J46" s="1"/>
      <c r="K46" s="1" t="s">
        <v>3</v>
      </c>
      <c r="L46" s="86">
        <v>1272.73</v>
      </c>
      <c r="M46" s="1"/>
      <c r="N46" s="1" t="s">
        <v>4</v>
      </c>
      <c r="O46" s="86">
        <v>1272.73</v>
      </c>
      <c r="P46" s="1"/>
      <c r="Q46" s="1" t="s">
        <v>28</v>
      </c>
      <c r="R46" s="86">
        <v>1272.73</v>
      </c>
      <c r="S46" s="1"/>
      <c r="T46" s="1"/>
      <c r="U46" s="1" t="s">
        <v>5</v>
      </c>
      <c r="V46" s="86">
        <v>1272.73</v>
      </c>
      <c r="W46" s="1"/>
      <c r="X46" s="1" t="s">
        <v>6</v>
      </c>
      <c r="Y46" s="86">
        <v>1272.73</v>
      </c>
      <c r="Z46" s="1"/>
      <c r="AA46" s="1" t="s">
        <v>7</v>
      </c>
      <c r="AB46" s="86">
        <v>1272.73</v>
      </c>
      <c r="AC46" s="1"/>
      <c r="AD46" s="1" t="s">
        <v>8</v>
      </c>
      <c r="AE46" s="86">
        <v>1272.73</v>
      </c>
      <c r="AF46" s="1"/>
      <c r="AG46" s="1" t="s">
        <v>9</v>
      </c>
      <c r="AH46" s="86">
        <v>1272.73</v>
      </c>
      <c r="AI46" s="1"/>
      <c r="AJ46" s="1" t="s">
        <v>10</v>
      </c>
      <c r="AK46" s="86">
        <v>1272.73</v>
      </c>
      <c r="AL46" s="1"/>
      <c r="AM46" s="33" t="s">
        <v>26</v>
      </c>
      <c r="BI46" s="86">
        <v>1272.73</v>
      </c>
    </row>
    <row r="47" spans="1:62" s="35" customFormat="1" ht="12.75">
      <c r="A47" s="8" t="s">
        <v>82</v>
      </c>
      <c r="B47" s="63">
        <v>108.5</v>
      </c>
      <c r="C47" s="63">
        <v>138091</v>
      </c>
      <c r="D47" s="63"/>
      <c r="E47" s="63">
        <v>110.3</v>
      </c>
      <c r="F47" s="63">
        <v>140382</v>
      </c>
      <c r="G47" s="63"/>
      <c r="H47" s="63">
        <v>91.2</v>
      </c>
      <c r="I47" s="63">
        <v>116073</v>
      </c>
      <c r="J47" s="63"/>
      <c r="K47" s="63">
        <v>59.2</v>
      </c>
      <c r="L47" s="63">
        <v>75346</v>
      </c>
      <c r="M47" s="63"/>
      <c r="N47" s="63">
        <v>7.2</v>
      </c>
      <c r="O47" s="63">
        <v>9164</v>
      </c>
      <c r="P47" s="63"/>
      <c r="Q47" s="63">
        <v>4.3</v>
      </c>
      <c r="R47" s="63">
        <v>5473</v>
      </c>
      <c r="S47" s="63"/>
      <c r="T47" s="63"/>
      <c r="U47" s="63">
        <v>4</v>
      </c>
      <c r="V47" s="63">
        <v>5091</v>
      </c>
      <c r="W47" s="63"/>
      <c r="X47" s="63">
        <v>2.2</v>
      </c>
      <c r="Y47" s="63">
        <v>2800</v>
      </c>
      <c r="Z47" s="63"/>
      <c r="AA47" s="63">
        <v>6.3</v>
      </c>
      <c r="AB47" s="63">
        <v>8018</v>
      </c>
      <c r="AC47" s="63"/>
      <c r="AD47" s="63">
        <v>40.5</v>
      </c>
      <c r="AE47" s="63">
        <v>51546</v>
      </c>
      <c r="AF47" s="63"/>
      <c r="AG47" s="63">
        <v>78.7</v>
      </c>
      <c r="AH47" s="63">
        <v>100164</v>
      </c>
      <c r="AI47" s="63"/>
      <c r="AJ47" s="63">
        <v>95.6</v>
      </c>
      <c r="AK47" s="63">
        <v>121672</v>
      </c>
      <c r="AL47" s="63"/>
      <c r="AM47" s="58">
        <f aca="true" t="shared" si="5" ref="AM47:AM56">B47+E47+H47+K47+N47+Q47+U47+X47+AA47+AD47+AG47+AJ47</f>
        <v>608</v>
      </c>
      <c r="AN47" s="69"/>
      <c r="BI47" s="35">
        <f aca="true" t="shared" si="6" ref="BI47:BI56">C47+F47+I47+L47+O47+R47+V47+Y47+AB47+AE47+AH47+AK47</f>
        <v>773820</v>
      </c>
      <c r="BJ47" s="87">
        <f>AM47*1272.73</f>
        <v>773819.84</v>
      </c>
    </row>
    <row r="48" spans="1:62" s="35" customFormat="1" ht="12.75">
      <c r="A48" s="8" t="s">
        <v>83</v>
      </c>
      <c r="B48" s="63">
        <v>48.1</v>
      </c>
      <c r="C48" s="63">
        <v>61218</v>
      </c>
      <c r="D48" s="63"/>
      <c r="E48" s="63">
        <v>65.5</v>
      </c>
      <c r="F48" s="63">
        <v>83364</v>
      </c>
      <c r="G48" s="63"/>
      <c r="H48" s="63">
        <v>47.6</v>
      </c>
      <c r="I48" s="63">
        <v>60582</v>
      </c>
      <c r="J48" s="63"/>
      <c r="K48" s="63">
        <v>24.5</v>
      </c>
      <c r="L48" s="63">
        <v>31182</v>
      </c>
      <c r="M48" s="63"/>
      <c r="N48" s="63">
        <v>2.9</v>
      </c>
      <c r="O48" s="63">
        <v>3691</v>
      </c>
      <c r="P48" s="63"/>
      <c r="Q48" s="63">
        <v>2.1</v>
      </c>
      <c r="R48" s="63">
        <v>2673</v>
      </c>
      <c r="S48" s="63"/>
      <c r="T48" s="63"/>
      <c r="U48" s="63">
        <v>1.4</v>
      </c>
      <c r="V48" s="63">
        <v>1782</v>
      </c>
      <c r="W48" s="63"/>
      <c r="X48" s="63">
        <v>1.7</v>
      </c>
      <c r="Y48" s="63">
        <v>2164</v>
      </c>
      <c r="Z48" s="63"/>
      <c r="AA48" s="63">
        <v>1.6</v>
      </c>
      <c r="AB48" s="63">
        <v>2036</v>
      </c>
      <c r="AC48" s="63"/>
      <c r="AD48" s="63">
        <v>20.2</v>
      </c>
      <c r="AE48" s="63">
        <v>25709</v>
      </c>
      <c r="AF48" s="63"/>
      <c r="AG48" s="63">
        <v>35.4</v>
      </c>
      <c r="AH48" s="63">
        <v>45055</v>
      </c>
      <c r="AI48" s="63"/>
      <c r="AJ48" s="63">
        <v>64</v>
      </c>
      <c r="AK48" s="63">
        <v>81454</v>
      </c>
      <c r="AL48" s="63"/>
      <c r="AM48" s="58">
        <f t="shared" si="5"/>
        <v>315</v>
      </c>
      <c r="AN48" s="69"/>
      <c r="BI48" s="35">
        <f t="shared" si="6"/>
        <v>400910</v>
      </c>
      <c r="BJ48" s="87">
        <f aca="true" t="shared" si="7" ref="BJ48:BJ56">AM48*1272.73</f>
        <v>400909.95</v>
      </c>
    </row>
    <row r="49" spans="1:62" s="35" customFormat="1" ht="12.75">
      <c r="A49" s="8" t="s">
        <v>84</v>
      </c>
      <c r="B49" s="63">
        <v>81.3</v>
      </c>
      <c r="C49" s="63">
        <v>103473</v>
      </c>
      <c r="D49" s="63"/>
      <c r="E49" s="63">
        <v>130.9</v>
      </c>
      <c r="F49" s="63">
        <v>166600</v>
      </c>
      <c r="G49" s="63"/>
      <c r="H49" s="63">
        <v>83.8</v>
      </c>
      <c r="I49" s="63">
        <v>106655</v>
      </c>
      <c r="J49" s="63"/>
      <c r="K49" s="63">
        <v>66.3</v>
      </c>
      <c r="L49" s="63">
        <v>84382</v>
      </c>
      <c r="M49" s="63"/>
      <c r="N49" s="63">
        <v>3.1</v>
      </c>
      <c r="O49" s="63">
        <v>3945</v>
      </c>
      <c r="P49" s="63"/>
      <c r="Q49" s="63">
        <v>2.5</v>
      </c>
      <c r="R49" s="63">
        <v>3182</v>
      </c>
      <c r="S49" s="63"/>
      <c r="T49" s="63"/>
      <c r="U49" s="63">
        <v>2.1</v>
      </c>
      <c r="V49" s="63">
        <v>2673</v>
      </c>
      <c r="W49" s="63"/>
      <c r="X49" s="63">
        <v>1.8</v>
      </c>
      <c r="Y49" s="63">
        <v>2291</v>
      </c>
      <c r="Z49" s="63"/>
      <c r="AA49" s="63">
        <v>2.9</v>
      </c>
      <c r="AB49" s="63">
        <v>3691</v>
      </c>
      <c r="AC49" s="63"/>
      <c r="AD49" s="63">
        <v>31.6</v>
      </c>
      <c r="AE49" s="63">
        <v>40218</v>
      </c>
      <c r="AF49" s="63"/>
      <c r="AG49" s="63">
        <v>70.5</v>
      </c>
      <c r="AH49" s="63">
        <v>89727</v>
      </c>
      <c r="AI49" s="63"/>
      <c r="AJ49" s="63">
        <v>103.2</v>
      </c>
      <c r="AK49" s="63">
        <v>131346</v>
      </c>
      <c r="AL49" s="63"/>
      <c r="AM49" s="58">
        <f t="shared" si="5"/>
        <v>580.0000000000001</v>
      </c>
      <c r="AN49" s="69"/>
      <c r="BI49" s="35">
        <f t="shared" si="6"/>
        <v>738183</v>
      </c>
      <c r="BJ49" s="87">
        <f t="shared" si="7"/>
        <v>738183.4000000001</v>
      </c>
    </row>
    <row r="50" spans="1:62" s="35" customFormat="1" ht="12.75">
      <c r="A50" s="8" t="s">
        <v>85</v>
      </c>
      <c r="B50" s="63">
        <v>155.5</v>
      </c>
      <c r="C50" s="63">
        <v>197910</v>
      </c>
      <c r="D50" s="63"/>
      <c r="E50" s="63">
        <v>138.6</v>
      </c>
      <c r="F50" s="63">
        <v>176400</v>
      </c>
      <c r="G50" s="63"/>
      <c r="H50" s="63">
        <v>100.7</v>
      </c>
      <c r="I50" s="63">
        <v>128164</v>
      </c>
      <c r="J50" s="63"/>
      <c r="K50" s="63">
        <v>63.4</v>
      </c>
      <c r="L50" s="63">
        <v>80691</v>
      </c>
      <c r="M50" s="63"/>
      <c r="N50" s="63">
        <v>4.6</v>
      </c>
      <c r="O50" s="63">
        <v>5855</v>
      </c>
      <c r="P50" s="63"/>
      <c r="Q50" s="63">
        <v>3.4</v>
      </c>
      <c r="R50" s="63">
        <v>4327</v>
      </c>
      <c r="S50" s="63"/>
      <c r="T50" s="63"/>
      <c r="U50" s="63">
        <v>3.4</v>
      </c>
      <c r="V50" s="63">
        <v>4327</v>
      </c>
      <c r="W50" s="63"/>
      <c r="X50" s="63">
        <v>1.8</v>
      </c>
      <c r="Y50" s="63">
        <v>2291</v>
      </c>
      <c r="Z50" s="63"/>
      <c r="AA50" s="63">
        <v>4.3</v>
      </c>
      <c r="AB50" s="63">
        <v>5473</v>
      </c>
      <c r="AC50" s="63"/>
      <c r="AD50" s="63">
        <v>29.5</v>
      </c>
      <c r="AE50" s="63">
        <v>37546</v>
      </c>
      <c r="AF50" s="63"/>
      <c r="AG50" s="63">
        <v>64</v>
      </c>
      <c r="AH50" s="63">
        <v>81455</v>
      </c>
      <c r="AI50" s="63"/>
      <c r="AJ50" s="63">
        <v>95.8</v>
      </c>
      <c r="AK50" s="63">
        <v>121926</v>
      </c>
      <c r="AL50" s="63"/>
      <c r="AM50" s="58">
        <f t="shared" si="5"/>
        <v>665</v>
      </c>
      <c r="AN50" s="69"/>
      <c r="BI50" s="35">
        <f t="shared" si="6"/>
        <v>846365</v>
      </c>
      <c r="BJ50" s="87">
        <f t="shared" si="7"/>
        <v>846365.4500000001</v>
      </c>
    </row>
    <row r="51" spans="1:62" s="35" customFormat="1" ht="12.75">
      <c r="A51" s="8" t="s">
        <v>86</v>
      </c>
      <c r="B51" s="63">
        <v>19.5</v>
      </c>
      <c r="C51" s="63">
        <v>24818</v>
      </c>
      <c r="D51" s="63"/>
      <c r="E51" s="63">
        <v>21.8</v>
      </c>
      <c r="F51" s="63">
        <v>27746</v>
      </c>
      <c r="G51" s="63"/>
      <c r="H51" s="63">
        <v>18.8</v>
      </c>
      <c r="I51" s="63">
        <v>23927</v>
      </c>
      <c r="J51" s="63"/>
      <c r="K51" s="63">
        <v>9.4</v>
      </c>
      <c r="L51" s="63">
        <v>11964</v>
      </c>
      <c r="M51" s="63"/>
      <c r="N51" s="63"/>
      <c r="O51" s="63">
        <v>0</v>
      </c>
      <c r="P51" s="63"/>
      <c r="Q51" s="63"/>
      <c r="R51" s="63">
        <v>0</v>
      </c>
      <c r="S51" s="63"/>
      <c r="T51" s="63"/>
      <c r="U51" s="63"/>
      <c r="V51" s="63">
        <v>0</v>
      </c>
      <c r="W51" s="63"/>
      <c r="X51" s="63"/>
      <c r="Y51" s="63">
        <v>0</v>
      </c>
      <c r="Z51" s="63"/>
      <c r="AA51" s="63"/>
      <c r="AB51" s="63">
        <v>0</v>
      </c>
      <c r="AC51" s="63"/>
      <c r="AD51" s="63">
        <v>8.8</v>
      </c>
      <c r="AE51" s="63">
        <v>11200</v>
      </c>
      <c r="AF51" s="63"/>
      <c r="AG51" s="63">
        <v>13.9</v>
      </c>
      <c r="AH51" s="63">
        <v>17691</v>
      </c>
      <c r="AI51" s="63"/>
      <c r="AJ51" s="63">
        <v>19.8</v>
      </c>
      <c r="AK51" s="63">
        <v>25200</v>
      </c>
      <c r="AL51" s="63"/>
      <c r="AM51" s="58">
        <f t="shared" si="5"/>
        <v>112</v>
      </c>
      <c r="AN51" s="69"/>
      <c r="BI51" s="35">
        <f t="shared" si="6"/>
        <v>142546</v>
      </c>
      <c r="BJ51" s="87">
        <f t="shared" si="7"/>
        <v>142545.76</v>
      </c>
    </row>
    <row r="52" spans="1:62" s="35" customFormat="1" ht="12.75">
      <c r="A52" s="8" t="s">
        <v>87</v>
      </c>
      <c r="B52" s="63">
        <v>93.1</v>
      </c>
      <c r="C52" s="63">
        <v>118491</v>
      </c>
      <c r="D52" s="63"/>
      <c r="E52" s="63">
        <v>92.8</v>
      </c>
      <c r="F52" s="63">
        <v>118109</v>
      </c>
      <c r="G52" s="63"/>
      <c r="H52" s="63">
        <v>70.4</v>
      </c>
      <c r="I52" s="63">
        <v>89600</v>
      </c>
      <c r="J52" s="63"/>
      <c r="K52" s="63">
        <v>55.5</v>
      </c>
      <c r="L52" s="63">
        <v>70637</v>
      </c>
      <c r="M52" s="63"/>
      <c r="N52" s="63">
        <v>5.7</v>
      </c>
      <c r="O52" s="63">
        <v>7255</v>
      </c>
      <c r="P52" s="63"/>
      <c r="Q52" s="63">
        <v>4.3</v>
      </c>
      <c r="R52" s="63">
        <v>5473</v>
      </c>
      <c r="S52" s="63"/>
      <c r="T52" s="63"/>
      <c r="U52" s="63">
        <v>1.4</v>
      </c>
      <c r="V52" s="63">
        <v>1782</v>
      </c>
      <c r="W52" s="63"/>
      <c r="X52" s="63">
        <v>1.7</v>
      </c>
      <c r="Y52" s="63">
        <v>2164</v>
      </c>
      <c r="Z52" s="63"/>
      <c r="AA52" s="63">
        <v>4.2</v>
      </c>
      <c r="AB52" s="63">
        <v>5345</v>
      </c>
      <c r="AC52" s="63"/>
      <c r="AD52" s="63">
        <v>31.9</v>
      </c>
      <c r="AE52" s="63">
        <v>40600</v>
      </c>
      <c r="AF52" s="63"/>
      <c r="AG52" s="63">
        <v>52.6</v>
      </c>
      <c r="AH52" s="63">
        <v>66946</v>
      </c>
      <c r="AI52" s="63"/>
      <c r="AJ52" s="63">
        <v>76.4</v>
      </c>
      <c r="AK52" s="63">
        <v>97236</v>
      </c>
      <c r="AL52" s="63"/>
      <c r="AM52" s="58">
        <f t="shared" si="5"/>
        <v>489.9999999999999</v>
      </c>
      <c r="AN52" s="69"/>
      <c r="BI52" s="35">
        <f t="shared" si="6"/>
        <v>623638</v>
      </c>
      <c r="BJ52" s="87">
        <f t="shared" si="7"/>
        <v>623637.6999999998</v>
      </c>
    </row>
    <row r="53" spans="1:62" s="35" customFormat="1" ht="12.75">
      <c r="A53" s="8" t="s">
        <v>88</v>
      </c>
      <c r="B53" s="63">
        <v>94.9</v>
      </c>
      <c r="C53" s="63">
        <v>120782</v>
      </c>
      <c r="D53" s="63"/>
      <c r="E53" s="63">
        <v>94.7</v>
      </c>
      <c r="F53" s="63">
        <v>120528</v>
      </c>
      <c r="G53" s="63"/>
      <c r="H53" s="63">
        <v>62.6</v>
      </c>
      <c r="I53" s="63">
        <v>79673</v>
      </c>
      <c r="J53" s="63"/>
      <c r="K53" s="63">
        <v>55.3</v>
      </c>
      <c r="L53" s="63">
        <v>70382</v>
      </c>
      <c r="M53" s="63"/>
      <c r="N53" s="63">
        <v>5.6</v>
      </c>
      <c r="O53" s="63">
        <v>7127</v>
      </c>
      <c r="P53" s="63"/>
      <c r="Q53" s="63">
        <v>3.4</v>
      </c>
      <c r="R53" s="63">
        <v>4327</v>
      </c>
      <c r="S53" s="63"/>
      <c r="T53" s="63"/>
      <c r="U53" s="63">
        <v>2.8</v>
      </c>
      <c r="V53" s="63">
        <v>3564</v>
      </c>
      <c r="W53" s="63"/>
      <c r="X53" s="63">
        <v>4.6</v>
      </c>
      <c r="Y53" s="63">
        <v>5855</v>
      </c>
      <c r="Z53" s="63"/>
      <c r="AA53" s="63">
        <v>4</v>
      </c>
      <c r="AB53" s="63">
        <v>5091</v>
      </c>
      <c r="AC53" s="63"/>
      <c r="AD53" s="63">
        <v>29.7</v>
      </c>
      <c r="AE53" s="63">
        <v>37800</v>
      </c>
      <c r="AF53" s="63"/>
      <c r="AG53" s="63">
        <v>55.7</v>
      </c>
      <c r="AH53" s="63">
        <v>70891</v>
      </c>
      <c r="AI53" s="63"/>
      <c r="AJ53" s="63">
        <v>56.7</v>
      </c>
      <c r="AK53" s="63">
        <v>72163</v>
      </c>
      <c r="AL53" s="63"/>
      <c r="AM53" s="58">
        <f t="shared" si="5"/>
        <v>470</v>
      </c>
      <c r="AN53" s="69"/>
      <c r="BI53" s="35">
        <f t="shared" si="6"/>
        <v>598183</v>
      </c>
      <c r="BJ53" s="87">
        <f t="shared" si="7"/>
        <v>598183.1</v>
      </c>
    </row>
    <row r="54" spans="1:62" s="35" customFormat="1" ht="12.75">
      <c r="A54" s="8" t="s">
        <v>89</v>
      </c>
      <c r="B54" s="63">
        <v>87.3</v>
      </c>
      <c r="C54" s="63">
        <v>111109</v>
      </c>
      <c r="D54" s="63"/>
      <c r="E54" s="63">
        <v>85.2</v>
      </c>
      <c r="F54" s="63">
        <v>108437</v>
      </c>
      <c r="G54" s="63"/>
      <c r="H54" s="63">
        <v>75.7</v>
      </c>
      <c r="I54" s="63">
        <v>96346</v>
      </c>
      <c r="J54" s="63"/>
      <c r="K54" s="63">
        <v>39.4</v>
      </c>
      <c r="L54" s="63">
        <v>50146</v>
      </c>
      <c r="M54" s="63"/>
      <c r="N54" s="63">
        <v>2.4</v>
      </c>
      <c r="O54" s="63">
        <v>3055</v>
      </c>
      <c r="P54" s="63"/>
      <c r="Q54" s="63">
        <v>2.6</v>
      </c>
      <c r="R54" s="63">
        <v>3309</v>
      </c>
      <c r="S54" s="63"/>
      <c r="T54" s="63"/>
      <c r="U54" s="63">
        <v>2.5</v>
      </c>
      <c r="V54" s="63">
        <v>3182</v>
      </c>
      <c r="W54" s="63"/>
      <c r="X54" s="63">
        <v>2</v>
      </c>
      <c r="Y54" s="63">
        <v>2545</v>
      </c>
      <c r="Z54" s="63"/>
      <c r="AA54" s="63">
        <v>3.6</v>
      </c>
      <c r="AB54" s="63">
        <v>4582</v>
      </c>
      <c r="AC54" s="63"/>
      <c r="AD54" s="63">
        <v>24.5</v>
      </c>
      <c r="AE54" s="63">
        <v>31182</v>
      </c>
      <c r="AF54" s="63"/>
      <c r="AG54" s="63">
        <v>51.9</v>
      </c>
      <c r="AH54" s="63">
        <v>66055</v>
      </c>
      <c r="AI54" s="63"/>
      <c r="AJ54" s="63">
        <v>92.9</v>
      </c>
      <c r="AK54" s="63">
        <v>118235</v>
      </c>
      <c r="AL54" s="63"/>
      <c r="AM54" s="58">
        <f t="shared" si="5"/>
        <v>470</v>
      </c>
      <c r="AN54" s="69"/>
      <c r="BI54" s="35">
        <f t="shared" si="6"/>
        <v>598183</v>
      </c>
      <c r="BJ54" s="87">
        <f t="shared" si="7"/>
        <v>598183.1</v>
      </c>
    </row>
    <row r="55" spans="1:62" s="35" customFormat="1" ht="12.75">
      <c r="A55" s="8" t="s">
        <v>90</v>
      </c>
      <c r="B55" s="63">
        <v>78.3</v>
      </c>
      <c r="C55" s="63">
        <v>99655</v>
      </c>
      <c r="D55" s="63"/>
      <c r="E55" s="63">
        <v>83.6</v>
      </c>
      <c r="F55" s="63">
        <v>106400</v>
      </c>
      <c r="G55" s="63"/>
      <c r="H55" s="63">
        <v>66.9</v>
      </c>
      <c r="I55" s="63">
        <v>85146</v>
      </c>
      <c r="J55" s="63"/>
      <c r="K55" s="63">
        <v>46.5</v>
      </c>
      <c r="L55" s="63">
        <v>59182</v>
      </c>
      <c r="M55" s="63"/>
      <c r="N55" s="63">
        <v>2.8</v>
      </c>
      <c r="O55" s="63">
        <v>3564</v>
      </c>
      <c r="P55" s="63"/>
      <c r="Q55" s="63">
        <v>3</v>
      </c>
      <c r="R55" s="63">
        <v>3818</v>
      </c>
      <c r="S55" s="63"/>
      <c r="T55" s="63"/>
      <c r="U55" s="63">
        <v>3.1</v>
      </c>
      <c r="V55" s="63">
        <v>3945</v>
      </c>
      <c r="W55" s="63"/>
      <c r="X55" s="63">
        <v>1.9</v>
      </c>
      <c r="Y55" s="63">
        <v>2418</v>
      </c>
      <c r="Z55" s="63"/>
      <c r="AA55" s="63">
        <v>3.1</v>
      </c>
      <c r="AB55" s="63">
        <v>3945</v>
      </c>
      <c r="AC55" s="63"/>
      <c r="AD55" s="63">
        <v>25.3</v>
      </c>
      <c r="AE55" s="63">
        <v>32200</v>
      </c>
      <c r="AF55" s="63"/>
      <c r="AG55" s="63">
        <v>47</v>
      </c>
      <c r="AH55" s="63">
        <v>59818</v>
      </c>
      <c r="AI55" s="63"/>
      <c r="AJ55" s="63">
        <v>78.5</v>
      </c>
      <c r="AK55" s="63">
        <v>99910</v>
      </c>
      <c r="AL55" s="63"/>
      <c r="AM55" s="58">
        <f t="shared" si="5"/>
        <v>440</v>
      </c>
      <c r="AN55" s="69"/>
      <c r="BI55" s="35">
        <f t="shared" si="6"/>
        <v>560001</v>
      </c>
      <c r="BJ55" s="87">
        <f t="shared" si="7"/>
        <v>560001.2</v>
      </c>
    </row>
    <row r="56" spans="1:62" s="35" customFormat="1" ht="12.75">
      <c r="A56" s="8" t="s">
        <v>91</v>
      </c>
      <c r="B56" s="63">
        <v>97.2</v>
      </c>
      <c r="C56" s="63">
        <v>123709</v>
      </c>
      <c r="D56" s="63"/>
      <c r="E56" s="63">
        <v>107.2</v>
      </c>
      <c r="F56" s="63">
        <v>136437</v>
      </c>
      <c r="G56" s="63"/>
      <c r="H56" s="63">
        <v>71</v>
      </c>
      <c r="I56" s="63">
        <v>90364</v>
      </c>
      <c r="J56" s="63"/>
      <c r="K56" s="63">
        <v>60.7</v>
      </c>
      <c r="L56" s="63">
        <v>77255</v>
      </c>
      <c r="M56" s="63"/>
      <c r="N56" s="63">
        <v>1.1</v>
      </c>
      <c r="O56" s="63">
        <v>1400</v>
      </c>
      <c r="P56" s="63"/>
      <c r="Q56" s="63">
        <v>0.4</v>
      </c>
      <c r="R56" s="63">
        <v>509</v>
      </c>
      <c r="S56" s="63"/>
      <c r="T56" s="63"/>
      <c r="U56" s="63">
        <v>0.8</v>
      </c>
      <c r="V56" s="63">
        <v>1018</v>
      </c>
      <c r="W56" s="63"/>
      <c r="X56" s="63">
        <v>0.2</v>
      </c>
      <c r="Y56" s="63">
        <v>255</v>
      </c>
      <c r="Z56" s="63"/>
      <c r="AA56" s="63">
        <v>1.2</v>
      </c>
      <c r="AB56" s="63">
        <v>1527</v>
      </c>
      <c r="AC56" s="63"/>
      <c r="AD56" s="63">
        <v>27.3</v>
      </c>
      <c r="AE56" s="63">
        <v>34746</v>
      </c>
      <c r="AF56" s="63"/>
      <c r="AG56" s="63">
        <v>66.2</v>
      </c>
      <c r="AH56" s="63">
        <v>84255</v>
      </c>
      <c r="AI56" s="63"/>
      <c r="AJ56" s="63">
        <v>71.7</v>
      </c>
      <c r="AK56" s="63">
        <v>91254</v>
      </c>
      <c r="AL56" s="63"/>
      <c r="AM56" s="58">
        <f t="shared" si="5"/>
        <v>504.99999999999994</v>
      </c>
      <c r="AN56" s="69"/>
      <c r="BI56" s="35">
        <f t="shared" si="6"/>
        <v>642729</v>
      </c>
      <c r="BJ56" s="87">
        <f t="shared" si="7"/>
        <v>642728.6499999999</v>
      </c>
    </row>
    <row r="57" spans="1:62" s="35" customFormat="1" ht="12.75">
      <c r="A57" s="9" t="s">
        <v>92</v>
      </c>
      <c r="B57" s="77">
        <f>SUM(B47:B56)</f>
        <v>863.6999999999999</v>
      </c>
      <c r="C57" s="77">
        <f aca="true" t="shared" si="8" ref="C57:BJ57">SUM(C47:C56)</f>
        <v>1099256</v>
      </c>
      <c r="D57" s="77">
        <f t="shared" si="8"/>
        <v>0</v>
      </c>
      <c r="E57" s="77">
        <f t="shared" si="8"/>
        <v>930.6000000000003</v>
      </c>
      <c r="F57" s="77">
        <f t="shared" si="8"/>
        <v>1184403</v>
      </c>
      <c r="G57" s="77">
        <f t="shared" si="8"/>
        <v>0</v>
      </c>
      <c r="H57" s="77">
        <f t="shared" si="8"/>
        <v>688.7</v>
      </c>
      <c r="I57" s="77">
        <f t="shared" si="8"/>
        <v>876530</v>
      </c>
      <c r="J57" s="77">
        <f t="shared" si="8"/>
        <v>0</v>
      </c>
      <c r="K57" s="77">
        <f t="shared" si="8"/>
        <v>480.2</v>
      </c>
      <c r="L57" s="77">
        <f t="shared" si="8"/>
        <v>611167</v>
      </c>
      <c r="M57" s="77">
        <f t="shared" si="8"/>
        <v>0</v>
      </c>
      <c r="N57" s="77">
        <f t="shared" si="8"/>
        <v>35.39999999999999</v>
      </c>
      <c r="O57" s="77">
        <f t="shared" si="8"/>
        <v>45056</v>
      </c>
      <c r="P57" s="77">
        <f t="shared" si="8"/>
        <v>0</v>
      </c>
      <c r="Q57" s="77">
        <f t="shared" si="8"/>
        <v>26</v>
      </c>
      <c r="R57" s="77">
        <f t="shared" si="8"/>
        <v>33091</v>
      </c>
      <c r="S57" s="77"/>
      <c r="T57" s="77">
        <f t="shared" si="8"/>
        <v>0</v>
      </c>
      <c r="U57" s="77">
        <f t="shared" si="8"/>
        <v>21.500000000000004</v>
      </c>
      <c r="V57" s="77">
        <f t="shared" si="8"/>
        <v>27364</v>
      </c>
      <c r="W57" s="77"/>
      <c r="X57" s="77">
        <f t="shared" si="8"/>
        <v>17.9</v>
      </c>
      <c r="Y57" s="77">
        <f t="shared" si="8"/>
        <v>22783</v>
      </c>
      <c r="Z57" s="77"/>
      <c r="AA57" s="77">
        <f t="shared" si="8"/>
        <v>31.200000000000003</v>
      </c>
      <c r="AB57" s="77">
        <f t="shared" si="8"/>
        <v>39708</v>
      </c>
      <c r="AC57" s="77"/>
      <c r="AD57" s="77">
        <f t="shared" si="8"/>
        <v>269.3</v>
      </c>
      <c r="AE57" s="77">
        <f t="shared" si="8"/>
        <v>342747</v>
      </c>
      <c r="AF57" s="77"/>
      <c r="AG57" s="77">
        <f t="shared" si="8"/>
        <v>535.9</v>
      </c>
      <c r="AH57" s="77">
        <f t="shared" si="8"/>
        <v>682057</v>
      </c>
      <c r="AI57" s="77"/>
      <c r="AJ57" s="77">
        <f t="shared" si="8"/>
        <v>754.6000000000001</v>
      </c>
      <c r="AK57" s="77">
        <f t="shared" si="8"/>
        <v>960396</v>
      </c>
      <c r="AL57" s="77"/>
      <c r="AM57" s="77">
        <f t="shared" si="8"/>
        <v>4655</v>
      </c>
      <c r="AN57" s="77">
        <f t="shared" si="8"/>
        <v>0</v>
      </c>
      <c r="AO57" s="77">
        <f t="shared" si="8"/>
        <v>0</v>
      </c>
      <c r="AP57" s="77">
        <f t="shared" si="8"/>
        <v>0</v>
      </c>
      <c r="AQ57" s="77">
        <f t="shared" si="8"/>
        <v>0</v>
      </c>
      <c r="AR57" s="77">
        <f t="shared" si="8"/>
        <v>0</v>
      </c>
      <c r="AS57" s="77">
        <f t="shared" si="8"/>
        <v>0</v>
      </c>
      <c r="AT57" s="77">
        <f t="shared" si="8"/>
        <v>0</v>
      </c>
      <c r="AU57" s="77">
        <f t="shared" si="8"/>
        <v>0</v>
      </c>
      <c r="AV57" s="77">
        <f t="shared" si="8"/>
        <v>0</v>
      </c>
      <c r="AW57" s="77">
        <f t="shared" si="8"/>
        <v>0</v>
      </c>
      <c r="AX57" s="77">
        <f t="shared" si="8"/>
        <v>0</v>
      </c>
      <c r="AY57" s="77">
        <f t="shared" si="8"/>
        <v>0</v>
      </c>
      <c r="AZ57" s="77">
        <f t="shared" si="8"/>
        <v>0</v>
      </c>
      <c r="BA57" s="77">
        <f t="shared" si="8"/>
        <v>0</v>
      </c>
      <c r="BB57" s="77">
        <f t="shared" si="8"/>
        <v>0</v>
      </c>
      <c r="BC57" s="77">
        <f t="shared" si="8"/>
        <v>0</v>
      </c>
      <c r="BD57" s="77">
        <f t="shared" si="8"/>
        <v>0</v>
      </c>
      <c r="BE57" s="77">
        <f t="shared" si="8"/>
        <v>0</v>
      </c>
      <c r="BF57" s="77">
        <f t="shared" si="8"/>
        <v>0</v>
      </c>
      <c r="BG57" s="77">
        <f t="shared" si="8"/>
        <v>0</v>
      </c>
      <c r="BH57" s="77">
        <f t="shared" si="8"/>
        <v>0</v>
      </c>
      <c r="BI57" s="77">
        <f t="shared" si="8"/>
        <v>5924558</v>
      </c>
      <c r="BJ57" s="77">
        <f t="shared" si="8"/>
        <v>5924558.15</v>
      </c>
    </row>
    <row r="58" spans="1:63" s="37" customFormat="1" ht="53.25" customHeight="1">
      <c r="A58" s="9" t="s">
        <v>59</v>
      </c>
      <c r="B58" s="6">
        <f>B57+B37</f>
        <v>2551</v>
      </c>
      <c r="C58" s="6">
        <f aca="true" t="shared" si="9" ref="C58:BJ58">C57+C37</f>
        <v>2653866</v>
      </c>
      <c r="D58" s="6">
        <f t="shared" si="9"/>
        <v>0</v>
      </c>
      <c r="E58" s="6">
        <f t="shared" si="9"/>
        <v>2745.6</v>
      </c>
      <c r="F58" s="6">
        <f t="shared" si="9"/>
        <v>2856674</v>
      </c>
      <c r="G58" s="6">
        <f t="shared" si="9"/>
        <v>0</v>
      </c>
      <c r="H58" s="6">
        <f t="shared" si="9"/>
        <v>2038.5</v>
      </c>
      <c r="I58" s="6">
        <f t="shared" si="9"/>
        <v>2120183</v>
      </c>
      <c r="J58" s="6">
        <f t="shared" si="9"/>
        <v>0</v>
      </c>
      <c r="K58" s="6">
        <f t="shared" si="9"/>
        <v>1408.4</v>
      </c>
      <c r="L58" s="6">
        <f t="shared" si="9"/>
        <v>1466372</v>
      </c>
      <c r="M58" s="6">
        <f t="shared" si="9"/>
        <v>0</v>
      </c>
      <c r="N58" s="6">
        <f t="shared" si="9"/>
        <v>127.89999999999999</v>
      </c>
      <c r="O58" s="6">
        <f t="shared" si="9"/>
        <v>130283</v>
      </c>
      <c r="P58" s="6">
        <f t="shared" si="9"/>
        <v>0</v>
      </c>
      <c r="Q58" s="6">
        <f t="shared" si="9"/>
        <v>100.3</v>
      </c>
      <c r="R58" s="6">
        <f t="shared" si="9"/>
        <v>101551</v>
      </c>
      <c r="S58" s="6">
        <f t="shared" si="9"/>
        <v>0</v>
      </c>
      <c r="T58" s="6">
        <f t="shared" si="9"/>
        <v>0</v>
      </c>
      <c r="U58" s="6">
        <f t="shared" si="9"/>
        <v>74.80000000000001</v>
      </c>
      <c r="V58" s="6">
        <f t="shared" si="9"/>
        <v>76471</v>
      </c>
      <c r="W58" s="6">
        <f t="shared" si="9"/>
        <v>0</v>
      </c>
      <c r="X58" s="6">
        <f t="shared" si="9"/>
        <v>79.3</v>
      </c>
      <c r="Y58" s="6">
        <f t="shared" si="9"/>
        <v>79354</v>
      </c>
      <c r="Z58" s="6">
        <f t="shared" si="9"/>
        <v>0</v>
      </c>
      <c r="AA58" s="6">
        <f t="shared" si="9"/>
        <v>134</v>
      </c>
      <c r="AB58" s="6">
        <f t="shared" si="9"/>
        <v>134425</v>
      </c>
      <c r="AC58" s="6">
        <f t="shared" si="9"/>
        <v>0</v>
      </c>
      <c r="AD58" s="6">
        <f t="shared" si="9"/>
        <v>922.2</v>
      </c>
      <c r="AE58" s="6">
        <f t="shared" si="9"/>
        <v>944302</v>
      </c>
      <c r="AF58" s="6">
        <f t="shared" si="9"/>
        <v>0</v>
      </c>
      <c r="AG58" s="6">
        <f t="shared" si="9"/>
        <v>1735.6999999999998</v>
      </c>
      <c r="AH58" s="6">
        <f t="shared" si="9"/>
        <v>1787506</v>
      </c>
      <c r="AI58" s="6">
        <f t="shared" si="9"/>
        <v>0</v>
      </c>
      <c r="AJ58" s="6">
        <f t="shared" si="9"/>
        <v>2187.3</v>
      </c>
      <c r="AK58" s="6">
        <f t="shared" si="9"/>
        <v>2280422</v>
      </c>
      <c r="AL58" s="6">
        <f t="shared" si="9"/>
        <v>0</v>
      </c>
      <c r="AM58" s="6">
        <f t="shared" si="9"/>
        <v>14105</v>
      </c>
      <c r="AN58" s="6">
        <f t="shared" si="9"/>
        <v>0</v>
      </c>
      <c r="AO58" s="6">
        <f t="shared" si="9"/>
        <v>0</v>
      </c>
      <c r="AP58" s="6">
        <f t="shared" si="9"/>
        <v>0</v>
      </c>
      <c r="AQ58" s="6">
        <f t="shared" si="9"/>
        <v>0</v>
      </c>
      <c r="AR58" s="6">
        <f t="shared" si="9"/>
        <v>0</v>
      </c>
      <c r="AS58" s="6">
        <f t="shared" si="9"/>
        <v>0</v>
      </c>
      <c r="AT58" s="6">
        <f t="shared" si="9"/>
        <v>0</v>
      </c>
      <c r="AU58" s="6">
        <f t="shared" si="9"/>
        <v>0</v>
      </c>
      <c r="AV58" s="6">
        <f t="shared" si="9"/>
        <v>0</v>
      </c>
      <c r="AW58" s="6">
        <f t="shared" si="9"/>
        <v>0</v>
      </c>
      <c r="AX58" s="6">
        <f t="shared" si="9"/>
        <v>0</v>
      </c>
      <c r="AY58" s="6">
        <f t="shared" si="9"/>
        <v>0</v>
      </c>
      <c r="AZ58" s="6">
        <f t="shared" si="9"/>
        <v>0</v>
      </c>
      <c r="BA58" s="6">
        <f t="shared" si="9"/>
        <v>0</v>
      </c>
      <c r="BB58" s="6">
        <f t="shared" si="9"/>
        <v>0</v>
      </c>
      <c r="BC58" s="6">
        <f t="shared" si="9"/>
        <v>0</v>
      </c>
      <c r="BD58" s="6">
        <f t="shared" si="9"/>
        <v>0</v>
      </c>
      <c r="BE58" s="6">
        <f t="shared" si="9"/>
        <v>0</v>
      </c>
      <c r="BF58" s="6">
        <f t="shared" si="9"/>
        <v>0</v>
      </c>
      <c r="BG58" s="6">
        <f t="shared" si="9"/>
        <v>0</v>
      </c>
      <c r="BH58" s="6">
        <f t="shared" si="9"/>
        <v>0</v>
      </c>
      <c r="BI58" s="6">
        <f t="shared" si="9"/>
        <v>14631409</v>
      </c>
      <c r="BJ58" s="6">
        <f t="shared" si="9"/>
        <v>14631410.15</v>
      </c>
      <c r="BK58" s="6"/>
    </row>
    <row r="59" spans="1:39" s="35" customFormat="1" ht="12.75" customHeight="1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4"/>
    </row>
    <row r="60" spans="1:39" s="35" customFormat="1" ht="12.75" customHeight="1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4"/>
    </row>
    <row r="61" spans="1:39" s="35" customFormat="1" ht="12.75" customHeight="1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4"/>
    </row>
    <row r="62" spans="1:39" s="35" customFormat="1" ht="12.75" customHeight="1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4"/>
    </row>
    <row r="63" spans="1:39" s="35" customFormat="1" ht="12.75" customHeight="1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4"/>
    </row>
    <row r="64" spans="1:39" s="35" customFormat="1" ht="12.75" customHeight="1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4"/>
    </row>
    <row r="65" spans="1:39" s="35" customFormat="1" ht="3.75" customHeight="1" hidden="1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4"/>
    </row>
    <row r="66" spans="1:39" s="35" customFormat="1" ht="12.75" customHeight="1" hidden="1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4"/>
    </row>
    <row r="67" spans="1:39" s="35" customFormat="1" ht="12.75" customHeight="1" hidden="1">
      <c r="A67" s="12"/>
      <c r="B67" s="13"/>
      <c r="C67" s="13"/>
      <c r="D67" s="13"/>
      <c r="E67" s="13"/>
      <c r="F67" s="13"/>
      <c r="G67" s="13"/>
      <c r="H67" s="13"/>
      <c r="I67" s="13"/>
      <c r="J67" s="13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4"/>
    </row>
    <row r="68" spans="1:39" s="35" customFormat="1" ht="12.75" customHeight="1" hidden="1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4"/>
    </row>
    <row r="69" spans="1:39" s="35" customFormat="1" ht="12.75" customHeight="1" hidden="1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4"/>
    </row>
    <row r="70" spans="1:39" s="35" customFormat="1" ht="12.75" customHeight="1" hidden="1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4"/>
    </row>
    <row r="71" spans="1:39" s="35" customFormat="1" ht="12.75" customHeight="1" hidden="1">
      <c r="A71" s="12"/>
      <c r="B71" s="13"/>
      <c r="C71" s="13"/>
      <c r="D71" s="13"/>
      <c r="E71" s="13"/>
      <c r="F71" s="13"/>
      <c r="G71" s="13"/>
      <c r="H71" s="13"/>
      <c r="I71" s="13"/>
      <c r="J71" s="13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4"/>
    </row>
    <row r="72" spans="1:39" s="35" customFormat="1" ht="12.75" customHeight="1" hidden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4"/>
    </row>
    <row r="73" spans="1:39" s="35" customFormat="1" ht="12.75" customHeight="1" hidden="1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4"/>
    </row>
    <row r="74" spans="1:39" s="38" customFormat="1" ht="12.75" customHeight="1" hidden="1">
      <c r="A74" s="27"/>
      <c r="B74" s="28"/>
      <c r="C74" s="28"/>
      <c r="D74" s="28"/>
      <c r="E74" s="28"/>
      <c r="F74" s="28"/>
      <c r="G74" s="28"/>
      <c r="H74" s="28"/>
      <c r="I74" s="28"/>
      <c r="J74" s="28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9"/>
    </row>
    <row r="75" spans="1:39" s="38" customFormat="1" ht="12.75" customHeight="1" hidden="1">
      <c r="A75" s="27"/>
      <c r="B75" s="28"/>
      <c r="C75" s="28"/>
      <c r="D75" s="28"/>
      <c r="E75" s="28"/>
      <c r="F75" s="28"/>
      <c r="G75" s="28"/>
      <c r="H75" s="28"/>
      <c r="I75" s="28"/>
      <c r="J75" s="28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9"/>
    </row>
    <row r="76" spans="1:39" s="38" customFormat="1" ht="12.75" customHeight="1" hidden="1">
      <c r="A76" s="27"/>
      <c r="B76" s="28"/>
      <c r="C76" s="28"/>
      <c r="D76" s="28"/>
      <c r="E76" s="28"/>
      <c r="F76" s="28"/>
      <c r="G76" s="28"/>
      <c r="H76" s="28"/>
      <c r="I76" s="28"/>
      <c r="J76" s="28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9"/>
    </row>
    <row r="77" spans="1:39" s="35" customFormat="1" ht="27.75" customHeight="1" hidden="1">
      <c r="A77" s="12"/>
      <c r="B77" s="13"/>
      <c r="C77" s="13"/>
      <c r="D77" s="13"/>
      <c r="E77" s="13"/>
      <c r="F77" s="13"/>
      <c r="G77" s="13"/>
      <c r="H77" s="13"/>
      <c r="I77" s="13"/>
      <c r="J77" s="13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4"/>
    </row>
    <row r="78" spans="1:39" s="35" customFormat="1" ht="27.75" customHeight="1">
      <c r="A78" s="12"/>
      <c r="B78" s="13"/>
      <c r="C78" s="13"/>
      <c r="D78" s="13"/>
      <c r="E78" s="13"/>
      <c r="F78" s="13"/>
      <c r="G78" s="13"/>
      <c r="H78" s="13"/>
      <c r="I78" s="13"/>
      <c r="J78" s="13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4"/>
    </row>
    <row r="79" spans="1:39" s="35" customFormat="1" ht="23.25" customHeight="1">
      <c r="A79" s="12"/>
      <c r="B79" s="13"/>
      <c r="C79" s="13"/>
      <c r="D79" s="13"/>
      <c r="E79" s="13"/>
      <c r="F79" s="13"/>
      <c r="G79" s="13"/>
      <c r="H79" s="13"/>
      <c r="I79" s="13"/>
      <c r="J79" s="13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4"/>
    </row>
    <row r="80" spans="1:39" s="35" customFormat="1" ht="23.25" customHeight="1">
      <c r="A80" s="12"/>
      <c r="B80" s="13"/>
      <c r="C80" s="13"/>
      <c r="D80" s="13"/>
      <c r="E80" s="13"/>
      <c r="F80" s="13"/>
      <c r="G80" s="13"/>
      <c r="H80" s="13"/>
      <c r="I80" s="13"/>
      <c r="J80" s="13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4"/>
    </row>
    <row r="81" spans="1:39" s="35" customFormat="1" ht="27.75" customHeight="1" hidden="1">
      <c r="A81" s="12"/>
      <c r="B81" s="13"/>
      <c r="C81" s="13"/>
      <c r="D81" s="13"/>
      <c r="E81" s="13"/>
      <c r="F81" s="13"/>
      <c r="G81" s="13"/>
      <c r="H81" s="13"/>
      <c r="I81" s="13"/>
      <c r="J81" s="13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4"/>
    </row>
    <row r="82" spans="1:39" s="35" customFormat="1" ht="27.75" customHeight="1" hidden="1">
      <c r="A82" s="12"/>
      <c r="B82" s="13"/>
      <c r="C82" s="13"/>
      <c r="D82" s="13"/>
      <c r="E82" s="13"/>
      <c r="F82" s="13"/>
      <c r="G82" s="13"/>
      <c r="H82" s="13"/>
      <c r="I82" s="13"/>
      <c r="J82" s="13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4"/>
    </row>
    <row r="83" spans="1:39" s="35" customFormat="1" ht="36.75" customHeight="1" hidden="1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4"/>
    </row>
    <row r="84" spans="1:39" s="35" customFormat="1" ht="15" customHeight="1">
      <c r="A84" s="158" t="s">
        <v>29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</row>
    <row r="85" spans="1:39" s="35" customFormat="1" ht="17.25" customHeight="1">
      <c r="A85" s="158" t="s">
        <v>112</v>
      </c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</row>
    <row r="86" spans="1:39" s="35" customFormat="1" ht="18.75">
      <c r="A86" s="32"/>
      <c r="B86" s="158" t="s">
        <v>42</v>
      </c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32"/>
      <c r="AI86" s="32"/>
      <c r="AJ86" s="32"/>
      <c r="AK86" s="32"/>
      <c r="AL86" s="32"/>
      <c r="AM86" s="32"/>
    </row>
    <row r="87" spans="1:63" s="30" customFormat="1" ht="18" customHeight="1">
      <c r="A87" s="1" t="s">
        <v>27</v>
      </c>
      <c r="B87" s="1" t="s">
        <v>0</v>
      </c>
      <c r="C87" s="86">
        <v>921.36</v>
      </c>
      <c r="D87" s="1"/>
      <c r="E87" s="1" t="s">
        <v>1</v>
      </c>
      <c r="F87" s="86">
        <v>921.36</v>
      </c>
      <c r="G87" s="1"/>
      <c r="H87" s="1" t="s">
        <v>2</v>
      </c>
      <c r="I87" s="86">
        <v>921.36</v>
      </c>
      <c r="J87" s="1"/>
      <c r="K87" s="1" t="s">
        <v>3</v>
      </c>
      <c r="L87" s="86">
        <v>921.36</v>
      </c>
      <c r="M87" s="1"/>
      <c r="N87" s="1" t="s">
        <v>4</v>
      </c>
      <c r="O87" s="86">
        <v>921.36</v>
      </c>
      <c r="P87" s="1"/>
      <c r="Q87" s="1" t="s">
        <v>28</v>
      </c>
      <c r="R87" s="86">
        <v>921.36</v>
      </c>
      <c r="S87" s="1"/>
      <c r="T87" s="1"/>
      <c r="U87" s="1" t="s">
        <v>5</v>
      </c>
      <c r="V87" s="86">
        <v>921.36</v>
      </c>
      <c r="W87" s="1"/>
      <c r="X87" s="1" t="s">
        <v>6</v>
      </c>
      <c r="Y87" s="86">
        <v>921.36</v>
      </c>
      <c r="Z87" s="1"/>
      <c r="AA87" s="1" t="s">
        <v>7</v>
      </c>
      <c r="AB87" s="86">
        <v>921.36</v>
      </c>
      <c r="AC87" s="1"/>
      <c r="AD87" s="1" t="s">
        <v>8</v>
      </c>
      <c r="AE87" s="86">
        <v>921.36</v>
      </c>
      <c r="AF87" s="1"/>
      <c r="AG87" s="1" t="s">
        <v>9</v>
      </c>
      <c r="AH87" s="86">
        <v>921.36</v>
      </c>
      <c r="AI87" s="1"/>
      <c r="AJ87" s="1" t="s">
        <v>10</v>
      </c>
      <c r="AK87" s="86">
        <v>921.36</v>
      </c>
      <c r="AL87" s="1"/>
      <c r="AM87" s="33" t="s">
        <v>26</v>
      </c>
      <c r="BI87" s="111">
        <v>921.36</v>
      </c>
      <c r="BJ87" s="108"/>
      <c r="BK87" s="108"/>
    </row>
    <row r="88" spans="1:63" s="37" customFormat="1" ht="12.75">
      <c r="A88" s="7" t="s">
        <v>44</v>
      </c>
      <c r="B88" s="58">
        <v>190</v>
      </c>
      <c r="C88" s="58">
        <v>175058</v>
      </c>
      <c r="D88" s="58"/>
      <c r="E88" s="58">
        <v>244.9</v>
      </c>
      <c r="F88" s="58">
        <v>225641</v>
      </c>
      <c r="G88" s="58"/>
      <c r="H88" s="58">
        <v>161.2</v>
      </c>
      <c r="I88" s="58">
        <v>148523</v>
      </c>
      <c r="J88" s="58"/>
      <c r="K88" s="58">
        <v>102.9</v>
      </c>
      <c r="L88" s="58">
        <v>94808</v>
      </c>
      <c r="M88" s="58"/>
      <c r="N88" s="58">
        <v>5.1</v>
      </c>
      <c r="O88" s="58">
        <v>4699</v>
      </c>
      <c r="P88" s="58"/>
      <c r="Q88" s="58">
        <v>0.9</v>
      </c>
      <c r="R88" s="58">
        <v>829</v>
      </c>
      <c r="S88" s="58"/>
      <c r="T88" s="58"/>
      <c r="U88" s="58">
        <v>1.1</v>
      </c>
      <c r="V88" s="58">
        <v>1013</v>
      </c>
      <c r="W88" s="58"/>
      <c r="X88" s="58"/>
      <c r="Y88" s="58">
        <f>X88*921.36</f>
        <v>0</v>
      </c>
      <c r="Z88" s="58"/>
      <c r="AA88" s="58">
        <v>0.6</v>
      </c>
      <c r="AB88" s="58">
        <v>553</v>
      </c>
      <c r="AC88" s="58"/>
      <c r="AD88" s="58">
        <v>37.4</v>
      </c>
      <c r="AE88" s="58">
        <v>34459</v>
      </c>
      <c r="AF88" s="58"/>
      <c r="AG88" s="58">
        <v>110.6</v>
      </c>
      <c r="AH88" s="58">
        <v>101902</v>
      </c>
      <c r="AI88" s="58"/>
      <c r="AJ88" s="58">
        <v>130.3</v>
      </c>
      <c r="AK88" s="58">
        <v>120055</v>
      </c>
      <c r="AL88" s="58"/>
      <c r="AM88" s="59">
        <f aca="true" t="shared" si="10" ref="AM88:AM95">B88+E88+H88+K88+N88+Q88+U88+X88+AA88+AD88+AG88+AJ88</f>
        <v>985</v>
      </c>
      <c r="AN88" s="45"/>
      <c r="BI88" s="110">
        <f aca="true" t="shared" si="11" ref="BI88:BI110">C88+F88+I88+L88+O88+R88+V88+Y88+AB88+AE88+AH88+AK88</f>
        <v>907540</v>
      </c>
      <c r="BJ88" s="110">
        <f>AM88*921.36</f>
        <v>907539.6</v>
      </c>
      <c r="BK88" s="110">
        <f>ROUND(BJ88,0)</f>
        <v>907540</v>
      </c>
    </row>
    <row r="89" spans="1:63" s="37" customFormat="1" ht="12.75">
      <c r="A89" s="7" t="s">
        <v>45</v>
      </c>
      <c r="B89" s="58">
        <v>198</v>
      </c>
      <c r="C89" s="58">
        <v>182429</v>
      </c>
      <c r="D89" s="58"/>
      <c r="E89" s="58">
        <v>168.2</v>
      </c>
      <c r="F89" s="58">
        <v>154973</v>
      </c>
      <c r="G89" s="58"/>
      <c r="H89" s="58">
        <v>138.3</v>
      </c>
      <c r="I89" s="58">
        <v>127424</v>
      </c>
      <c r="J89" s="58"/>
      <c r="K89" s="58">
        <v>66.1</v>
      </c>
      <c r="L89" s="58">
        <v>60902</v>
      </c>
      <c r="M89" s="58"/>
      <c r="N89" s="58"/>
      <c r="O89" s="58">
        <v>0</v>
      </c>
      <c r="P89" s="58"/>
      <c r="Q89" s="58"/>
      <c r="R89" s="58">
        <v>0</v>
      </c>
      <c r="S89" s="58"/>
      <c r="T89" s="58"/>
      <c r="U89" s="58"/>
      <c r="V89" s="58">
        <v>0</v>
      </c>
      <c r="W89" s="58"/>
      <c r="X89" s="58"/>
      <c r="Y89" s="58">
        <f aca="true" t="shared" si="12" ref="Y89:Y109">X89*921.36</f>
        <v>0</v>
      </c>
      <c r="Z89" s="58"/>
      <c r="AA89" s="58"/>
      <c r="AB89" s="58">
        <v>0</v>
      </c>
      <c r="AC89" s="58"/>
      <c r="AD89" s="58">
        <v>42.7</v>
      </c>
      <c r="AE89" s="58">
        <v>39342</v>
      </c>
      <c r="AF89" s="58"/>
      <c r="AG89" s="58">
        <v>128.2</v>
      </c>
      <c r="AH89" s="58">
        <v>118118</v>
      </c>
      <c r="AI89" s="58"/>
      <c r="AJ89" s="58">
        <v>153.5</v>
      </c>
      <c r="AK89" s="58">
        <v>141429</v>
      </c>
      <c r="AL89" s="58"/>
      <c r="AM89" s="59">
        <f t="shared" si="10"/>
        <v>895</v>
      </c>
      <c r="AN89" s="45"/>
      <c r="BI89" s="110">
        <f t="shared" si="11"/>
        <v>824617</v>
      </c>
      <c r="BJ89" s="110">
        <f aca="true" t="shared" si="13" ref="BJ89:BJ110">AM89*921.36</f>
        <v>824617.2000000001</v>
      </c>
      <c r="BK89" s="110">
        <f aca="true" t="shared" si="14" ref="BK89:BK110">ROUND(BJ89,0)</f>
        <v>824617</v>
      </c>
    </row>
    <row r="90" spans="1:63" s="37" customFormat="1" ht="12.75">
      <c r="A90" s="7" t="s">
        <v>46</v>
      </c>
      <c r="B90" s="58">
        <v>82.7</v>
      </c>
      <c r="C90" s="58">
        <v>76196</v>
      </c>
      <c r="D90" s="58"/>
      <c r="E90" s="58">
        <v>78.9</v>
      </c>
      <c r="F90" s="58">
        <v>72695</v>
      </c>
      <c r="G90" s="58"/>
      <c r="H90" s="58">
        <v>63.7</v>
      </c>
      <c r="I90" s="58">
        <v>58691</v>
      </c>
      <c r="J90" s="58"/>
      <c r="K90" s="58">
        <v>38.2</v>
      </c>
      <c r="L90" s="58">
        <v>35196</v>
      </c>
      <c r="M90" s="58"/>
      <c r="N90" s="58"/>
      <c r="O90" s="58">
        <v>0</v>
      </c>
      <c r="P90" s="58"/>
      <c r="Q90" s="58"/>
      <c r="R90" s="58">
        <v>0</v>
      </c>
      <c r="S90" s="58"/>
      <c r="T90" s="58"/>
      <c r="U90" s="58"/>
      <c r="V90" s="58">
        <v>0</v>
      </c>
      <c r="W90" s="58"/>
      <c r="X90" s="58"/>
      <c r="Y90" s="58">
        <f t="shared" si="12"/>
        <v>0</v>
      </c>
      <c r="Z90" s="58"/>
      <c r="AA90" s="58"/>
      <c r="AB90" s="58">
        <v>0</v>
      </c>
      <c r="AC90" s="58"/>
      <c r="AD90" s="58">
        <v>19</v>
      </c>
      <c r="AE90" s="58">
        <v>17506</v>
      </c>
      <c r="AF90" s="58"/>
      <c r="AG90" s="58">
        <v>52.8</v>
      </c>
      <c r="AH90" s="58">
        <v>48648</v>
      </c>
      <c r="AI90" s="58"/>
      <c r="AJ90" s="58">
        <v>74.7</v>
      </c>
      <c r="AK90" s="58">
        <v>68826</v>
      </c>
      <c r="AL90" s="58"/>
      <c r="AM90" s="59">
        <f t="shared" si="10"/>
        <v>410</v>
      </c>
      <c r="AN90" s="64"/>
      <c r="BI90" s="110">
        <f t="shared" si="11"/>
        <v>377758</v>
      </c>
      <c r="BJ90" s="110">
        <f t="shared" si="13"/>
        <v>377757.6</v>
      </c>
      <c r="BK90" s="110">
        <f t="shared" si="14"/>
        <v>377758</v>
      </c>
    </row>
    <row r="91" spans="1:63" s="39" customFormat="1" ht="12.75">
      <c r="A91" s="17" t="s">
        <v>11</v>
      </c>
      <c r="B91" s="58">
        <v>110.2</v>
      </c>
      <c r="C91" s="58">
        <v>101534</v>
      </c>
      <c r="D91" s="58"/>
      <c r="E91" s="58">
        <v>118.3</v>
      </c>
      <c r="F91" s="58">
        <v>108997</v>
      </c>
      <c r="G91" s="58"/>
      <c r="H91" s="58">
        <v>97.4</v>
      </c>
      <c r="I91" s="58">
        <v>89740</v>
      </c>
      <c r="J91" s="58"/>
      <c r="K91" s="58">
        <v>59.9</v>
      </c>
      <c r="L91" s="58">
        <v>55189</v>
      </c>
      <c r="M91" s="58"/>
      <c r="N91" s="58"/>
      <c r="O91" s="58">
        <v>0</v>
      </c>
      <c r="P91" s="58"/>
      <c r="Q91" s="58"/>
      <c r="R91" s="58">
        <v>0</v>
      </c>
      <c r="S91" s="58"/>
      <c r="T91" s="58"/>
      <c r="U91" s="58"/>
      <c r="V91" s="58">
        <v>0</v>
      </c>
      <c r="W91" s="58"/>
      <c r="X91" s="58"/>
      <c r="Y91" s="58">
        <f t="shared" si="12"/>
        <v>0</v>
      </c>
      <c r="Z91" s="58"/>
      <c r="AA91" s="58"/>
      <c r="AB91" s="58">
        <v>0</v>
      </c>
      <c r="AC91" s="58"/>
      <c r="AD91" s="58">
        <v>52.3</v>
      </c>
      <c r="AE91" s="58">
        <v>48187</v>
      </c>
      <c r="AF91" s="58"/>
      <c r="AG91" s="58">
        <v>93.9</v>
      </c>
      <c r="AH91" s="58">
        <v>86516</v>
      </c>
      <c r="AI91" s="58"/>
      <c r="AJ91" s="58">
        <v>103</v>
      </c>
      <c r="AK91" s="58">
        <v>94901</v>
      </c>
      <c r="AL91" s="58"/>
      <c r="AM91" s="59">
        <f t="shared" si="10"/>
        <v>635</v>
      </c>
      <c r="AN91" s="64"/>
      <c r="AO91" s="37"/>
      <c r="BI91" s="110">
        <f t="shared" si="11"/>
        <v>585064</v>
      </c>
      <c r="BJ91" s="110">
        <f t="shared" si="13"/>
        <v>585063.6</v>
      </c>
      <c r="BK91" s="110">
        <f t="shared" si="14"/>
        <v>585064</v>
      </c>
    </row>
    <row r="92" spans="1:63" s="39" customFormat="1" ht="12.75">
      <c r="A92" s="17" t="s">
        <v>12</v>
      </c>
      <c r="B92" s="58">
        <v>51.9</v>
      </c>
      <c r="C92" s="58">
        <v>47819</v>
      </c>
      <c r="D92" s="58"/>
      <c r="E92" s="58">
        <v>65.4</v>
      </c>
      <c r="F92" s="58">
        <v>60257</v>
      </c>
      <c r="G92" s="58"/>
      <c r="H92" s="58">
        <v>40.9</v>
      </c>
      <c r="I92" s="58">
        <v>37684</v>
      </c>
      <c r="J92" s="58"/>
      <c r="K92" s="58">
        <v>23.5</v>
      </c>
      <c r="L92" s="58">
        <v>21652</v>
      </c>
      <c r="M92" s="58"/>
      <c r="N92" s="58"/>
      <c r="O92" s="58">
        <v>0</v>
      </c>
      <c r="P92" s="58"/>
      <c r="Q92" s="58"/>
      <c r="R92" s="58">
        <v>0</v>
      </c>
      <c r="S92" s="58"/>
      <c r="T92" s="58"/>
      <c r="U92" s="58"/>
      <c r="V92" s="58">
        <v>0</v>
      </c>
      <c r="W92" s="58"/>
      <c r="X92" s="58"/>
      <c r="Y92" s="58">
        <f t="shared" si="12"/>
        <v>0</v>
      </c>
      <c r="Z92" s="58"/>
      <c r="AA92" s="58"/>
      <c r="AB92" s="58">
        <v>0</v>
      </c>
      <c r="AC92" s="58"/>
      <c r="AD92" s="58">
        <v>13.4</v>
      </c>
      <c r="AE92" s="58">
        <v>12346</v>
      </c>
      <c r="AF92" s="58"/>
      <c r="AG92" s="58">
        <v>31.4</v>
      </c>
      <c r="AH92" s="58">
        <v>28931</v>
      </c>
      <c r="AI92" s="58"/>
      <c r="AJ92" s="58">
        <v>43.5</v>
      </c>
      <c r="AK92" s="58">
        <v>40078</v>
      </c>
      <c r="AL92" s="58"/>
      <c r="AM92" s="59">
        <f t="shared" si="10"/>
        <v>270</v>
      </c>
      <c r="AN92" s="64"/>
      <c r="AO92" s="37"/>
      <c r="BI92" s="110">
        <f t="shared" si="11"/>
        <v>248767</v>
      </c>
      <c r="BJ92" s="110">
        <f t="shared" si="13"/>
        <v>248767.2</v>
      </c>
      <c r="BK92" s="110">
        <f t="shared" si="14"/>
        <v>248767</v>
      </c>
    </row>
    <row r="93" spans="1:63" s="39" customFormat="1" ht="12.75">
      <c r="A93" s="17" t="s">
        <v>13</v>
      </c>
      <c r="B93" s="58">
        <v>198.3</v>
      </c>
      <c r="C93" s="58">
        <v>182706</v>
      </c>
      <c r="D93" s="58"/>
      <c r="E93" s="58">
        <v>209</v>
      </c>
      <c r="F93" s="58">
        <v>192564</v>
      </c>
      <c r="G93" s="58"/>
      <c r="H93" s="58">
        <v>125.3</v>
      </c>
      <c r="I93" s="58">
        <v>115446</v>
      </c>
      <c r="J93" s="58"/>
      <c r="K93" s="58">
        <v>38</v>
      </c>
      <c r="L93" s="58">
        <v>35012</v>
      </c>
      <c r="M93" s="58"/>
      <c r="N93" s="58">
        <v>7.6</v>
      </c>
      <c r="O93" s="58">
        <v>7002</v>
      </c>
      <c r="P93" s="58"/>
      <c r="Q93" s="58">
        <v>7.1</v>
      </c>
      <c r="R93" s="58">
        <v>6542</v>
      </c>
      <c r="S93" s="58"/>
      <c r="T93" s="58"/>
      <c r="U93" s="58">
        <v>2.7</v>
      </c>
      <c r="V93" s="58">
        <v>2488</v>
      </c>
      <c r="W93" s="58"/>
      <c r="X93" s="58"/>
      <c r="Y93" s="58">
        <f t="shared" si="12"/>
        <v>0</v>
      </c>
      <c r="Z93" s="58"/>
      <c r="AA93" s="58">
        <v>6.7</v>
      </c>
      <c r="AB93" s="58">
        <v>6173</v>
      </c>
      <c r="AC93" s="58"/>
      <c r="AD93" s="58">
        <v>74.6</v>
      </c>
      <c r="AE93" s="58">
        <v>68733</v>
      </c>
      <c r="AF93" s="58"/>
      <c r="AG93" s="58">
        <v>126.4</v>
      </c>
      <c r="AH93" s="58">
        <v>116460</v>
      </c>
      <c r="AI93" s="58"/>
      <c r="AJ93" s="58">
        <v>149.3</v>
      </c>
      <c r="AK93" s="58">
        <v>137559</v>
      </c>
      <c r="AL93" s="58"/>
      <c r="AM93" s="59">
        <f t="shared" si="10"/>
        <v>945.0000000000002</v>
      </c>
      <c r="AN93" s="64"/>
      <c r="AO93" s="37"/>
      <c r="BI93" s="110">
        <f t="shared" si="11"/>
        <v>870685</v>
      </c>
      <c r="BJ93" s="110">
        <f t="shared" si="13"/>
        <v>870685.2000000002</v>
      </c>
      <c r="BK93" s="110">
        <f t="shared" si="14"/>
        <v>870685</v>
      </c>
    </row>
    <row r="94" spans="1:63" s="39" customFormat="1" ht="12.75">
      <c r="A94" s="17" t="s">
        <v>14</v>
      </c>
      <c r="B94" s="58">
        <v>34.9</v>
      </c>
      <c r="C94" s="58">
        <v>32155</v>
      </c>
      <c r="D94" s="58"/>
      <c r="E94" s="58">
        <v>41</v>
      </c>
      <c r="F94" s="58">
        <v>37776</v>
      </c>
      <c r="G94" s="58"/>
      <c r="H94" s="58">
        <v>28.7</v>
      </c>
      <c r="I94" s="58">
        <v>26443</v>
      </c>
      <c r="J94" s="58"/>
      <c r="K94" s="58">
        <v>16.3</v>
      </c>
      <c r="L94" s="58">
        <v>15018</v>
      </c>
      <c r="M94" s="58"/>
      <c r="N94" s="58"/>
      <c r="O94" s="58">
        <v>0</v>
      </c>
      <c r="P94" s="58"/>
      <c r="Q94" s="58"/>
      <c r="R94" s="58">
        <v>0</v>
      </c>
      <c r="S94" s="58"/>
      <c r="T94" s="58"/>
      <c r="U94" s="58"/>
      <c r="V94" s="58">
        <v>0</v>
      </c>
      <c r="W94" s="58"/>
      <c r="X94" s="58"/>
      <c r="Y94" s="58">
        <f t="shared" si="12"/>
        <v>0</v>
      </c>
      <c r="Z94" s="58"/>
      <c r="AA94" s="58"/>
      <c r="AB94" s="58">
        <v>0</v>
      </c>
      <c r="AC94" s="58"/>
      <c r="AD94" s="58">
        <v>10.1</v>
      </c>
      <c r="AE94" s="58">
        <v>9306</v>
      </c>
      <c r="AF94" s="58"/>
      <c r="AG94" s="58">
        <v>22.2</v>
      </c>
      <c r="AH94" s="58">
        <v>20454</v>
      </c>
      <c r="AI94" s="58"/>
      <c r="AJ94" s="58">
        <v>29.8</v>
      </c>
      <c r="AK94" s="58">
        <v>27457</v>
      </c>
      <c r="AL94" s="58"/>
      <c r="AM94" s="59">
        <f t="shared" si="10"/>
        <v>183</v>
      </c>
      <c r="AN94" s="64"/>
      <c r="AO94" s="37"/>
      <c r="BI94" s="110">
        <f t="shared" si="11"/>
        <v>168609</v>
      </c>
      <c r="BJ94" s="110">
        <f t="shared" si="13"/>
        <v>168608.88</v>
      </c>
      <c r="BK94" s="110">
        <f t="shared" si="14"/>
        <v>168609</v>
      </c>
    </row>
    <row r="95" spans="1:63" s="39" customFormat="1" ht="12.75">
      <c r="A95" s="17" t="s">
        <v>98</v>
      </c>
      <c r="B95" s="58">
        <v>137.5</v>
      </c>
      <c r="C95" s="58">
        <v>126687</v>
      </c>
      <c r="D95" s="58"/>
      <c r="E95" s="88">
        <v>146.6</v>
      </c>
      <c r="F95" s="58">
        <v>135071</v>
      </c>
      <c r="G95" s="58"/>
      <c r="H95" s="88">
        <v>102.6</v>
      </c>
      <c r="I95" s="58">
        <v>94532</v>
      </c>
      <c r="J95" s="58"/>
      <c r="K95" s="88">
        <v>65.4</v>
      </c>
      <c r="L95" s="58">
        <v>60257</v>
      </c>
      <c r="M95" s="58"/>
      <c r="N95" s="88"/>
      <c r="O95" s="58">
        <v>0</v>
      </c>
      <c r="P95" s="58"/>
      <c r="Q95" s="88"/>
      <c r="R95" s="58">
        <v>0</v>
      </c>
      <c r="S95" s="58"/>
      <c r="T95" s="58"/>
      <c r="U95" s="88"/>
      <c r="V95" s="58">
        <v>0</v>
      </c>
      <c r="W95" s="58"/>
      <c r="X95" s="88"/>
      <c r="Y95" s="58">
        <f t="shared" si="12"/>
        <v>0</v>
      </c>
      <c r="Z95" s="88"/>
      <c r="AA95" s="88"/>
      <c r="AB95" s="58">
        <v>0</v>
      </c>
      <c r="AC95" s="58"/>
      <c r="AD95" s="88">
        <v>44.8</v>
      </c>
      <c r="AE95" s="58">
        <v>41277</v>
      </c>
      <c r="AF95" s="58"/>
      <c r="AG95" s="59">
        <v>105.2</v>
      </c>
      <c r="AH95" s="58">
        <v>96927</v>
      </c>
      <c r="AI95" s="58"/>
      <c r="AJ95" s="59">
        <v>133.5</v>
      </c>
      <c r="AK95" s="58">
        <v>123001</v>
      </c>
      <c r="AL95" s="58"/>
      <c r="AM95" s="59">
        <f t="shared" si="10"/>
        <v>735.6</v>
      </c>
      <c r="AN95" s="64"/>
      <c r="AO95" s="37"/>
      <c r="BI95" s="110">
        <f t="shared" si="11"/>
        <v>677752</v>
      </c>
      <c r="BJ95" s="110">
        <f t="shared" si="13"/>
        <v>677752.4160000001</v>
      </c>
      <c r="BK95" s="110">
        <f t="shared" si="14"/>
        <v>677752</v>
      </c>
    </row>
    <row r="96" spans="1:63" s="39" customFormat="1" ht="12.75">
      <c r="A96" s="17" t="s">
        <v>99</v>
      </c>
      <c r="B96" s="58">
        <v>133.3</v>
      </c>
      <c r="C96" s="58">
        <v>122817</v>
      </c>
      <c r="D96" s="58"/>
      <c r="E96" s="58">
        <v>136.2</v>
      </c>
      <c r="F96" s="58">
        <v>125489</v>
      </c>
      <c r="G96" s="58"/>
      <c r="H96" s="58">
        <v>86.4</v>
      </c>
      <c r="I96" s="58">
        <v>79606</v>
      </c>
      <c r="J96" s="58"/>
      <c r="K96" s="58">
        <v>55.4</v>
      </c>
      <c r="L96" s="58">
        <v>51043</v>
      </c>
      <c r="M96" s="58"/>
      <c r="N96" s="58">
        <v>2</v>
      </c>
      <c r="O96" s="58">
        <v>1843</v>
      </c>
      <c r="P96" s="58"/>
      <c r="Q96" s="58">
        <v>1.3</v>
      </c>
      <c r="R96" s="58">
        <v>1198</v>
      </c>
      <c r="S96" s="58"/>
      <c r="T96" s="58"/>
      <c r="U96" s="58">
        <v>0</v>
      </c>
      <c r="V96" s="58">
        <v>0</v>
      </c>
      <c r="W96" s="58"/>
      <c r="X96" s="58">
        <v>0</v>
      </c>
      <c r="Y96" s="58">
        <f t="shared" si="12"/>
        <v>0</v>
      </c>
      <c r="Z96" s="58">
        <v>0</v>
      </c>
      <c r="AA96" s="58">
        <v>1.2</v>
      </c>
      <c r="AB96" s="58">
        <v>1106</v>
      </c>
      <c r="AC96" s="58"/>
      <c r="AD96" s="58">
        <v>32.4</v>
      </c>
      <c r="AE96" s="58">
        <v>29852</v>
      </c>
      <c r="AF96" s="58"/>
      <c r="AG96" s="58">
        <v>70.7</v>
      </c>
      <c r="AH96" s="58">
        <v>65140</v>
      </c>
      <c r="AI96" s="58"/>
      <c r="AJ96" s="58">
        <v>78.4</v>
      </c>
      <c r="AK96" s="58">
        <v>72234</v>
      </c>
      <c r="AL96" s="58"/>
      <c r="AM96" s="59">
        <v>597.3</v>
      </c>
      <c r="AN96" s="78"/>
      <c r="AO96" s="37"/>
      <c r="BI96" s="110">
        <f t="shared" si="11"/>
        <v>550328</v>
      </c>
      <c r="BJ96" s="110">
        <f t="shared" si="13"/>
        <v>550328.328</v>
      </c>
      <c r="BK96" s="110">
        <f t="shared" si="14"/>
        <v>550328</v>
      </c>
    </row>
    <row r="97" spans="1:63" s="39" customFormat="1" ht="12" customHeight="1">
      <c r="A97" s="17" t="s">
        <v>15</v>
      </c>
      <c r="B97" s="58">
        <v>85.5</v>
      </c>
      <c r="C97" s="58">
        <v>78776</v>
      </c>
      <c r="D97" s="58"/>
      <c r="E97" s="58">
        <v>87.9</v>
      </c>
      <c r="F97" s="58">
        <v>80988</v>
      </c>
      <c r="G97" s="58"/>
      <c r="H97" s="58">
        <v>79.4</v>
      </c>
      <c r="I97" s="58">
        <v>73156</v>
      </c>
      <c r="J97" s="58"/>
      <c r="K97" s="58">
        <v>38.1</v>
      </c>
      <c r="L97" s="58">
        <v>35104</v>
      </c>
      <c r="M97" s="58"/>
      <c r="N97" s="58"/>
      <c r="O97" s="58">
        <v>0</v>
      </c>
      <c r="P97" s="58"/>
      <c r="Q97" s="58"/>
      <c r="R97" s="58">
        <v>0</v>
      </c>
      <c r="S97" s="58"/>
      <c r="T97" s="58"/>
      <c r="U97" s="58"/>
      <c r="V97" s="58">
        <v>0</v>
      </c>
      <c r="W97" s="58"/>
      <c r="X97" s="58"/>
      <c r="Y97" s="58">
        <f t="shared" si="12"/>
        <v>0</v>
      </c>
      <c r="Z97" s="58"/>
      <c r="AA97" s="58"/>
      <c r="AB97" s="58">
        <v>0</v>
      </c>
      <c r="AC97" s="58"/>
      <c r="AD97" s="58">
        <v>38.2</v>
      </c>
      <c r="AE97" s="58">
        <v>35196</v>
      </c>
      <c r="AF97" s="58"/>
      <c r="AG97" s="58">
        <v>50.5</v>
      </c>
      <c r="AH97" s="58">
        <v>46529</v>
      </c>
      <c r="AI97" s="58"/>
      <c r="AJ97" s="58">
        <v>52.4</v>
      </c>
      <c r="AK97" s="58">
        <v>48279</v>
      </c>
      <c r="AL97" s="58"/>
      <c r="AM97" s="59">
        <f>B97+E97+H97+K97+N97+Q97+U97+X97+AA97+AD97+AG97+AJ97</f>
        <v>432</v>
      </c>
      <c r="AN97" s="78"/>
      <c r="AO97" s="37"/>
      <c r="BI97" s="110">
        <f t="shared" si="11"/>
        <v>398028</v>
      </c>
      <c r="BJ97" s="110">
        <f t="shared" si="13"/>
        <v>398027.52</v>
      </c>
      <c r="BK97" s="110">
        <f t="shared" si="14"/>
        <v>398028</v>
      </c>
    </row>
    <row r="98" spans="1:63" s="39" customFormat="1" ht="12" customHeight="1">
      <c r="A98" s="17" t="s">
        <v>94</v>
      </c>
      <c r="B98" s="58">
        <v>391.2</v>
      </c>
      <c r="C98" s="58">
        <v>360436</v>
      </c>
      <c r="D98" s="58"/>
      <c r="E98" s="58">
        <v>414.7</v>
      </c>
      <c r="F98" s="58">
        <v>382088</v>
      </c>
      <c r="G98" s="58"/>
      <c r="H98" s="58">
        <v>321.9</v>
      </c>
      <c r="I98" s="58">
        <v>296586</v>
      </c>
      <c r="J98" s="58"/>
      <c r="K98" s="58">
        <v>152.9</v>
      </c>
      <c r="L98" s="58">
        <v>140876</v>
      </c>
      <c r="M98" s="58"/>
      <c r="N98" s="58">
        <v>6.1</v>
      </c>
      <c r="O98" s="58">
        <v>5620</v>
      </c>
      <c r="P98" s="58"/>
      <c r="Q98" s="58">
        <v>5</v>
      </c>
      <c r="R98" s="58">
        <v>4607</v>
      </c>
      <c r="S98" s="58"/>
      <c r="T98" s="58"/>
      <c r="U98" s="58">
        <v>0</v>
      </c>
      <c r="V98" s="58">
        <v>0</v>
      </c>
      <c r="W98" s="58"/>
      <c r="X98" s="58">
        <v>0</v>
      </c>
      <c r="Y98" s="58">
        <f t="shared" si="12"/>
        <v>0</v>
      </c>
      <c r="Z98" s="58">
        <v>0</v>
      </c>
      <c r="AA98" s="58">
        <v>1.7</v>
      </c>
      <c r="AB98" s="58">
        <v>1566</v>
      </c>
      <c r="AC98" s="58"/>
      <c r="AD98" s="58">
        <v>78.5</v>
      </c>
      <c r="AE98" s="58">
        <v>72327</v>
      </c>
      <c r="AF98" s="58"/>
      <c r="AG98" s="58">
        <v>227.7</v>
      </c>
      <c r="AH98" s="58">
        <v>209794</v>
      </c>
      <c r="AI98" s="58"/>
      <c r="AJ98" s="58">
        <v>339.9</v>
      </c>
      <c r="AK98" s="58">
        <v>313170</v>
      </c>
      <c r="AL98" s="58"/>
      <c r="AM98" s="59">
        <v>1939.6</v>
      </c>
      <c r="AN98" s="78"/>
      <c r="AO98" s="37"/>
      <c r="BI98" s="110">
        <f t="shared" si="11"/>
        <v>1787070</v>
      </c>
      <c r="BJ98" s="110">
        <f t="shared" si="13"/>
        <v>1787069.856</v>
      </c>
      <c r="BK98" s="110">
        <f t="shared" si="14"/>
        <v>1787070</v>
      </c>
    </row>
    <row r="99" spans="1:63" s="39" customFormat="1" ht="12" customHeight="1">
      <c r="A99" s="17" t="s">
        <v>107</v>
      </c>
      <c r="B99" s="58">
        <v>248.9</v>
      </c>
      <c r="C99" s="58">
        <v>229327</v>
      </c>
      <c r="D99" s="58"/>
      <c r="E99" s="58">
        <v>236.9</v>
      </c>
      <c r="F99" s="58">
        <v>218270</v>
      </c>
      <c r="G99" s="58"/>
      <c r="H99" s="58">
        <v>163.6</v>
      </c>
      <c r="I99" s="58">
        <v>150734</v>
      </c>
      <c r="J99" s="58"/>
      <c r="K99" s="58">
        <v>74.6</v>
      </c>
      <c r="L99" s="58">
        <v>68733</v>
      </c>
      <c r="M99" s="58"/>
      <c r="N99" s="58">
        <v>2.8</v>
      </c>
      <c r="O99" s="58">
        <v>2580</v>
      </c>
      <c r="P99" s="58"/>
      <c r="Q99" s="58">
        <v>1.5</v>
      </c>
      <c r="R99" s="58">
        <v>1382</v>
      </c>
      <c r="S99" s="58"/>
      <c r="T99" s="58"/>
      <c r="U99" s="58"/>
      <c r="V99" s="58">
        <v>0</v>
      </c>
      <c r="W99" s="58"/>
      <c r="X99" s="58"/>
      <c r="Y99" s="58">
        <f t="shared" si="12"/>
        <v>0</v>
      </c>
      <c r="Z99" s="58"/>
      <c r="AA99" s="58">
        <v>2.2</v>
      </c>
      <c r="AB99" s="58">
        <v>2027</v>
      </c>
      <c r="AC99" s="58"/>
      <c r="AD99" s="58">
        <v>55.4</v>
      </c>
      <c r="AE99" s="58">
        <v>51043</v>
      </c>
      <c r="AF99" s="58"/>
      <c r="AG99" s="58">
        <v>129.3</v>
      </c>
      <c r="AH99" s="58">
        <v>119132</v>
      </c>
      <c r="AI99" s="58"/>
      <c r="AJ99" s="58">
        <v>139.8</v>
      </c>
      <c r="AK99" s="58">
        <v>128807</v>
      </c>
      <c r="AL99" s="58"/>
      <c r="AM99" s="59">
        <f>B99+E99+H99+K99+N99+Q99+U99+X99+AA99+AD99+AG99+AJ99</f>
        <v>1055</v>
      </c>
      <c r="AN99" s="78"/>
      <c r="AO99" s="37"/>
      <c r="BI99" s="110">
        <f t="shared" si="11"/>
        <v>972035</v>
      </c>
      <c r="BJ99" s="110">
        <f t="shared" si="13"/>
        <v>972034.8</v>
      </c>
      <c r="BK99" s="110">
        <f t="shared" si="14"/>
        <v>972035</v>
      </c>
    </row>
    <row r="100" spans="1:63" s="39" customFormat="1" ht="10.5" customHeight="1">
      <c r="A100" s="17" t="s">
        <v>16</v>
      </c>
      <c r="B100" s="58">
        <v>48</v>
      </c>
      <c r="C100" s="58">
        <v>44225</v>
      </c>
      <c r="D100" s="58"/>
      <c r="E100" s="58">
        <v>54.4</v>
      </c>
      <c r="F100" s="58">
        <v>50122</v>
      </c>
      <c r="G100" s="58"/>
      <c r="H100" s="58">
        <v>36.7</v>
      </c>
      <c r="I100" s="58">
        <v>33814</v>
      </c>
      <c r="J100" s="58"/>
      <c r="K100" s="58">
        <v>18.9</v>
      </c>
      <c r="L100" s="58">
        <v>17414</v>
      </c>
      <c r="M100" s="58"/>
      <c r="N100" s="58">
        <v>0.4</v>
      </c>
      <c r="O100" s="58">
        <v>369</v>
      </c>
      <c r="P100" s="58"/>
      <c r="Q100" s="58"/>
      <c r="R100" s="58">
        <v>0</v>
      </c>
      <c r="S100" s="58"/>
      <c r="T100" s="58"/>
      <c r="U100" s="58"/>
      <c r="V100" s="58">
        <v>0</v>
      </c>
      <c r="W100" s="58"/>
      <c r="X100" s="58"/>
      <c r="Y100" s="58">
        <f t="shared" si="12"/>
        <v>0</v>
      </c>
      <c r="Z100" s="58"/>
      <c r="AA100" s="58">
        <v>0.5</v>
      </c>
      <c r="AB100" s="58">
        <v>461</v>
      </c>
      <c r="AC100" s="58"/>
      <c r="AD100" s="58">
        <v>8.2</v>
      </c>
      <c r="AE100" s="58">
        <v>7555</v>
      </c>
      <c r="AF100" s="58"/>
      <c r="AG100" s="58">
        <v>25.3</v>
      </c>
      <c r="AH100" s="58">
        <v>23310</v>
      </c>
      <c r="AI100" s="58"/>
      <c r="AJ100" s="58">
        <v>40.6</v>
      </c>
      <c r="AK100" s="58">
        <v>37407</v>
      </c>
      <c r="AL100" s="58"/>
      <c r="AM100" s="59">
        <f>B100+E100+H100+K100+N100+Q100+U100+X100+AA100+AD100+AG100+AJ100</f>
        <v>233.00000000000003</v>
      </c>
      <c r="AN100" s="78"/>
      <c r="AO100" s="37"/>
      <c r="BI100" s="110">
        <f t="shared" si="11"/>
        <v>214677</v>
      </c>
      <c r="BJ100" s="110">
        <f t="shared" si="13"/>
        <v>214676.88000000003</v>
      </c>
      <c r="BK100" s="110">
        <f t="shared" si="14"/>
        <v>214677</v>
      </c>
    </row>
    <row r="101" spans="1:63" s="39" customFormat="1" ht="10.5" customHeight="1">
      <c r="A101" s="17" t="s">
        <v>18</v>
      </c>
      <c r="B101" s="58">
        <v>106.2</v>
      </c>
      <c r="C101" s="58">
        <v>97848</v>
      </c>
      <c r="D101" s="58"/>
      <c r="E101" s="58">
        <v>108</v>
      </c>
      <c r="F101" s="58">
        <v>99507</v>
      </c>
      <c r="G101" s="58"/>
      <c r="H101" s="58">
        <v>77.8</v>
      </c>
      <c r="I101" s="58">
        <v>71682</v>
      </c>
      <c r="J101" s="58"/>
      <c r="K101" s="58">
        <v>45.4</v>
      </c>
      <c r="L101" s="58">
        <v>41830</v>
      </c>
      <c r="M101" s="58"/>
      <c r="N101" s="58"/>
      <c r="O101" s="58">
        <v>0</v>
      </c>
      <c r="P101" s="58"/>
      <c r="Q101" s="58"/>
      <c r="R101" s="58">
        <v>0</v>
      </c>
      <c r="S101" s="58"/>
      <c r="T101" s="58"/>
      <c r="U101" s="58"/>
      <c r="V101" s="58">
        <v>0</v>
      </c>
      <c r="W101" s="58"/>
      <c r="X101" s="58"/>
      <c r="Y101" s="58">
        <f t="shared" si="12"/>
        <v>0</v>
      </c>
      <c r="Z101" s="58"/>
      <c r="AA101" s="58"/>
      <c r="AB101" s="58">
        <v>0</v>
      </c>
      <c r="AC101" s="58"/>
      <c r="AD101" s="58">
        <v>30.1</v>
      </c>
      <c r="AE101" s="58">
        <v>27733</v>
      </c>
      <c r="AF101" s="58"/>
      <c r="AG101" s="58">
        <v>72</v>
      </c>
      <c r="AH101" s="58">
        <v>66338</v>
      </c>
      <c r="AI101" s="58"/>
      <c r="AJ101" s="58">
        <v>77.8</v>
      </c>
      <c r="AK101" s="58">
        <v>71682</v>
      </c>
      <c r="AL101" s="58"/>
      <c r="AM101" s="59">
        <f>B101+E101+H101+K101+N101+Q101+U101+X101+AA101+AD101+AG101+AJ101</f>
        <v>517.3</v>
      </c>
      <c r="AN101" s="78"/>
      <c r="AO101" s="37"/>
      <c r="BI101" s="110">
        <f t="shared" si="11"/>
        <v>476620</v>
      </c>
      <c r="BJ101" s="110">
        <f t="shared" si="13"/>
        <v>476619.528</v>
      </c>
      <c r="BK101" s="110">
        <f t="shared" si="14"/>
        <v>476620</v>
      </c>
    </row>
    <row r="102" spans="1:63" s="39" customFormat="1" ht="12.75">
      <c r="A102" s="17" t="s">
        <v>20</v>
      </c>
      <c r="B102" s="58">
        <v>148.1</v>
      </c>
      <c r="C102" s="58">
        <v>136453</v>
      </c>
      <c r="D102" s="58"/>
      <c r="E102" s="58">
        <v>142.1</v>
      </c>
      <c r="F102" s="58">
        <v>130925</v>
      </c>
      <c r="G102" s="58"/>
      <c r="H102" s="58">
        <v>125.8</v>
      </c>
      <c r="I102" s="58">
        <v>115907</v>
      </c>
      <c r="J102" s="58"/>
      <c r="K102" s="58">
        <v>77.3</v>
      </c>
      <c r="L102" s="58">
        <v>71221</v>
      </c>
      <c r="M102" s="58"/>
      <c r="N102" s="58">
        <v>2.7</v>
      </c>
      <c r="O102" s="58">
        <v>2488</v>
      </c>
      <c r="P102" s="58"/>
      <c r="Q102" s="58">
        <v>2</v>
      </c>
      <c r="R102" s="58">
        <v>1843</v>
      </c>
      <c r="S102" s="58"/>
      <c r="T102" s="58"/>
      <c r="U102" s="58">
        <v>1.1</v>
      </c>
      <c r="V102" s="58">
        <v>1013</v>
      </c>
      <c r="W102" s="58"/>
      <c r="X102" s="58"/>
      <c r="Y102" s="58">
        <f t="shared" si="12"/>
        <v>0</v>
      </c>
      <c r="Z102" s="58"/>
      <c r="AA102" s="58">
        <v>3.6</v>
      </c>
      <c r="AB102" s="58">
        <v>3317</v>
      </c>
      <c r="AC102" s="58"/>
      <c r="AD102" s="58">
        <v>46.5</v>
      </c>
      <c r="AE102" s="58">
        <v>42843</v>
      </c>
      <c r="AF102" s="58"/>
      <c r="AG102" s="58">
        <v>121.7</v>
      </c>
      <c r="AH102" s="58">
        <v>112130</v>
      </c>
      <c r="AI102" s="58"/>
      <c r="AJ102" s="58">
        <v>129.1</v>
      </c>
      <c r="AK102" s="58">
        <v>118948</v>
      </c>
      <c r="AL102" s="58"/>
      <c r="AM102" s="59">
        <f>B102+E102+H102+K102+N102+Q102+U102+X102+AA102+AD102+AG102+AJ102</f>
        <v>800.0000000000001</v>
      </c>
      <c r="AN102" s="78"/>
      <c r="AO102" s="37"/>
      <c r="BI102" s="110">
        <f t="shared" si="11"/>
        <v>737088</v>
      </c>
      <c r="BJ102" s="110">
        <f t="shared" si="13"/>
        <v>737088.0000000001</v>
      </c>
      <c r="BK102" s="110">
        <f t="shared" si="14"/>
        <v>737088</v>
      </c>
    </row>
    <row r="103" spans="1:63" s="39" customFormat="1" ht="12.75">
      <c r="A103" s="17" t="s">
        <v>21</v>
      </c>
      <c r="B103" s="58">
        <v>158.4</v>
      </c>
      <c r="C103" s="58">
        <v>145943</v>
      </c>
      <c r="D103" s="58"/>
      <c r="E103" s="58">
        <v>174.8</v>
      </c>
      <c r="F103" s="58">
        <v>161054</v>
      </c>
      <c r="G103" s="58"/>
      <c r="H103" s="58">
        <v>111.7</v>
      </c>
      <c r="I103" s="58">
        <v>102916</v>
      </c>
      <c r="J103" s="58"/>
      <c r="K103" s="58">
        <v>72.1</v>
      </c>
      <c r="L103" s="58">
        <v>66430</v>
      </c>
      <c r="M103" s="58"/>
      <c r="N103" s="58">
        <v>2.4</v>
      </c>
      <c r="O103" s="58">
        <v>2211</v>
      </c>
      <c r="P103" s="58"/>
      <c r="Q103" s="58">
        <v>2.6</v>
      </c>
      <c r="R103" s="58">
        <v>2396</v>
      </c>
      <c r="S103" s="58"/>
      <c r="T103" s="58"/>
      <c r="U103" s="58">
        <v>0.3</v>
      </c>
      <c r="V103" s="58">
        <v>276</v>
      </c>
      <c r="W103" s="58"/>
      <c r="X103" s="58"/>
      <c r="Y103" s="58">
        <f t="shared" si="12"/>
        <v>0</v>
      </c>
      <c r="Z103" s="58"/>
      <c r="AA103" s="58">
        <v>2.2</v>
      </c>
      <c r="AB103" s="58">
        <v>2027</v>
      </c>
      <c r="AC103" s="58"/>
      <c r="AD103" s="58">
        <v>22.5</v>
      </c>
      <c r="AE103" s="58">
        <v>20731</v>
      </c>
      <c r="AF103" s="58"/>
      <c r="AG103" s="58">
        <v>99.1</v>
      </c>
      <c r="AH103" s="58">
        <v>91307</v>
      </c>
      <c r="AI103" s="58"/>
      <c r="AJ103" s="58">
        <v>140.9</v>
      </c>
      <c r="AK103" s="58">
        <v>129819</v>
      </c>
      <c r="AL103" s="58"/>
      <c r="AM103" s="59">
        <f>B103+E103+H103+K103+N103+Q103+U103+X103+AA103+AD103+AG103+AJ103</f>
        <v>787</v>
      </c>
      <c r="AN103" s="78"/>
      <c r="AO103" s="37"/>
      <c r="BI103" s="110">
        <f t="shared" si="11"/>
        <v>725110</v>
      </c>
      <c r="BJ103" s="110">
        <f t="shared" si="13"/>
        <v>725110.3200000001</v>
      </c>
      <c r="BK103" s="110">
        <f t="shared" si="14"/>
        <v>725110</v>
      </c>
    </row>
    <row r="104" spans="1:63" s="39" customFormat="1" ht="12.75">
      <c r="A104" s="17" t="s">
        <v>95</v>
      </c>
      <c r="B104" s="58">
        <v>89</v>
      </c>
      <c r="C104" s="58">
        <v>82001</v>
      </c>
      <c r="D104" s="58"/>
      <c r="E104" s="58">
        <v>112.2</v>
      </c>
      <c r="F104" s="58">
        <v>103377</v>
      </c>
      <c r="G104" s="58"/>
      <c r="H104" s="58">
        <v>75.4</v>
      </c>
      <c r="I104" s="58">
        <v>69471</v>
      </c>
      <c r="J104" s="58"/>
      <c r="K104" s="58">
        <v>33.5</v>
      </c>
      <c r="L104" s="58">
        <v>30866</v>
      </c>
      <c r="M104" s="58"/>
      <c r="N104" s="58">
        <v>2.4</v>
      </c>
      <c r="O104" s="58">
        <v>2211</v>
      </c>
      <c r="P104" s="58"/>
      <c r="Q104" s="58">
        <v>1.2</v>
      </c>
      <c r="R104" s="58">
        <v>1106</v>
      </c>
      <c r="S104" s="58"/>
      <c r="T104" s="58"/>
      <c r="U104" s="58">
        <v>0</v>
      </c>
      <c r="V104" s="58">
        <v>0</v>
      </c>
      <c r="W104" s="58"/>
      <c r="X104" s="58">
        <v>0</v>
      </c>
      <c r="Y104" s="58">
        <f t="shared" si="12"/>
        <v>0</v>
      </c>
      <c r="Z104" s="58">
        <v>0</v>
      </c>
      <c r="AA104" s="58">
        <v>1.6</v>
      </c>
      <c r="AB104" s="58">
        <v>1474</v>
      </c>
      <c r="AC104" s="58"/>
      <c r="AD104" s="58">
        <v>14.1</v>
      </c>
      <c r="AE104" s="58">
        <v>12991</v>
      </c>
      <c r="AF104" s="58"/>
      <c r="AG104" s="58">
        <v>57.2</v>
      </c>
      <c r="AH104" s="58">
        <v>52702</v>
      </c>
      <c r="AI104" s="58"/>
      <c r="AJ104" s="58">
        <v>68.2</v>
      </c>
      <c r="AK104" s="58">
        <v>62836</v>
      </c>
      <c r="AL104" s="58"/>
      <c r="AM104" s="59">
        <v>454.8</v>
      </c>
      <c r="AN104" s="78"/>
      <c r="AO104" s="37"/>
      <c r="BI104" s="110">
        <f t="shared" si="11"/>
        <v>419035</v>
      </c>
      <c r="BJ104" s="110">
        <f t="shared" si="13"/>
        <v>419034.528</v>
      </c>
      <c r="BK104" s="110">
        <f t="shared" si="14"/>
        <v>419035</v>
      </c>
    </row>
    <row r="105" spans="1:63" s="39" customFormat="1" ht="11.25" customHeight="1">
      <c r="A105" s="17" t="s">
        <v>22</v>
      </c>
      <c r="B105" s="58">
        <v>97.3</v>
      </c>
      <c r="C105" s="58">
        <v>89648</v>
      </c>
      <c r="D105" s="58"/>
      <c r="E105" s="58">
        <v>92.3</v>
      </c>
      <c r="F105" s="58">
        <v>85042</v>
      </c>
      <c r="G105" s="58"/>
      <c r="H105" s="58">
        <v>73.9</v>
      </c>
      <c r="I105" s="58">
        <v>68089</v>
      </c>
      <c r="J105" s="58"/>
      <c r="K105" s="58">
        <v>49.4</v>
      </c>
      <c r="L105" s="58">
        <v>45515</v>
      </c>
      <c r="M105" s="58"/>
      <c r="N105" s="58">
        <v>3.6</v>
      </c>
      <c r="O105" s="58">
        <v>3317</v>
      </c>
      <c r="P105" s="58"/>
      <c r="Q105" s="58">
        <v>2.9</v>
      </c>
      <c r="R105" s="58">
        <v>2672</v>
      </c>
      <c r="S105" s="58"/>
      <c r="T105" s="58"/>
      <c r="U105" s="58">
        <v>0.3</v>
      </c>
      <c r="V105" s="58">
        <v>276</v>
      </c>
      <c r="W105" s="58"/>
      <c r="X105" s="58"/>
      <c r="Y105" s="58">
        <f t="shared" si="12"/>
        <v>0</v>
      </c>
      <c r="Z105" s="58"/>
      <c r="AA105" s="58"/>
      <c r="AB105" s="58">
        <v>0</v>
      </c>
      <c r="AC105" s="58"/>
      <c r="AD105" s="58">
        <v>24.2</v>
      </c>
      <c r="AE105" s="58">
        <v>22297</v>
      </c>
      <c r="AF105" s="58"/>
      <c r="AG105" s="58">
        <v>61.7</v>
      </c>
      <c r="AH105" s="58">
        <v>56848</v>
      </c>
      <c r="AI105" s="58"/>
      <c r="AJ105" s="58">
        <v>67.4</v>
      </c>
      <c r="AK105" s="58">
        <v>62099</v>
      </c>
      <c r="AL105" s="58"/>
      <c r="AM105" s="59">
        <f aca="true" t="shared" si="15" ref="AM105:AM110">B105+E105+H105+K105+N105+Q105+U105+X105+AA105+AD105+AG105+AJ105</f>
        <v>473</v>
      </c>
      <c r="AN105" s="78"/>
      <c r="AO105" s="37"/>
      <c r="BI105" s="110">
        <f t="shared" si="11"/>
        <v>435803</v>
      </c>
      <c r="BJ105" s="110">
        <f t="shared" si="13"/>
        <v>435803.28</v>
      </c>
      <c r="BK105" s="110">
        <f t="shared" si="14"/>
        <v>435803</v>
      </c>
    </row>
    <row r="106" spans="1:63" s="39" customFormat="1" ht="12.75">
      <c r="A106" s="17" t="s">
        <v>23</v>
      </c>
      <c r="B106" s="58">
        <v>89.5</v>
      </c>
      <c r="C106" s="58">
        <v>82462</v>
      </c>
      <c r="D106" s="58"/>
      <c r="E106" s="58">
        <v>82.2</v>
      </c>
      <c r="F106" s="58">
        <v>75736</v>
      </c>
      <c r="G106" s="58"/>
      <c r="H106" s="58">
        <v>63.3</v>
      </c>
      <c r="I106" s="58">
        <v>58322</v>
      </c>
      <c r="J106" s="58"/>
      <c r="K106" s="58">
        <v>41.2</v>
      </c>
      <c r="L106" s="58">
        <v>37960</v>
      </c>
      <c r="M106" s="58"/>
      <c r="N106" s="58">
        <v>1.8</v>
      </c>
      <c r="O106" s="58">
        <v>1658</v>
      </c>
      <c r="P106" s="58"/>
      <c r="Q106" s="58">
        <v>1.7</v>
      </c>
      <c r="R106" s="58">
        <v>1566</v>
      </c>
      <c r="S106" s="58"/>
      <c r="T106" s="58"/>
      <c r="U106" s="58"/>
      <c r="V106" s="58">
        <v>0</v>
      </c>
      <c r="W106" s="58"/>
      <c r="X106" s="58"/>
      <c r="Y106" s="58">
        <f t="shared" si="12"/>
        <v>0</v>
      </c>
      <c r="Z106" s="58"/>
      <c r="AA106" s="58">
        <v>0.8</v>
      </c>
      <c r="AB106" s="58">
        <v>737</v>
      </c>
      <c r="AC106" s="58"/>
      <c r="AD106" s="58">
        <v>23</v>
      </c>
      <c r="AE106" s="58">
        <v>21191</v>
      </c>
      <c r="AF106" s="58"/>
      <c r="AG106" s="58">
        <v>51</v>
      </c>
      <c r="AH106" s="58">
        <v>46989</v>
      </c>
      <c r="AI106" s="58"/>
      <c r="AJ106" s="58">
        <v>77.5</v>
      </c>
      <c r="AK106" s="58">
        <v>71407</v>
      </c>
      <c r="AL106" s="58"/>
      <c r="AM106" s="59">
        <f t="shared" si="15"/>
        <v>432</v>
      </c>
      <c r="AN106" s="78"/>
      <c r="AO106" s="37"/>
      <c r="BI106" s="110">
        <f t="shared" si="11"/>
        <v>398028</v>
      </c>
      <c r="BJ106" s="110">
        <f t="shared" si="13"/>
        <v>398027.52</v>
      </c>
      <c r="BK106" s="110">
        <f t="shared" si="14"/>
        <v>398028</v>
      </c>
    </row>
    <row r="107" spans="1:63" s="39" customFormat="1" ht="12.75">
      <c r="A107" s="17" t="s">
        <v>100</v>
      </c>
      <c r="B107" s="88">
        <v>187.2</v>
      </c>
      <c r="C107" s="58">
        <v>172479</v>
      </c>
      <c r="D107" s="58"/>
      <c r="E107" s="88">
        <v>170</v>
      </c>
      <c r="F107" s="58">
        <v>156631</v>
      </c>
      <c r="G107" s="58"/>
      <c r="H107" s="88">
        <v>133.5</v>
      </c>
      <c r="I107" s="58">
        <v>123002</v>
      </c>
      <c r="J107" s="58"/>
      <c r="K107" s="88">
        <v>69.3</v>
      </c>
      <c r="L107" s="58">
        <v>63850</v>
      </c>
      <c r="M107" s="58"/>
      <c r="N107" s="88">
        <v>0</v>
      </c>
      <c r="O107" s="58">
        <v>0</v>
      </c>
      <c r="P107" s="58"/>
      <c r="Q107" s="88">
        <v>0</v>
      </c>
      <c r="R107" s="58">
        <v>0</v>
      </c>
      <c r="S107" s="58"/>
      <c r="T107" s="88"/>
      <c r="U107" s="88">
        <v>0</v>
      </c>
      <c r="V107" s="58">
        <v>0</v>
      </c>
      <c r="W107" s="58"/>
      <c r="X107" s="88">
        <v>0</v>
      </c>
      <c r="Y107" s="58">
        <f t="shared" si="12"/>
        <v>0</v>
      </c>
      <c r="Z107" s="88">
        <v>0</v>
      </c>
      <c r="AA107" s="88">
        <v>0</v>
      </c>
      <c r="AB107" s="58">
        <v>0</v>
      </c>
      <c r="AC107" s="58"/>
      <c r="AD107" s="88">
        <v>42.1</v>
      </c>
      <c r="AE107" s="58">
        <v>38789</v>
      </c>
      <c r="AF107" s="58"/>
      <c r="AG107" s="59">
        <v>111.3</v>
      </c>
      <c r="AH107" s="58">
        <v>102547</v>
      </c>
      <c r="AI107" s="58"/>
      <c r="AJ107" s="59">
        <v>132.4</v>
      </c>
      <c r="AK107" s="58">
        <v>121988</v>
      </c>
      <c r="AL107" s="58"/>
      <c r="AM107" s="59">
        <f t="shared" si="15"/>
        <v>845.8</v>
      </c>
      <c r="AN107" s="89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112">
        <f t="shared" si="11"/>
        <v>779286</v>
      </c>
      <c r="BJ107" s="110">
        <f t="shared" si="13"/>
        <v>779286.288</v>
      </c>
      <c r="BK107" s="110">
        <f t="shared" si="14"/>
        <v>779286</v>
      </c>
    </row>
    <row r="108" spans="1:63" s="39" customFormat="1" ht="12.75">
      <c r="A108" s="17" t="s">
        <v>47</v>
      </c>
      <c r="B108" s="58">
        <v>115.2</v>
      </c>
      <c r="C108" s="58">
        <v>106141</v>
      </c>
      <c r="D108" s="58"/>
      <c r="E108" s="58">
        <v>128.4</v>
      </c>
      <c r="F108" s="58">
        <v>118303</v>
      </c>
      <c r="G108" s="58"/>
      <c r="H108" s="58">
        <v>97.2</v>
      </c>
      <c r="I108" s="58">
        <v>89556</v>
      </c>
      <c r="J108" s="58"/>
      <c r="K108" s="58">
        <v>64.7</v>
      </c>
      <c r="L108" s="58">
        <v>59612</v>
      </c>
      <c r="M108" s="58"/>
      <c r="N108" s="58">
        <v>1.2</v>
      </c>
      <c r="O108" s="58">
        <v>1106</v>
      </c>
      <c r="P108" s="58"/>
      <c r="Q108" s="58">
        <v>1.8</v>
      </c>
      <c r="R108" s="58">
        <v>1658</v>
      </c>
      <c r="S108" s="58"/>
      <c r="T108" s="58"/>
      <c r="U108" s="58">
        <v>0.2</v>
      </c>
      <c r="V108" s="58">
        <v>184</v>
      </c>
      <c r="W108" s="58"/>
      <c r="X108" s="58"/>
      <c r="Y108" s="58">
        <f t="shared" si="12"/>
        <v>0</v>
      </c>
      <c r="Z108" s="58"/>
      <c r="AA108" s="58">
        <v>1.9</v>
      </c>
      <c r="AB108" s="58">
        <v>1751</v>
      </c>
      <c r="AC108" s="58"/>
      <c r="AD108" s="58">
        <v>50.5</v>
      </c>
      <c r="AE108" s="58">
        <v>46529</v>
      </c>
      <c r="AF108" s="58"/>
      <c r="AG108" s="58">
        <v>90.8</v>
      </c>
      <c r="AH108" s="58">
        <v>83659</v>
      </c>
      <c r="AI108" s="58"/>
      <c r="AJ108" s="58">
        <v>98.1</v>
      </c>
      <c r="AK108" s="58">
        <v>90385</v>
      </c>
      <c r="AL108" s="58"/>
      <c r="AM108" s="59">
        <f t="shared" si="15"/>
        <v>650</v>
      </c>
      <c r="AN108" s="78"/>
      <c r="AO108" s="37"/>
      <c r="BI108" s="110">
        <f t="shared" si="11"/>
        <v>598884</v>
      </c>
      <c r="BJ108" s="110">
        <f t="shared" si="13"/>
        <v>598884</v>
      </c>
      <c r="BK108" s="110">
        <f t="shared" si="14"/>
        <v>598884</v>
      </c>
    </row>
    <row r="109" spans="1:63" s="39" customFormat="1" ht="21" customHeight="1">
      <c r="A109" s="17" t="s">
        <v>118</v>
      </c>
      <c r="B109" s="58">
        <v>138.1</v>
      </c>
      <c r="C109" s="58">
        <v>127240</v>
      </c>
      <c r="D109" s="58"/>
      <c r="E109" s="58">
        <v>148.6</v>
      </c>
      <c r="F109" s="58">
        <v>136914</v>
      </c>
      <c r="G109" s="58"/>
      <c r="H109" s="58">
        <v>100.8</v>
      </c>
      <c r="I109" s="58">
        <v>92873</v>
      </c>
      <c r="J109" s="58"/>
      <c r="K109" s="58">
        <v>63.1</v>
      </c>
      <c r="L109" s="58">
        <v>58138</v>
      </c>
      <c r="M109" s="58"/>
      <c r="N109" s="58"/>
      <c r="O109" s="58">
        <v>0</v>
      </c>
      <c r="P109" s="58"/>
      <c r="Q109" s="58"/>
      <c r="R109" s="58">
        <v>0</v>
      </c>
      <c r="S109" s="58"/>
      <c r="T109" s="58"/>
      <c r="U109" s="58"/>
      <c r="V109" s="58">
        <v>0</v>
      </c>
      <c r="W109" s="58"/>
      <c r="X109" s="58"/>
      <c r="Y109" s="58">
        <f t="shared" si="12"/>
        <v>0</v>
      </c>
      <c r="Z109" s="58"/>
      <c r="AA109" s="58"/>
      <c r="AB109" s="58">
        <v>0</v>
      </c>
      <c r="AC109" s="58"/>
      <c r="AD109" s="58">
        <v>37.3</v>
      </c>
      <c r="AE109" s="58">
        <v>34367</v>
      </c>
      <c r="AF109" s="58"/>
      <c r="AG109" s="58">
        <v>104.3</v>
      </c>
      <c r="AH109" s="58">
        <v>96098</v>
      </c>
      <c r="AI109" s="58"/>
      <c r="AJ109" s="58">
        <v>122.8</v>
      </c>
      <c r="AK109" s="58">
        <v>113142</v>
      </c>
      <c r="AL109" s="58"/>
      <c r="AM109" s="59">
        <f t="shared" si="15"/>
        <v>715</v>
      </c>
      <c r="AN109" s="78"/>
      <c r="AO109" s="37"/>
      <c r="BI109" s="110">
        <f t="shared" si="11"/>
        <v>658772</v>
      </c>
      <c r="BJ109" s="110">
        <f t="shared" si="13"/>
        <v>658772.4</v>
      </c>
      <c r="BK109" s="110">
        <f t="shared" si="14"/>
        <v>658772</v>
      </c>
    </row>
    <row r="110" spans="1:63" s="39" customFormat="1" ht="12.75">
      <c r="A110" s="17" t="s">
        <v>32</v>
      </c>
      <c r="B110" s="58">
        <v>72.9</v>
      </c>
      <c r="C110" s="58">
        <v>67167</v>
      </c>
      <c r="D110" s="58"/>
      <c r="E110" s="58">
        <v>60.7</v>
      </c>
      <c r="F110" s="58">
        <v>55927</v>
      </c>
      <c r="G110" s="58"/>
      <c r="H110" s="58">
        <v>50</v>
      </c>
      <c r="I110" s="58">
        <v>46068</v>
      </c>
      <c r="J110" s="58"/>
      <c r="K110" s="58">
        <v>27</v>
      </c>
      <c r="L110" s="58">
        <v>24877</v>
      </c>
      <c r="M110" s="58"/>
      <c r="N110" s="58">
        <v>4</v>
      </c>
      <c r="O110" s="58">
        <v>3685</v>
      </c>
      <c r="P110" s="58"/>
      <c r="Q110" s="58">
        <v>2.8</v>
      </c>
      <c r="R110" s="58">
        <v>2580</v>
      </c>
      <c r="S110" s="58"/>
      <c r="T110" s="58"/>
      <c r="U110" s="58">
        <v>2.3</v>
      </c>
      <c r="V110" s="58">
        <v>2119</v>
      </c>
      <c r="W110" s="58"/>
      <c r="X110" s="58">
        <v>4</v>
      </c>
      <c r="Y110" s="58">
        <v>3685</v>
      </c>
      <c r="Z110" s="58"/>
      <c r="AA110" s="58">
        <v>5.4</v>
      </c>
      <c r="AB110" s="58">
        <v>4975</v>
      </c>
      <c r="AC110" s="58"/>
      <c r="AD110" s="58">
        <v>30.3</v>
      </c>
      <c r="AE110" s="58">
        <v>27917</v>
      </c>
      <c r="AF110" s="58"/>
      <c r="AG110" s="58">
        <v>55.3</v>
      </c>
      <c r="AH110" s="58">
        <v>50951</v>
      </c>
      <c r="AI110" s="58"/>
      <c r="AJ110" s="58">
        <v>65.3</v>
      </c>
      <c r="AK110" s="58">
        <v>60166</v>
      </c>
      <c r="AL110" s="58"/>
      <c r="AM110" s="59">
        <f t="shared" si="15"/>
        <v>380.00000000000006</v>
      </c>
      <c r="AN110" s="78"/>
      <c r="AO110" s="37"/>
      <c r="BI110" s="110">
        <f t="shared" si="11"/>
        <v>350117</v>
      </c>
      <c r="BJ110" s="110">
        <f t="shared" si="13"/>
        <v>350116.80000000005</v>
      </c>
      <c r="BK110" s="110">
        <f t="shared" si="14"/>
        <v>350117</v>
      </c>
    </row>
    <row r="111" spans="1:63" s="39" customFormat="1" ht="12.75" customHeight="1">
      <c r="A111" s="19" t="s">
        <v>101</v>
      </c>
      <c r="B111" s="77">
        <f>B88+B89+B90+B91+B92+B93+B94+B95+B96+B97+B98+B99+B100+B101+B102+B103+B104+B105+B106+B107+B108+B109+B110</f>
        <v>3112.3</v>
      </c>
      <c r="C111" s="77">
        <f>SUM(C88:C110)</f>
        <v>2867547</v>
      </c>
      <c r="D111" s="77">
        <f aca="true" t="shared" si="16" ref="D111:BK111">SUM(D88:D110)</f>
        <v>0</v>
      </c>
      <c r="E111" s="77">
        <f t="shared" si="16"/>
        <v>3221.7000000000003</v>
      </c>
      <c r="F111" s="77">
        <f t="shared" si="16"/>
        <v>2968347</v>
      </c>
      <c r="G111" s="77">
        <f t="shared" si="16"/>
        <v>0</v>
      </c>
      <c r="H111" s="77">
        <f t="shared" si="16"/>
        <v>2355.5</v>
      </c>
      <c r="I111" s="77">
        <f t="shared" si="16"/>
        <v>2170265</v>
      </c>
      <c r="J111" s="77">
        <f t="shared" si="16"/>
        <v>0</v>
      </c>
      <c r="K111" s="77">
        <f t="shared" si="16"/>
        <v>1293.1999999999998</v>
      </c>
      <c r="L111" s="77">
        <f t="shared" si="16"/>
        <v>1191503</v>
      </c>
      <c r="M111" s="77">
        <f t="shared" si="16"/>
        <v>0</v>
      </c>
      <c r="N111" s="77">
        <f t="shared" si="16"/>
        <v>42.099999999999994</v>
      </c>
      <c r="O111" s="77">
        <f t="shared" si="16"/>
        <v>38789</v>
      </c>
      <c r="P111" s="77">
        <f t="shared" si="16"/>
        <v>0</v>
      </c>
      <c r="Q111" s="77">
        <f t="shared" si="16"/>
        <v>30.8</v>
      </c>
      <c r="R111" s="77">
        <f t="shared" si="16"/>
        <v>28379</v>
      </c>
      <c r="S111" s="77">
        <f t="shared" si="16"/>
        <v>0</v>
      </c>
      <c r="T111" s="77">
        <f t="shared" si="16"/>
        <v>0</v>
      </c>
      <c r="U111" s="77">
        <f t="shared" si="16"/>
        <v>8</v>
      </c>
      <c r="V111" s="77">
        <f t="shared" si="16"/>
        <v>7369</v>
      </c>
      <c r="W111" s="77">
        <f t="shared" si="16"/>
        <v>0</v>
      </c>
      <c r="X111" s="77">
        <f t="shared" si="16"/>
        <v>4</v>
      </c>
      <c r="Y111" s="77">
        <f t="shared" si="16"/>
        <v>3685</v>
      </c>
      <c r="Z111" s="77">
        <f t="shared" si="16"/>
        <v>0</v>
      </c>
      <c r="AA111" s="77">
        <f t="shared" si="16"/>
        <v>28.4</v>
      </c>
      <c r="AB111" s="77">
        <f t="shared" si="16"/>
        <v>26167</v>
      </c>
      <c r="AC111" s="77">
        <f t="shared" si="16"/>
        <v>0</v>
      </c>
      <c r="AD111" s="77">
        <f t="shared" si="16"/>
        <v>827.5999999999999</v>
      </c>
      <c r="AE111" s="77">
        <f t="shared" si="16"/>
        <v>762517</v>
      </c>
      <c r="AF111" s="77">
        <f t="shared" si="16"/>
        <v>0</v>
      </c>
      <c r="AG111" s="77">
        <f t="shared" si="16"/>
        <v>1998.6</v>
      </c>
      <c r="AH111" s="77">
        <f t="shared" si="16"/>
        <v>1841430</v>
      </c>
      <c r="AI111" s="77">
        <f t="shared" si="16"/>
        <v>0</v>
      </c>
      <c r="AJ111" s="77">
        <f t="shared" si="16"/>
        <v>2448.2</v>
      </c>
      <c r="AK111" s="77">
        <f t="shared" si="16"/>
        <v>2255675</v>
      </c>
      <c r="AL111" s="77">
        <f t="shared" si="16"/>
        <v>0</v>
      </c>
      <c r="AM111" s="77">
        <f t="shared" si="16"/>
        <v>15370.399999999998</v>
      </c>
      <c r="AN111" s="77">
        <f t="shared" si="16"/>
        <v>0</v>
      </c>
      <c r="AO111" s="77">
        <f t="shared" si="16"/>
        <v>0</v>
      </c>
      <c r="AP111" s="77">
        <f t="shared" si="16"/>
        <v>0</v>
      </c>
      <c r="AQ111" s="77">
        <f t="shared" si="16"/>
        <v>0</v>
      </c>
      <c r="AR111" s="77">
        <f t="shared" si="16"/>
        <v>0</v>
      </c>
      <c r="AS111" s="77">
        <f t="shared" si="16"/>
        <v>0</v>
      </c>
      <c r="AT111" s="77">
        <f t="shared" si="16"/>
        <v>0</v>
      </c>
      <c r="AU111" s="77">
        <f t="shared" si="16"/>
        <v>0</v>
      </c>
      <c r="AV111" s="77">
        <f t="shared" si="16"/>
        <v>0</v>
      </c>
      <c r="AW111" s="77">
        <f t="shared" si="16"/>
        <v>0</v>
      </c>
      <c r="AX111" s="77">
        <f t="shared" si="16"/>
        <v>0</v>
      </c>
      <c r="AY111" s="77">
        <f t="shared" si="16"/>
        <v>0</v>
      </c>
      <c r="AZ111" s="77">
        <f t="shared" si="16"/>
        <v>0</v>
      </c>
      <c r="BA111" s="77">
        <f t="shared" si="16"/>
        <v>0</v>
      </c>
      <c r="BB111" s="77">
        <f t="shared" si="16"/>
        <v>0</v>
      </c>
      <c r="BC111" s="77">
        <f t="shared" si="16"/>
        <v>0</v>
      </c>
      <c r="BD111" s="77">
        <f t="shared" si="16"/>
        <v>0</v>
      </c>
      <c r="BE111" s="77">
        <f t="shared" si="16"/>
        <v>0</v>
      </c>
      <c r="BF111" s="77">
        <f t="shared" si="16"/>
        <v>0</v>
      </c>
      <c r="BG111" s="77">
        <f t="shared" si="16"/>
        <v>0</v>
      </c>
      <c r="BH111" s="77">
        <f t="shared" si="16"/>
        <v>0</v>
      </c>
      <c r="BI111" s="77">
        <f t="shared" si="16"/>
        <v>14161673</v>
      </c>
      <c r="BJ111" s="77">
        <f t="shared" si="16"/>
        <v>14161671.744000003</v>
      </c>
      <c r="BK111" s="77">
        <f t="shared" si="16"/>
        <v>14161673</v>
      </c>
    </row>
    <row r="112" spans="1:39" s="39" customFormat="1" ht="59.25" customHeight="1" hidden="1">
      <c r="A112" s="22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>
        <v>0</v>
      </c>
      <c r="AF112" s="58">
        <f>ROUND(AE112,0)</f>
        <v>0</v>
      </c>
      <c r="AG112" s="23"/>
      <c r="AH112" s="23"/>
      <c r="AI112" s="23"/>
      <c r="AJ112" s="23"/>
      <c r="AK112" s="23"/>
      <c r="AL112" s="23"/>
      <c r="AM112" s="25"/>
    </row>
    <row r="113" spans="1:39" s="39" customFormat="1" ht="71.25" customHeight="1">
      <c r="A113" s="22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5"/>
    </row>
    <row r="114" spans="1:39" s="37" customFormat="1" ht="16.5" customHeight="1">
      <c r="A114" s="158" t="s">
        <v>29</v>
      </c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</row>
    <row r="115" spans="1:39" s="37" customFormat="1" ht="18.75">
      <c r="A115" s="158" t="s">
        <v>111</v>
      </c>
      <c r="B115" s="158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</row>
    <row r="116" spans="1:39" s="37" customFormat="1" ht="18.75">
      <c r="A116" s="32"/>
      <c r="B116" s="158" t="s">
        <v>43</v>
      </c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32"/>
      <c r="AL116" s="32"/>
      <c r="AM116" s="32"/>
    </row>
    <row r="117" spans="1:61" s="30" customFormat="1" ht="16.5" customHeight="1">
      <c r="A117" s="1" t="s">
        <v>27</v>
      </c>
      <c r="B117" s="1" t="s">
        <v>0</v>
      </c>
      <c r="C117" s="86">
        <v>1272.73</v>
      </c>
      <c r="D117" s="1"/>
      <c r="E117" s="1" t="s">
        <v>1</v>
      </c>
      <c r="F117" s="86">
        <v>1272.73</v>
      </c>
      <c r="G117" s="1"/>
      <c r="H117" s="1" t="s">
        <v>2</v>
      </c>
      <c r="I117" s="86">
        <v>1272.73</v>
      </c>
      <c r="J117" s="1"/>
      <c r="K117" s="1" t="s">
        <v>3</v>
      </c>
      <c r="L117" s="86">
        <v>1272.73</v>
      </c>
      <c r="M117" s="1"/>
      <c r="N117" s="1" t="s">
        <v>4</v>
      </c>
      <c r="O117" s="86">
        <v>1272.73</v>
      </c>
      <c r="P117" s="1"/>
      <c r="Q117" s="1" t="s">
        <v>28</v>
      </c>
      <c r="R117" s="86">
        <v>1272.73</v>
      </c>
      <c r="S117" s="1"/>
      <c r="T117" s="1"/>
      <c r="U117" s="1" t="s">
        <v>5</v>
      </c>
      <c r="V117" s="86">
        <v>1272.73</v>
      </c>
      <c r="W117" s="1"/>
      <c r="X117" s="1" t="s">
        <v>6</v>
      </c>
      <c r="Y117" s="86">
        <v>1272.73</v>
      </c>
      <c r="Z117" s="1"/>
      <c r="AA117" s="1" t="s">
        <v>7</v>
      </c>
      <c r="AB117" s="86">
        <v>1272.73</v>
      </c>
      <c r="AC117" s="1"/>
      <c r="AD117" s="1" t="s">
        <v>8</v>
      </c>
      <c r="AE117" s="86">
        <v>1272.73</v>
      </c>
      <c r="AF117" s="1"/>
      <c r="AG117" s="1" t="s">
        <v>9</v>
      </c>
      <c r="AH117" s="86">
        <v>1272.73</v>
      </c>
      <c r="AI117" s="1"/>
      <c r="AJ117" s="1" t="s">
        <v>10</v>
      </c>
      <c r="AK117" s="86">
        <v>1272.73</v>
      </c>
      <c r="AL117" s="1"/>
      <c r="AM117" s="33" t="s">
        <v>26</v>
      </c>
      <c r="BI117" s="86">
        <v>1272.73</v>
      </c>
    </row>
    <row r="118" spans="1:63" s="40" customFormat="1" ht="12.75">
      <c r="A118" s="17" t="s">
        <v>48</v>
      </c>
      <c r="B118" s="58">
        <v>333.8</v>
      </c>
      <c r="C118" s="58">
        <v>424837</v>
      </c>
      <c r="D118" s="58"/>
      <c r="E118" s="58">
        <v>296.7</v>
      </c>
      <c r="F118" s="58">
        <v>377619</v>
      </c>
      <c r="G118" s="58"/>
      <c r="H118" s="58">
        <v>298.6</v>
      </c>
      <c r="I118" s="58">
        <v>380037</v>
      </c>
      <c r="J118" s="58"/>
      <c r="K118" s="58">
        <v>139.2</v>
      </c>
      <c r="L118" s="58">
        <v>177164</v>
      </c>
      <c r="M118" s="58"/>
      <c r="N118" s="58">
        <v>18.2</v>
      </c>
      <c r="O118" s="58">
        <v>23164</v>
      </c>
      <c r="P118" s="58"/>
      <c r="Q118" s="58">
        <v>12</v>
      </c>
      <c r="R118" s="58">
        <v>15273</v>
      </c>
      <c r="S118" s="58"/>
      <c r="T118" s="58"/>
      <c r="U118" s="58">
        <v>5.1</v>
      </c>
      <c r="V118" s="58">
        <v>6491</v>
      </c>
      <c r="W118" s="58"/>
      <c r="X118" s="58"/>
      <c r="Y118" s="58">
        <v>0</v>
      </c>
      <c r="Z118" s="58"/>
      <c r="AA118" s="58">
        <v>24.6</v>
      </c>
      <c r="AB118" s="58">
        <v>31309</v>
      </c>
      <c r="AC118" s="58"/>
      <c r="AD118" s="58">
        <v>123.4</v>
      </c>
      <c r="AE118" s="58">
        <v>157055</v>
      </c>
      <c r="AF118" s="58"/>
      <c r="AG118" s="58">
        <v>193.6</v>
      </c>
      <c r="AH118" s="58">
        <v>246401</v>
      </c>
      <c r="AI118" s="58"/>
      <c r="AJ118" s="58">
        <v>204.8</v>
      </c>
      <c r="AK118" s="58">
        <v>260655</v>
      </c>
      <c r="AL118" s="58"/>
      <c r="AM118" s="59">
        <f aca="true" t="shared" si="17" ref="AM118:AM124">B118+E118+H118+K118+N118+Q118+U118+X118+++AA118++AD118+++AG118++AJ118</f>
        <v>1649.9999999999998</v>
      </c>
      <c r="BI118" s="109">
        <f aca="true" t="shared" si="18" ref="BI118:BI128">C118++F118+I118+L118+O118+R118+V118+Y118+AB118+AE118+AH118+AK118</f>
        <v>2100005</v>
      </c>
      <c r="BJ118" s="40">
        <f>AM118*1272.73</f>
        <v>2100004.4999999995</v>
      </c>
      <c r="BK118" s="40">
        <f>ROUND(BJ118,0)</f>
        <v>2100005</v>
      </c>
    </row>
    <row r="119" spans="1:63" s="40" customFormat="1" ht="12.75">
      <c r="A119" s="17" t="s">
        <v>52</v>
      </c>
      <c r="B119" s="58">
        <v>42.3</v>
      </c>
      <c r="C119" s="58">
        <v>53836</v>
      </c>
      <c r="D119" s="58"/>
      <c r="E119" s="58">
        <v>42.8</v>
      </c>
      <c r="F119" s="58">
        <v>54473</v>
      </c>
      <c r="G119" s="58"/>
      <c r="H119" s="58">
        <v>30.3</v>
      </c>
      <c r="I119" s="58">
        <v>38564</v>
      </c>
      <c r="J119" s="58"/>
      <c r="K119" s="58">
        <v>11.9</v>
      </c>
      <c r="L119" s="58">
        <v>15145</v>
      </c>
      <c r="M119" s="58"/>
      <c r="N119" s="58">
        <v>0.9</v>
      </c>
      <c r="O119" s="58">
        <v>1145</v>
      </c>
      <c r="P119" s="58"/>
      <c r="Q119" s="58">
        <v>0.6</v>
      </c>
      <c r="R119" s="58">
        <v>764</v>
      </c>
      <c r="S119" s="58"/>
      <c r="T119" s="58"/>
      <c r="U119" s="58">
        <v>0.4</v>
      </c>
      <c r="V119" s="58">
        <v>509</v>
      </c>
      <c r="W119" s="58"/>
      <c r="X119" s="58"/>
      <c r="Y119" s="58">
        <v>0</v>
      </c>
      <c r="Z119" s="58"/>
      <c r="AA119" s="58">
        <v>0.8</v>
      </c>
      <c r="AB119" s="58">
        <v>1018</v>
      </c>
      <c r="AC119" s="58"/>
      <c r="AD119" s="58">
        <v>20</v>
      </c>
      <c r="AE119" s="58">
        <v>25455</v>
      </c>
      <c r="AF119" s="58"/>
      <c r="AG119" s="58">
        <v>22</v>
      </c>
      <c r="AH119" s="58">
        <v>28000</v>
      </c>
      <c r="AI119" s="58"/>
      <c r="AJ119" s="58">
        <v>23</v>
      </c>
      <c r="AK119" s="58">
        <v>29273</v>
      </c>
      <c r="AL119" s="58"/>
      <c r="AM119" s="59">
        <f t="shared" si="17"/>
        <v>195</v>
      </c>
      <c r="BI119" s="109">
        <f t="shared" si="18"/>
        <v>248182</v>
      </c>
      <c r="BJ119" s="40">
        <f aca="true" t="shared" si="19" ref="BJ119:BJ130">AM119*1272.73</f>
        <v>248182.35</v>
      </c>
      <c r="BK119" s="40">
        <f aca="true" t="shared" si="20" ref="BK119:BK128">ROUND(BJ119,0)</f>
        <v>248182</v>
      </c>
    </row>
    <row r="120" spans="1:63" s="40" customFormat="1" ht="12.75">
      <c r="A120" s="17" t="s">
        <v>102</v>
      </c>
      <c r="B120" s="58">
        <v>54.3</v>
      </c>
      <c r="C120" s="58">
        <v>69109</v>
      </c>
      <c r="D120" s="58"/>
      <c r="E120" s="58">
        <v>63.4</v>
      </c>
      <c r="F120" s="58">
        <v>80691</v>
      </c>
      <c r="G120" s="58"/>
      <c r="H120" s="58">
        <v>50</v>
      </c>
      <c r="I120" s="58">
        <v>63637</v>
      </c>
      <c r="J120" s="58"/>
      <c r="K120" s="58">
        <v>29.9</v>
      </c>
      <c r="L120" s="58">
        <v>38055</v>
      </c>
      <c r="M120" s="58"/>
      <c r="N120" s="58">
        <v>0</v>
      </c>
      <c r="O120" s="58">
        <v>0</v>
      </c>
      <c r="P120" s="58"/>
      <c r="Q120" s="58">
        <v>0</v>
      </c>
      <c r="R120" s="58">
        <v>0</v>
      </c>
      <c r="S120" s="58"/>
      <c r="T120" s="58"/>
      <c r="U120" s="58">
        <v>0</v>
      </c>
      <c r="V120" s="58">
        <v>0</v>
      </c>
      <c r="W120" s="58"/>
      <c r="X120" s="58"/>
      <c r="Y120" s="58">
        <v>0</v>
      </c>
      <c r="Z120" s="58"/>
      <c r="AA120" s="58">
        <v>0</v>
      </c>
      <c r="AB120" s="58">
        <v>0</v>
      </c>
      <c r="AC120" s="58"/>
      <c r="AD120" s="58">
        <v>9.9</v>
      </c>
      <c r="AE120" s="58">
        <v>12600</v>
      </c>
      <c r="AF120" s="58"/>
      <c r="AG120" s="58">
        <v>34</v>
      </c>
      <c r="AH120" s="58">
        <v>43273</v>
      </c>
      <c r="AI120" s="58"/>
      <c r="AJ120" s="58">
        <v>61.5</v>
      </c>
      <c r="AK120" s="58">
        <v>78272</v>
      </c>
      <c r="AL120" s="58"/>
      <c r="AM120" s="59">
        <f t="shared" si="17"/>
        <v>303</v>
      </c>
      <c r="BI120" s="109">
        <f t="shared" si="18"/>
        <v>385637</v>
      </c>
      <c r="BJ120" s="40">
        <f t="shared" si="19"/>
        <v>385637.19</v>
      </c>
      <c r="BK120" s="40">
        <f t="shared" si="20"/>
        <v>385637</v>
      </c>
    </row>
    <row r="121" spans="1:63" s="40" customFormat="1" ht="12.75">
      <c r="A121" s="17" t="s">
        <v>103</v>
      </c>
      <c r="B121" s="58">
        <v>199.9</v>
      </c>
      <c r="C121" s="58">
        <v>254419</v>
      </c>
      <c r="D121" s="58"/>
      <c r="E121" s="58">
        <v>184.9</v>
      </c>
      <c r="F121" s="58">
        <v>235328</v>
      </c>
      <c r="G121" s="58"/>
      <c r="H121" s="58">
        <v>145</v>
      </c>
      <c r="I121" s="58">
        <v>184546</v>
      </c>
      <c r="J121" s="58"/>
      <c r="K121" s="58">
        <v>109.9</v>
      </c>
      <c r="L121" s="58">
        <v>139873</v>
      </c>
      <c r="M121" s="58"/>
      <c r="N121" s="58">
        <v>3.9</v>
      </c>
      <c r="O121" s="58">
        <v>4964</v>
      </c>
      <c r="P121" s="58"/>
      <c r="Q121" s="58">
        <v>2.8</v>
      </c>
      <c r="R121" s="58">
        <v>3564</v>
      </c>
      <c r="S121" s="58"/>
      <c r="T121" s="58"/>
      <c r="U121" s="58">
        <v>0.5</v>
      </c>
      <c r="V121" s="58">
        <v>636</v>
      </c>
      <c r="W121" s="58"/>
      <c r="X121" s="58"/>
      <c r="Y121" s="58">
        <v>0</v>
      </c>
      <c r="Z121" s="58"/>
      <c r="AA121" s="58">
        <v>3</v>
      </c>
      <c r="AB121" s="58">
        <v>3818</v>
      </c>
      <c r="AC121" s="58"/>
      <c r="AD121" s="58">
        <v>62.3</v>
      </c>
      <c r="AE121" s="58">
        <v>79291</v>
      </c>
      <c r="AF121" s="58"/>
      <c r="AG121" s="58">
        <v>118.4</v>
      </c>
      <c r="AH121" s="58">
        <v>150691</v>
      </c>
      <c r="AI121" s="58"/>
      <c r="AJ121" s="58">
        <v>149</v>
      </c>
      <c r="AK121" s="58">
        <v>189636</v>
      </c>
      <c r="AL121" s="58"/>
      <c r="AM121" s="59">
        <f t="shared" si="17"/>
        <v>979.5999999999998</v>
      </c>
      <c r="AN121" s="31"/>
      <c r="BI121" s="109">
        <f t="shared" si="18"/>
        <v>1246766</v>
      </c>
      <c r="BJ121" s="40">
        <f t="shared" si="19"/>
        <v>1246766.3079999997</v>
      </c>
      <c r="BK121" s="40">
        <f t="shared" si="20"/>
        <v>1246766</v>
      </c>
    </row>
    <row r="122" spans="1:63" s="40" customFormat="1" ht="12.75">
      <c r="A122" s="17" t="s">
        <v>17</v>
      </c>
      <c r="B122" s="58">
        <v>195.3</v>
      </c>
      <c r="C122" s="58">
        <v>248564</v>
      </c>
      <c r="D122" s="58"/>
      <c r="E122" s="58">
        <v>185.3</v>
      </c>
      <c r="F122" s="58">
        <v>235837</v>
      </c>
      <c r="G122" s="58"/>
      <c r="H122" s="58">
        <v>142.4</v>
      </c>
      <c r="I122" s="58">
        <v>181237</v>
      </c>
      <c r="J122" s="58"/>
      <c r="K122" s="58">
        <v>69.8</v>
      </c>
      <c r="L122" s="58">
        <v>88837</v>
      </c>
      <c r="M122" s="58"/>
      <c r="N122" s="58">
        <v>3.3</v>
      </c>
      <c r="O122" s="58">
        <v>4200</v>
      </c>
      <c r="P122" s="58"/>
      <c r="Q122" s="58">
        <v>2.3</v>
      </c>
      <c r="R122" s="58">
        <v>2927</v>
      </c>
      <c r="S122" s="58"/>
      <c r="T122" s="58"/>
      <c r="U122" s="58">
        <v>0</v>
      </c>
      <c r="V122" s="58">
        <v>0</v>
      </c>
      <c r="W122" s="58"/>
      <c r="X122" s="58"/>
      <c r="Y122" s="58">
        <v>0</v>
      </c>
      <c r="Z122" s="58"/>
      <c r="AA122" s="58">
        <v>3.3</v>
      </c>
      <c r="AB122" s="58">
        <v>4200</v>
      </c>
      <c r="AC122" s="58"/>
      <c r="AD122" s="58">
        <v>73.1</v>
      </c>
      <c r="AE122" s="58">
        <v>93037</v>
      </c>
      <c r="AF122" s="58"/>
      <c r="AG122" s="58">
        <v>122.8</v>
      </c>
      <c r="AH122" s="58">
        <v>156291</v>
      </c>
      <c r="AI122" s="58"/>
      <c r="AJ122" s="58">
        <v>157.4</v>
      </c>
      <c r="AK122" s="58">
        <v>200327</v>
      </c>
      <c r="AL122" s="58"/>
      <c r="AM122" s="59">
        <f t="shared" si="17"/>
        <v>954.9999999999998</v>
      </c>
      <c r="AN122" s="31"/>
      <c r="BI122" s="109">
        <f t="shared" si="18"/>
        <v>1215457</v>
      </c>
      <c r="BJ122" s="40">
        <f t="shared" si="19"/>
        <v>1215457.1499999997</v>
      </c>
      <c r="BK122" s="40">
        <f t="shared" si="20"/>
        <v>1215457</v>
      </c>
    </row>
    <row r="123" spans="1:63" s="40" customFormat="1" ht="12.75">
      <c r="A123" s="17" t="s">
        <v>19</v>
      </c>
      <c r="B123" s="58">
        <v>297.4</v>
      </c>
      <c r="C123" s="58">
        <v>378510</v>
      </c>
      <c r="D123" s="58"/>
      <c r="E123" s="58">
        <v>240.6</v>
      </c>
      <c r="F123" s="58">
        <v>306219</v>
      </c>
      <c r="G123" s="58"/>
      <c r="H123" s="58">
        <v>212.7</v>
      </c>
      <c r="I123" s="58">
        <v>270710</v>
      </c>
      <c r="J123" s="58"/>
      <c r="K123" s="58">
        <v>124</v>
      </c>
      <c r="L123" s="58">
        <v>157819</v>
      </c>
      <c r="M123" s="58"/>
      <c r="N123" s="58">
        <v>6.3</v>
      </c>
      <c r="O123" s="58">
        <v>8018</v>
      </c>
      <c r="P123" s="58"/>
      <c r="Q123" s="58">
        <v>3.6</v>
      </c>
      <c r="R123" s="58">
        <v>4582</v>
      </c>
      <c r="S123" s="58"/>
      <c r="T123" s="58"/>
      <c r="U123" s="58">
        <v>2.3</v>
      </c>
      <c r="V123" s="58">
        <v>2927</v>
      </c>
      <c r="W123" s="58"/>
      <c r="X123" s="58"/>
      <c r="Y123" s="58">
        <v>0</v>
      </c>
      <c r="Z123" s="58"/>
      <c r="AA123" s="58">
        <v>4.7</v>
      </c>
      <c r="AB123" s="58">
        <v>5982</v>
      </c>
      <c r="AC123" s="58"/>
      <c r="AD123" s="58">
        <v>58.1</v>
      </c>
      <c r="AE123" s="58">
        <v>73946</v>
      </c>
      <c r="AF123" s="58"/>
      <c r="AG123" s="58">
        <v>165.9</v>
      </c>
      <c r="AH123" s="58">
        <v>211146</v>
      </c>
      <c r="AI123" s="58"/>
      <c r="AJ123" s="58">
        <v>214.4</v>
      </c>
      <c r="AK123" s="58">
        <v>272872</v>
      </c>
      <c r="AL123" s="58"/>
      <c r="AM123" s="59">
        <f t="shared" si="17"/>
        <v>1330.0000000000002</v>
      </c>
      <c r="AN123" s="31"/>
      <c r="BI123" s="109">
        <f t="shared" si="18"/>
        <v>1692731</v>
      </c>
      <c r="BJ123" s="40">
        <f t="shared" si="19"/>
        <v>1692730.9000000004</v>
      </c>
      <c r="BK123" s="40">
        <f t="shared" si="20"/>
        <v>1692731</v>
      </c>
    </row>
    <row r="124" spans="1:63" s="40" customFormat="1" ht="14.25" customHeight="1">
      <c r="A124" s="17" t="s">
        <v>24</v>
      </c>
      <c r="B124" s="58">
        <v>102.4</v>
      </c>
      <c r="C124" s="58">
        <v>130328</v>
      </c>
      <c r="D124" s="58"/>
      <c r="E124" s="58">
        <v>68.5</v>
      </c>
      <c r="F124" s="58">
        <v>87182</v>
      </c>
      <c r="G124" s="58"/>
      <c r="H124" s="58">
        <v>64.2</v>
      </c>
      <c r="I124" s="58">
        <v>81709</v>
      </c>
      <c r="J124" s="58"/>
      <c r="K124" s="58">
        <v>35.5</v>
      </c>
      <c r="L124" s="58">
        <v>45182</v>
      </c>
      <c r="M124" s="58"/>
      <c r="N124" s="58">
        <v>2.2</v>
      </c>
      <c r="O124" s="58">
        <v>2800</v>
      </c>
      <c r="P124" s="58"/>
      <c r="Q124" s="58">
        <v>1.8</v>
      </c>
      <c r="R124" s="58">
        <v>2291</v>
      </c>
      <c r="S124" s="58"/>
      <c r="T124" s="58"/>
      <c r="U124" s="58">
        <v>0.3</v>
      </c>
      <c r="V124" s="58">
        <v>382</v>
      </c>
      <c r="W124" s="58"/>
      <c r="X124" s="58"/>
      <c r="Y124" s="58">
        <v>0</v>
      </c>
      <c r="Z124" s="58"/>
      <c r="AA124" s="58">
        <v>2.7</v>
      </c>
      <c r="AB124" s="58">
        <v>3436</v>
      </c>
      <c r="AC124" s="58"/>
      <c r="AD124" s="58">
        <v>31.7</v>
      </c>
      <c r="AE124" s="58">
        <v>40346</v>
      </c>
      <c r="AF124" s="58"/>
      <c r="AG124" s="58">
        <v>55.9</v>
      </c>
      <c r="AH124" s="58">
        <v>71146</v>
      </c>
      <c r="AI124" s="58"/>
      <c r="AJ124" s="58">
        <v>69.8</v>
      </c>
      <c r="AK124" s="58">
        <v>88836</v>
      </c>
      <c r="AL124" s="58"/>
      <c r="AM124" s="59">
        <f t="shared" si="17"/>
        <v>435</v>
      </c>
      <c r="AN124" s="31"/>
      <c r="BI124" s="109">
        <f t="shared" si="18"/>
        <v>553638</v>
      </c>
      <c r="BJ124" s="40">
        <f t="shared" si="19"/>
        <v>553637.55</v>
      </c>
      <c r="BK124" s="40">
        <f t="shared" si="20"/>
        <v>553638</v>
      </c>
    </row>
    <row r="125" spans="1:63" s="40" customFormat="1" ht="12.75">
      <c r="A125" s="17" t="s">
        <v>96</v>
      </c>
      <c r="B125" s="58">
        <v>122.1</v>
      </c>
      <c r="C125" s="58">
        <v>155400</v>
      </c>
      <c r="D125" s="58"/>
      <c r="E125" s="58">
        <v>101.8</v>
      </c>
      <c r="F125" s="58">
        <v>129564</v>
      </c>
      <c r="G125" s="58"/>
      <c r="H125" s="58">
        <v>86.9</v>
      </c>
      <c r="I125" s="58">
        <v>110600</v>
      </c>
      <c r="J125" s="58"/>
      <c r="K125" s="58">
        <v>56</v>
      </c>
      <c r="L125" s="58">
        <v>71273</v>
      </c>
      <c r="M125" s="58"/>
      <c r="N125" s="58">
        <v>2</v>
      </c>
      <c r="O125" s="58">
        <v>2545</v>
      </c>
      <c r="P125" s="58"/>
      <c r="Q125" s="58">
        <v>2.5</v>
      </c>
      <c r="R125" s="58">
        <v>3182</v>
      </c>
      <c r="S125" s="58"/>
      <c r="T125" s="58"/>
      <c r="U125" s="58">
        <v>0.8</v>
      </c>
      <c r="V125" s="58">
        <v>1018</v>
      </c>
      <c r="W125" s="58"/>
      <c r="X125" s="58">
        <v>0.2</v>
      </c>
      <c r="Y125" s="58">
        <v>255</v>
      </c>
      <c r="Z125" s="58"/>
      <c r="AA125" s="58">
        <v>3</v>
      </c>
      <c r="AB125" s="58">
        <v>3818</v>
      </c>
      <c r="AC125" s="58"/>
      <c r="AD125" s="58">
        <v>22.5</v>
      </c>
      <c r="AE125" s="58">
        <v>28636</v>
      </c>
      <c r="AF125" s="58"/>
      <c r="AG125" s="58">
        <v>74.8</v>
      </c>
      <c r="AH125" s="58">
        <v>95200</v>
      </c>
      <c r="AI125" s="58"/>
      <c r="AJ125" s="58">
        <v>90.7</v>
      </c>
      <c r="AK125" s="58">
        <v>115438</v>
      </c>
      <c r="AL125" s="58"/>
      <c r="AM125" s="59">
        <v>563.3</v>
      </c>
      <c r="AN125" s="31"/>
      <c r="BI125" s="109">
        <f t="shared" si="18"/>
        <v>716929</v>
      </c>
      <c r="BJ125" s="40">
        <f t="shared" si="19"/>
        <v>716928.809</v>
      </c>
      <c r="BK125" s="40">
        <f t="shared" si="20"/>
        <v>716929</v>
      </c>
    </row>
    <row r="126" spans="1:63" s="40" customFormat="1" ht="12.75">
      <c r="A126" s="17" t="s">
        <v>33</v>
      </c>
      <c r="B126" s="65">
        <v>113.5</v>
      </c>
      <c r="C126" s="58">
        <v>144455</v>
      </c>
      <c r="D126" s="58"/>
      <c r="E126" s="65">
        <v>89.2</v>
      </c>
      <c r="F126" s="58">
        <v>113528</v>
      </c>
      <c r="G126" s="58"/>
      <c r="H126" s="65">
        <v>73.9</v>
      </c>
      <c r="I126" s="58">
        <v>94055</v>
      </c>
      <c r="J126" s="58"/>
      <c r="K126" s="65">
        <v>49.5</v>
      </c>
      <c r="L126" s="58">
        <v>63000</v>
      </c>
      <c r="M126" s="58"/>
      <c r="N126" s="65">
        <v>12.5</v>
      </c>
      <c r="O126" s="58">
        <v>15909</v>
      </c>
      <c r="P126" s="58"/>
      <c r="Q126" s="65">
        <v>6.3</v>
      </c>
      <c r="R126" s="58">
        <v>8018</v>
      </c>
      <c r="S126" s="58"/>
      <c r="T126" s="65"/>
      <c r="U126" s="65">
        <v>0.9</v>
      </c>
      <c r="V126" s="58">
        <v>1145</v>
      </c>
      <c r="W126" s="58"/>
      <c r="X126" s="65">
        <v>1.3</v>
      </c>
      <c r="Y126" s="58">
        <v>1655</v>
      </c>
      <c r="Z126" s="58"/>
      <c r="AA126" s="65">
        <v>3.9</v>
      </c>
      <c r="AB126" s="58">
        <v>4964</v>
      </c>
      <c r="AC126" s="58"/>
      <c r="AD126" s="65">
        <v>27.9</v>
      </c>
      <c r="AE126" s="58">
        <v>35509</v>
      </c>
      <c r="AF126" s="58"/>
      <c r="AG126" s="65">
        <v>61.1</v>
      </c>
      <c r="AH126" s="58">
        <v>77764</v>
      </c>
      <c r="AI126" s="58"/>
      <c r="AJ126" s="65">
        <v>70</v>
      </c>
      <c r="AK126" s="58">
        <v>89090</v>
      </c>
      <c r="AL126" s="58"/>
      <c r="AM126" s="59">
        <f>B126+E126+H126+K126+N126+Q126+U126+X126+++AA126++AD126+++AG126++AJ126</f>
        <v>510</v>
      </c>
      <c r="AN126" s="31"/>
      <c r="BI126" s="109">
        <f t="shared" si="18"/>
        <v>649092</v>
      </c>
      <c r="BJ126" s="40">
        <f t="shared" si="19"/>
        <v>649092.3</v>
      </c>
      <c r="BK126" s="40">
        <f t="shared" si="20"/>
        <v>649092</v>
      </c>
    </row>
    <row r="127" spans="1:63" s="40" customFormat="1" ht="12.75">
      <c r="A127" s="17" t="s">
        <v>34</v>
      </c>
      <c r="B127" s="71">
        <v>159.1</v>
      </c>
      <c r="C127" s="58">
        <v>202491</v>
      </c>
      <c r="D127" s="58"/>
      <c r="E127" s="71">
        <v>149.7</v>
      </c>
      <c r="F127" s="58">
        <v>190528</v>
      </c>
      <c r="G127" s="58"/>
      <c r="H127" s="71">
        <v>121.4</v>
      </c>
      <c r="I127" s="58">
        <v>154509</v>
      </c>
      <c r="J127" s="58"/>
      <c r="K127" s="71">
        <v>75.5</v>
      </c>
      <c r="L127" s="58">
        <v>96091</v>
      </c>
      <c r="M127" s="58"/>
      <c r="N127" s="71">
        <v>6.5</v>
      </c>
      <c r="O127" s="58">
        <v>8273</v>
      </c>
      <c r="P127" s="58"/>
      <c r="Q127" s="71">
        <v>1.9</v>
      </c>
      <c r="R127" s="58">
        <v>2418</v>
      </c>
      <c r="S127" s="58"/>
      <c r="T127" s="58"/>
      <c r="U127" s="71">
        <v>2.8</v>
      </c>
      <c r="V127" s="58">
        <v>3564</v>
      </c>
      <c r="W127" s="58"/>
      <c r="X127" s="71">
        <v>1.7</v>
      </c>
      <c r="Y127" s="58">
        <v>2164</v>
      </c>
      <c r="Z127" s="58"/>
      <c r="AA127" s="71">
        <v>4.9</v>
      </c>
      <c r="AB127" s="58">
        <v>6236</v>
      </c>
      <c r="AC127" s="58"/>
      <c r="AD127" s="71">
        <v>36.1</v>
      </c>
      <c r="AE127" s="58">
        <v>45946</v>
      </c>
      <c r="AF127" s="58"/>
      <c r="AG127" s="71">
        <v>88.2</v>
      </c>
      <c r="AH127" s="58">
        <v>112255</v>
      </c>
      <c r="AI127" s="58"/>
      <c r="AJ127" s="71">
        <v>122.2</v>
      </c>
      <c r="AK127" s="58">
        <v>155527</v>
      </c>
      <c r="AL127" s="58"/>
      <c r="AM127" s="59">
        <f>B127+E127+H127+K127+N127+Q127+U127+X127+++AA127++AD127+++AG127++AJ127</f>
        <v>770</v>
      </c>
      <c r="AN127" s="31"/>
      <c r="BI127" s="109">
        <f t="shared" si="18"/>
        <v>980002</v>
      </c>
      <c r="BJ127" s="40">
        <f t="shared" si="19"/>
        <v>980002.1</v>
      </c>
      <c r="BK127" s="40">
        <f t="shared" si="20"/>
        <v>980002</v>
      </c>
    </row>
    <row r="128" spans="1:63" s="40" customFormat="1" ht="12.75">
      <c r="A128" s="17" t="s">
        <v>97</v>
      </c>
      <c r="B128" s="66">
        <v>58.5</v>
      </c>
      <c r="C128" s="58">
        <v>74455</v>
      </c>
      <c r="D128" s="58"/>
      <c r="E128" s="66">
        <v>66.4</v>
      </c>
      <c r="F128" s="58">
        <v>84509</v>
      </c>
      <c r="G128" s="58"/>
      <c r="H128" s="66">
        <v>49.2</v>
      </c>
      <c r="I128" s="58">
        <v>62618</v>
      </c>
      <c r="J128" s="58"/>
      <c r="K128" s="66">
        <v>32.5</v>
      </c>
      <c r="L128" s="58">
        <v>41364</v>
      </c>
      <c r="M128" s="58"/>
      <c r="N128" s="66">
        <v>2.9</v>
      </c>
      <c r="O128" s="58">
        <v>3691</v>
      </c>
      <c r="P128" s="58"/>
      <c r="Q128" s="66">
        <v>1.6</v>
      </c>
      <c r="R128" s="58">
        <v>2036</v>
      </c>
      <c r="S128" s="58"/>
      <c r="T128" s="58"/>
      <c r="U128" s="66">
        <v>3.1</v>
      </c>
      <c r="V128" s="58">
        <v>3945</v>
      </c>
      <c r="W128" s="58"/>
      <c r="X128" s="66">
        <v>1.9</v>
      </c>
      <c r="Y128" s="58">
        <v>2418</v>
      </c>
      <c r="Z128" s="58"/>
      <c r="AA128" s="66">
        <v>3.3</v>
      </c>
      <c r="AB128" s="58">
        <v>4200</v>
      </c>
      <c r="AC128" s="58"/>
      <c r="AD128" s="66">
        <v>18</v>
      </c>
      <c r="AE128" s="58">
        <v>22909</v>
      </c>
      <c r="AF128" s="58"/>
      <c r="AG128" s="66">
        <v>36.8</v>
      </c>
      <c r="AH128" s="58">
        <v>46836</v>
      </c>
      <c r="AI128" s="58"/>
      <c r="AJ128" s="66">
        <v>58.6</v>
      </c>
      <c r="AK128" s="58">
        <v>74584</v>
      </c>
      <c r="AL128" s="58"/>
      <c r="AM128" s="59">
        <v>332.8</v>
      </c>
      <c r="AN128" s="31"/>
      <c r="BI128" s="109">
        <f t="shared" si="18"/>
        <v>423565</v>
      </c>
      <c r="BJ128" s="40">
        <f t="shared" si="19"/>
        <v>423564.544</v>
      </c>
      <c r="BK128" s="40">
        <f t="shared" si="20"/>
        <v>423565</v>
      </c>
    </row>
    <row r="129" spans="1:63" s="30" customFormat="1" ht="12.75">
      <c r="A129" s="3" t="s">
        <v>101</v>
      </c>
      <c r="B129" s="6">
        <f>B118+B119+B120+B121+B122+B123+B124+B125+B126+B127+B128</f>
        <v>1678.6</v>
      </c>
      <c r="C129" s="6">
        <f aca="true" t="shared" si="21" ref="C129:BI129">C118+C119+C120+C121+C122+C123+C124+C125+C126+C127+C128</f>
        <v>2136404</v>
      </c>
      <c r="D129" s="6"/>
      <c r="E129" s="6">
        <f t="shared" si="21"/>
        <v>1489.3</v>
      </c>
      <c r="F129" s="6">
        <f t="shared" si="21"/>
        <v>1895478</v>
      </c>
      <c r="G129" s="6"/>
      <c r="H129" s="6">
        <f t="shared" si="21"/>
        <v>1274.6000000000004</v>
      </c>
      <c r="I129" s="6">
        <f t="shared" si="21"/>
        <v>1622222</v>
      </c>
      <c r="J129" s="6"/>
      <c r="K129" s="6">
        <f t="shared" si="21"/>
        <v>733.7</v>
      </c>
      <c r="L129" s="6">
        <f t="shared" si="21"/>
        <v>933803</v>
      </c>
      <c r="M129" s="6"/>
      <c r="N129" s="6">
        <f t="shared" si="21"/>
        <v>58.699999999999996</v>
      </c>
      <c r="O129" s="6">
        <f t="shared" si="21"/>
        <v>74709</v>
      </c>
      <c r="P129" s="6"/>
      <c r="Q129" s="6">
        <f t="shared" si="21"/>
        <v>35.400000000000006</v>
      </c>
      <c r="R129" s="6">
        <f t="shared" si="21"/>
        <v>45055</v>
      </c>
      <c r="S129" s="6"/>
      <c r="T129" s="6">
        <f t="shared" si="21"/>
        <v>0</v>
      </c>
      <c r="U129" s="6">
        <f t="shared" si="21"/>
        <v>16.200000000000003</v>
      </c>
      <c r="V129" s="6">
        <f t="shared" si="21"/>
        <v>20617</v>
      </c>
      <c r="W129" s="6"/>
      <c r="X129" s="6">
        <f t="shared" si="21"/>
        <v>5.1</v>
      </c>
      <c r="Y129" s="6">
        <f t="shared" si="21"/>
        <v>6492</v>
      </c>
      <c r="Z129" s="6"/>
      <c r="AA129" s="6">
        <f t="shared" si="21"/>
        <v>54.2</v>
      </c>
      <c r="AB129" s="6">
        <f t="shared" si="21"/>
        <v>68981</v>
      </c>
      <c r="AC129" s="6"/>
      <c r="AD129" s="6">
        <f t="shared" si="21"/>
        <v>483.00000000000006</v>
      </c>
      <c r="AE129" s="6">
        <f t="shared" si="21"/>
        <v>614730</v>
      </c>
      <c r="AF129" s="6"/>
      <c r="AG129" s="6">
        <f t="shared" si="21"/>
        <v>973.5</v>
      </c>
      <c r="AH129" s="6">
        <f t="shared" si="21"/>
        <v>1239003</v>
      </c>
      <c r="AI129" s="6"/>
      <c r="AJ129" s="6">
        <f t="shared" si="21"/>
        <v>1221.3999999999999</v>
      </c>
      <c r="AK129" s="6">
        <f t="shared" si="21"/>
        <v>1554510</v>
      </c>
      <c r="AL129" s="6"/>
      <c r="AM129" s="6">
        <f t="shared" si="21"/>
        <v>8023.7</v>
      </c>
      <c r="AN129" s="6">
        <f t="shared" si="21"/>
        <v>0</v>
      </c>
      <c r="AO129" s="6">
        <f t="shared" si="21"/>
        <v>0</v>
      </c>
      <c r="AP129" s="6">
        <f t="shared" si="21"/>
        <v>0</v>
      </c>
      <c r="AQ129" s="6">
        <f t="shared" si="21"/>
        <v>0</v>
      </c>
      <c r="AR129" s="6">
        <f t="shared" si="21"/>
        <v>0</v>
      </c>
      <c r="AS129" s="6">
        <f t="shared" si="21"/>
        <v>0</v>
      </c>
      <c r="AT129" s="6">
        <f t="shared" si="21"/>
        <v>0</v>
      </c>
      <c r="AU129" s="6">
        <f t="shared" si="21"/>
        <v>0</v>
      </c>
      <c r="AV129" s="6">
        <f t="shared" si="21"/>
        <v>0</v>
      </c>
      <c r="AW129" s="6">
        <f t="shared" si="21"/>
        <v>0</v>
      </c>
      <c r="AX129" s="6">
        <f t="shared" si="21"/>
        <v>0</v>
      </c>
      <c r="AY129" s="6">
        <f t="shared" si="21"/>
        <v>0</v>
      </c>
      <c r="AZ129" s="6">
        <f t="shared" si="21"/>
        <v>0</v>
      </c>
      <c r="BA129" s="6">
        <f t="shared" si="21"/>
        <v>0</v>
      </c>
      <c r="BB129" s="6">
        <f t="shared" si="21"/>
        <v>0</v>
      </c>
      <c r="BC129" s="6">
        <f t="shared" si="21"/>
        <v>0</v>
      </c>
      <c r="BD129" s="6">
        <f t="shared" si="21"/>
        <v>0</v>
      </c>
      <c r="BE129" s="6">
        <f t="shared" si="21"/>
        <v>0</v>
      </c>
      <c r="BF129" s="6">
        <f t="shared" si="21"/>
        <v>0</v>
      </c>
      <c r="BG129" s="6">
        <f t="shared" si="21"/>
        <v>0</v>
      </c>
      <c r="BH129" s="85">
        <f t="shared" si="21"/>
        <v>0</v>
      </c>
      <c r="BI129" s="6">
        <f t="shared" si="21"/>
        <v>10212004</v>
      </c>
      <c r="BJ129" s="40">
        <f t="shared" si="19"/>
        <v>10212003.701</v>
      </c>
      <c r="BK129" s="30">
        <f>SUM(BK118:BK128)</f>
        <v>10212004</v>
      </c>
    </row>
    <row r="130" spans="1:63" s="30" customFormat="1" ht="12.75">
      <c r="A130" s="17" t="s">
        <v>132</v>
      </c>
      <c r="B130" s="58">
        <f>B111+B129</f>
        <v>4790.9</v>
      </c>
      <c r="C130" s="58">
        <f aca="true" t="shared" si="22" ref="C130:BK130">C111+C129</f>
        <v>5003951</v>
      </c>
      <c r="D130" s="58"/>
      <c r="E130" s="58">
        <f t="shared" si="22"/>
        <v>4711</v>
      </c>
      <c r="F130" s="58">
        <f t="shared" si="22"/>
        <v>4863825</v>
      </c>
      <c r="G130" s="58"/>
      <c r="H130" s="58">
        <f t="shared" si="22"/>
        <v>3630.1000000000004</v>
      </c>
      <c r="I130" s="58">
        <f t="shared" si="22"/>
        <v>3792487</v>
      </c>
      <c r="J130" s="58"/>
      <c r="K130" s="58">
        <f t="shared" si="22"/>
        <v>2026.8999999999999</v>
      </c>
      <c r="L130" s="58">
        <f t="shared" si="22"/>
        <v>2125306</v>
      </c>
      <c r="M130" s="58"/>
      <c r="N130" s="58">
        <f t="shared" si="22"/>
        <v>100.79999999999998</v>
      </c>
      <c r="O130" s="58">
        <f t="shared" si="22"/>
        <v>113498</v>
      </c>
      <c r="P130" s="58"/>
      <c r="Q130" s="58">
        <f t="shared" si="22"/>
        <v>66.2</v>
      </c>
      <c r="R130" s="58">
        <f t="shared" si="22"/>
        <v>73434</v>
      </c>
      <c r="S130" s="58"/>
      <c r="T130" s="58"/>
      <c r="U130" s="58">
        <f t="shared" si="22"/>
        <v>24.200000000000003</v>
      </c>
      <c r="V130" s="58">
        <v>20618</v>
      </c>
      <c r="W130" s="58"/>
      <c r="X130" s="58">
        <f t="shared" si="22"/>
        <v>9.1</v>
      </c>
      <c r="Y130" s="58">
        <f t="shared" si="22"/>
        <v>10177</v>
      </c>
      <c r="Z130" s="58"/>
      <c r="AA130" s="58">
        <f t="shared" si="22"/>
        <v>82.6</v>
      </c>
      <c r="AB130" s="58">
        <f t="shared" si="22"/>
        <v>95148</v>
      </c>
      <c r="AC130" s="58"/>
      <c r="AD130" s="58">
        <f t="shared" si="22"/>
        <v>1310.6</v>
      </c>
      <c r="AE130" s="58">
        <f t="shared" si="22"/>
        <v>1377247</v>
      </c>
      <c r="AF130" s="58"/>
      <c r="AG130" s="58">
        <f t="shared" si="22"/>
        <v>2972.1</v>
      </c>
      <c r="AH130" s="58">
        <f t="shared" si="22"/>
        <v>3080433</v>
      </c>
      <c r="AI130" s="58"/>
      <c r="AJ130" s="58">
        <f t="shared" si="22"/>
        <v>3669.5999999999995</v>
      </c>
      <c r="AK130" s="58">
        <f t="shared" si="22"/>
        <v>3810185</v>
      </c>
      <c r="AL130" s="58"/>
      <c r="AM130" s="58">
        <f t="shared" si="22"/>
        <v>23394.1</v>
      </c>
      <c r="AN130" s="58">
        <f t="shared" si="22"/>
        <v>0</v>
      </c>
      <c r="AO130" s="58">
        <f t="shared" si="22"/>
        <v>0</v>
      </c>
      <c r="AP130" s="58">
        <f t="shared" si="22"/>
        <v>0</v>
      </c>
      <c r="AQ130" s="58">
        <f t="shared" si="22"/>
        <v>0</v>
      </c>
      <c r="AR130" s="58">
        <f t="shared" si="22"/>
        <v>0</v>
      </c>
      <c r="AS130" s="58">
        <f t="shared" si="22"/>
        <v>0</v>
      </c>
      <c r="AT130" s="58">
        <f t="shared" si="22"/>
        <v>0</v>
      </c>
      <c r="AU130" s="58">
        <f t="shared" si="22"/>
        <v>0</v>
      </c>
      <c r="AV130" s="58">
        <f t="shared" si="22"/>
        <v>0</v>
      </c>
      <c r="AW130" s="58">
        <f t="shared" si="22"/>
        <v>0</v>
      </c>
      <c r="AX130" s="58">
        <f t="shared" si="22"/>
        <v>0</v>
      </c>
      <c r="AY130" s="58">
        <f t="shared" si="22"/>
        <v>0</v>
      </c>
      <c r="AZ130" s="58">
        <f t="shared" si="22"/>
        <v>0</v>
      </c>
      <c r="BA130" s="58">
        <f t="shared" si="22"/>
        <v>0</v>
      </c>
      <c r="BB130" s="58">
        <f t="shared" si="22"/>
        <v>0</v>
      </c>
      <c r="BC130" s="58">
        <f t="shared" si="22"/>
        <v>0</v>
      </c>
      <c r="BD130" s="58">
        <f t="shared" si="22"/>
        <v>0</v>
      </c>
      <c r="BE130" s="58">
        <f t="shared" si="22"/>
        <v>0</v>
      </c>
      <c r="BF130" s="58">
        <f t="shared" si="22"/>
        <v>0</v>
      </c>
      <c r="BG130" s="58">
        <f t="shared" si="22"/>
        <v>0</v>
      </c>
      <c r="BH130" s="94">
        <f t="shared" si="22"/>
        <v>0</v>
      </c>
      <c r="BI130" s="58">
        <f t="shared" si="22"/>
        <v>24373677</v>
      </c>
      <c r="BJ130" s="40">
        <f t="shared" si="19"/>
        <v>29774372.893</v>
      </c>
      <c r="BK130" s="58">
        <f t="shared" si="22"/>
        <v>24373677</v>
      </c>
    </row>
    <row r="131" spans="1:61" s="30" customFormat="1" ht="12.75">
      <c r="A131" s="49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77"/>
      <c r="AN131" s="31"/>
      <c r="BI131" s="108"/>
    </row>
    <row r="132" spans="1:61" s="30" customFormat="1" ht="12.75">
      <c r="A132" s="49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6"/>
      <c r="AN132" s="31"/>
      <c r="BI132" s="108"/>
    </row>
    <row r="133" spans="1:61" s="37" customFormat="1" ht="12.75">
      <c r="A133" s="9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79"/>
      <c r="BI133" s="110"/>
    </row>
    <row r="134" spans="1:61" s="37" customFormat="1" ht="12.75">
      <c r="A134" s="17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BI134" s="110"/>
    </row>
    <row r="135" spans="1:61" s="37" customFormat="1" ht="12.75">
      <c r="A135" s="3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BI135" s="110"/>
    </row>
    <row r="136" spans="1:39" s="37" customFormat="1" ht="12.75">
      <c r="A136" s="16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</row>
    <row r="137" spans="1:39" s="37" customFormat="1" ht="12.75">
      <c r="A137" s="16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5"/>
    </row>
    <row r="138" spans="1:39" s="37" customFormat="1" ht="12.75">
      <c r="A138" s="16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</row>
    <row r="139" spans="1:39" s="37" customFormat="1" ht="12.75">
      <c r="A139" s="16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</row>
    <row r="140" spans="1:39" s="37" customFormat="1" ht="12.75">
      <c r="A140" s="16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</row>
    <row r="141" spans="1:39" s="37" customFormat="1" ht="12.75">
      <c r="A141" s="16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</row>
    <row r="142" spans="1:39" s="37" customFormat="1" ht="1.5" customHeight="1">
      <c r="A142" s="16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</row>
    <row r="143" spans="1:39" s="37" customFormat="1" ht="6.75" customHeight="1">
      <c r="A143" s="16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</row>
    <row r="144" spans="1:39" s="30" customFormat="1" ht="17.25" customHeight="1">
      <c r="A144" s="158" t="s">
        <v>29</v>
      </c>
      <c r="B144" s="158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  <c r="AM144" s="158"/>
    </row>
    <row r="145" spans="1:39" s="30" customFormat="1" ht="16.5" customHeight="1">
      <c r="A145" s="158" t="s">
        <v>113</v>
      </c>
      <c r="B145" s="158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  <c r="AK145" s="158"/>
      <c r="AL145" s="158"/>
      <c r="AM145" s="158"/>
    </row>
    <row r="146" spans="1:39" s="30" customFormat="1" ht="16.5" customHeight="1">
      <c r="A146" s="32"/>
      <c r="B146" s="165" t="s">
        <v>42</v>
      </c>
      <c r="C146" s="165"/>
      <c r="D146" s="165"/>
      <c r="E146" s="165"/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  <c r="Z146" s="165"/>
      <c r="AA146" s="165"/>
      <c r="AB146" s="165"/>
      <c r="AC146" s="165"/>
      <c r="AD146" s="165"/>
      <c r="AE146" s="165"/>
      <c r="AF146" s="165"/>
      <c r="AG146" s="165"/>
      <c r="AH146" s="32"/>
      <c r="AI146" s="32"/>
      <c r="AJ146" s="32"/>
      <c r="AK146" s="32"/>
      <c r="AL146" s="32"/>
      <c r="AM146" s="32"/>
    </row>
    <row r="147" spans="1:61" s="30" customFormat="1" ht="14.25" customHeight="1">
      <c r="A147" s="1" t="s">
        <v>27</v>
      </c>
      <c r="B147" s="1" t="s">
        <v>0</v>
      </c>
      <c r="C147" s="86">
        <v>921.36</v>
      </c>
      <c r="D147" s="1"/>
      <c r="E147" s="1" t="s">
        <v>1</v>
      </c>
      <c r="F147" s="86">
        <v>921.36</v>
      </c>
      <c r="G147" s="1"/>
      <c r="H147" s="1" t="s">
        <v>2</v>
      </c>
      <c r="I147" s="86">
        <v>921.36</v>
      </c>
      <c r="J147" s="1"/>
      <c r="K147" s="1" t="s">
        <v>3</v>
      </c>
      <c r="L147" s="86">
        <v>921.36</v>
      </c>
      <c r="M147" s="1"/>
      <c r="N147" s="1" t="s">
        <v>4</v>
      </c>
      <c r="O147" s="86">
        <v>921.36</v>
      </c>
      <c r="P147" s="1"/>
      <c r="Q147" s="1" t="s">
        <v>28</v>
      </c>
      <c r="R147" s="86">
        <v>921.36</v>
      </c>
      <c r="S147" s="1"/>
      <c r="T147" s="1"/>
      <c r="U147" s="1" t="s">
        <v>5</v>
      </c>
      <c r="V147" s="86">
        <v>921.36</v>
      </c>
      <c r="W147" s="1"/>
      <c r="X147" s="1" t="s">
        <v>6</v>
      </c>
      <c r="Y147" s="86">
        <v>921.36</v>
      </c>
      <c r="Z147" s="1"/>
      <c r="AA147" s="1" t="s">
        <v>7</v>
      </c>
      <c r="AB147" s="86">
        <v>921.36</v>
      </c>
      <c r="AC147" s="1"/>
      <c r="AD147" s="1" t="s">
        <v>8</v>
      </c>
      <c r="AE147" s="86">
        <v>921.36</v>
      </c>
      <c r="AF147" s="1"/>
      <c r="AG147" s="1" t="s">
        <v>9</v>
      </c>
      <c r="AH147" s="86">
        <v>921.36</v>
      </c>
      <c r="AI147" s="1"/>
      <c r="AJ147" s="1" t="s">
        <v>10</v>
      </c>
      <c r="AK147" s="86">
        <v>921.36</v>
      </c>
      <c r="AL147" s="1"/>
      <c r="AM147" s="33" t="s">
        <v>26</v>
      </c>
      <c r="BI147" s="86">
        <v>921.36</v>
      </c>
    </row>
    <row r="148" spans="1:63" s="41" customFormat="1" ht="24" customHeight="1">
      <c r="A148" s="20" t="s">
        <v>40</v>
      </c>
      <c r="B148" s="62">
        <v>138.7</v>
      </c>
      <c r="C148" s="62">
        <v>127793</v>
      </c>
      <c r="D148" s="62"/>
      <c r="E148" s="62">
        <v>152.7</v>
      </c>
      <c r="F148" s="62">
        <v>140692</v>
      </c>
      <c r="G148" s="62"/>
      <c r="H148" s="62">
        <v>122.9</v>
      </c>
      <c r="I148" s="62">
        <v>113235</v>
      </c>
      <c r="J148" s="62"/>
      <c r="K148" s="62">
        <v>94.7</v>
      </c>
      <c r="L148" s="62">
        <v>87253</v>
      </c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>
        <v>48.9</v>
      </c>
      <c r="AE148" s="62">
        <v>45055</v>
      </c>
      <c r="AF148" s="62"/>
      <c r="AG148" s="62">
        <v>110.5</v>
      </c>
      <c r="AH148" s="62">
        <v>101810</v>
      </c>
      <c r="AI148" s="62"/>
      <c r="AJ148" s="62">
        <v>138.6</v>
      </c>
      <c r="AK148" s="62">
        <v>127700</v>
      </c>
      <c r="AL148" s="62"/>
      <c r="AM148" s="59">
        <f>B148+E148+H148+K148+N148+Q148+U148+X148+AA148+AD148+AG148+AJ148</f>
        <v>807</v>
      </c>
      <c r="BI148" s="20">
        <f aca="true" t="shared" si="23" ref="BI148:BI158">C148+F148+I148+L148+O148+R148+V148+Y148+AB148+AE148+AH148+AK148</f>
        <v>743538</v>
      </c>
      <c r="BK148" s="41">
        <f>AM148*921.36</f>
        <v>743537.52</v>
      </c>
    </row>
    <row r="149" spans="1:63" s="42" customFormat="1" ht="36" customHeight="1">
      <c r="A149" s="4" t="s">
        <v>41</v>
      </c>
      <c r="B149" s="58">
        <v>58.2</v>
      </c>
      <c r="C149" s="62">
        <v>53623</v>
      </c>
      <c r="D149" s="62"/>
      <c r="E149" s="58">
        <v>54.3</v>
      </c>
      <c r="F149" s="62">
        <v>50030</v>
      </c>
      <c r="G149" s="62"/>
      <c r="H149" s="58">
        <v>38.9</v>
      </c>
      <c r="I149" s="62">
        <v>35841</v>
      </c>
      <c r="J149" s="62"/>
      <c r="K149" s="58">
        <v>14.1</v>
      </c>
      <c r="L149" s="62">
        <v>12991</v>
      </c>
      <c r="M149" s="62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>
        <v>14.2</v>
      </c>
      <c r="AE149" s="62">
        <v>13083</v>
      </c>
      <c r="AF149" s="62"/>
      <c r="AG149" s="58">
        <v>28.2</v>
      </c>
      <c r="AH149" s="62">
        <v>25982</v>
      </c>
      <c r="AI149" s="62"/>
      <c r="AJ149" s="58">
        <v>35.3</v>
      </c>
      <c r="AK149" s="62">
        <v>32525</v>
      </c>
      <c r="AL149" s="62"/>
      <c r="AM149" s="59">
        <f>B149+E149+H149+K149+N149+Q149+U149+X149+AA149+AD149+AG149+AJ149</f>
        <v>243.2</v>
      </c>
      <c r="BI149" s="20">
        <f t="shared" si="23"/>
        <v>224075</v>
      </c>
      <c r="BK149" s="41">
        <f aca="true" t="shared" si="24" ref="BK149:BK158">AM149*921.36</f>
        <v>224074.75199999998</v>
      </c>
    </row>
    <row r="150" spans="1:63" s="42" customFormat="1" ht="19.5" customHeight="1">
      <c r="A150" s="4" t="s">
        <v>116</v>
      </c>
      <c r="B150" s="63">
        <f>B151+B152+B153+B154+B155+B156+B157</f>
        <v>26.6</v>
      </c>
      <c r="C150" s="62">
        <v>24507</v>
      </c>
      <c r="D150" s="62"/>
      <c r="E150" s="63">
        <f>E151+E152+E153+E154+E155+E156+E157</f>
        <v>21.3</v>
      </c>
      <c r="F150" s="62">
        <v>19625</v>
      </c>
      <c r="G150" s="62"/>
      <c r="H150" s="63">
        <f>H151+H152+H153+H154+H155+H156+H157</f>
        <v>14.7</v>
      </c>
      <c r="I150" s="62">
        <v>13543</v>
      </c>
      <c r="J150" s="62"/>
      <c r="K150" s="63">
        <f>K151+K152+K153+K154+K155+K156+K157</f>
        <v>7.699999999999999</v>
      </c>
      <c r="L150" s="62">
        <v>7095</v>
      </c>
      <c r="M150" s="62"/>
      <c r="N150" s="63">
        <f>N151+N152+N153+N154+N155+N156+N157</f>
        <v>0</v>
      </c>
      <c r="O150" s="63"/>
      <c r="P150" s="63"/>
      <c r="Q150" s="63">
        <f>Q151+Q152+Q153+Q154+Q155+Q156+Q157</f>
        <v>0</v>
      </c>
      <c r="R150" s="63"/>
      <c r="S150" s="63"/>
      <c r="T150" s="63"/>
      <c r="U150" s="63">
        <f>U151+U152+U153+U154+U155+U156+U157</f>
        <v>0</v>
      </c>
      <c r="V150" s="63"/>
      <c r="W150" s="63"/>
      <c r="X150" s="63">
        <f>X151+X152+X153+X154+X155+X156+X157</f>
        <v>0</v>
      </c>
      <c r="Y150" s="63"/>
      <c r="Z150" s="63"/>
      <c r="AA150" s="63">
        <f>AA151+AA152+AA153+AA154+AA155+AA156+AA157</f>
        <v>0</v>
      </c>
      <c r="AB150" s="63"/>
      <c r="AC150" s="63"/>
      <c r="AD150" s="63">
        <f>AD151+AD152+AD153+AD154+AD155+AD156+AD157</f>
        <v>7.7</v>
      </c>
      <c r="AE150" s="62">
        <v>7093</v>
      </c>
      <c r="AF150" s="62"/>
      <c r="AG150" s="63">
        <f>AG151+AG152+AG153+AG154+AG155+AG156+AG157</f>
        <v>13.2</v>
      </c>
      <c r="AH150" s="62">
        <v>12160</v>
      </c>
      <c r="AI150" s="62"/>
      <c r="AJ150" s="63">
        <f>AJ151+AJ152+AJ153+AJ154+AJ155+AJ156+AJ157</f>
        <v>16.3</v>
      </c>
      <c r="AK150" s="62">
        <v>15023</v>
      </c>
      <c r="AL150" s="62"/>
      <c r="AM150" s="105">
        <f>AM151+AM152+AM153+AM154+AM155+AM156+AM157</f>
        <v>107.5</v>
      </c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106">
        <f t="shared" si="23"/>
        <v>99046</v>
      </c>
      <c r="BK150" s="41">
        <f t="shared" si="24"/>
        <v>99046.2</v>
      </c>
    </row>
    <row r="151" spans="1:63" s="42" customFormat="1" ht="19.5" customHeight="1">
      <c r="A151" s="4" t="s">
        <v>121</v>
      </c>
      <c r="B151" s="63">
        <v>1.1</v>
      </c>
      <c r="C151" s="62">
        <v>1013</v>
      </c>
      <c r="D151" s="62"/>
      <c r="E151" s="63">
        <v>0.8</v>
      </c>
      <c r="F151" s="62">
        <v>737</v>
      </c>
      <c r="G151" s="62"/>
      <c r="H151" s="63">
        <v>0.5</v>
      </c>
      <c r="I151" s="62">
        <v>461</v>
      </c>
      <c r="J151" s="62"/>
      <c r="K151" s="63">
        <v>0.2</v>
      </c>
      <c r="L151" s="62">
        <v>184</v>
      </c>
      <c r="M151" s="62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>
        <v>0.2</v>
      </c>
      <c r="AE151" s="62">
        <v>184</v>
      </c>
      <c r="AF151" s="62"/>
      <c r="AG151" s="63">
        <v>0.3</v>
      </c>
      <c r="AH151" s="62">
        <v>276</v>
      </c>
      <c r="AI151" s="62"/>
      <c r="AJ151" s="63">
        <v>0.4</v>
      </c>
      <c r="AK151" s="62">
        <v>370</v>
      </c>
      <c r="AL151" s="62"/>
      <c r="AM151" s="58">
        <f aca="true" t="shared" si="25" ref="AM151:AM158">B151+E151+H151+K151+N151+Q151+U151+X151+AA151+AD151+AG151+AJ151</f>
        <v>3.5000000000000004</v>
      </c>
      <c r="BI151" s="106">
        <f t="shared" si="23"/>
        <v>3225</v>
      </c>
      <c r="BK151" s="41">
        <f t="shared" si="24"/>
        <v>3224.7600000000007</v>
      </c>
    </row>
    <row r="152" spans="1:63" s="42" customFormat="1" ht="19.5" customHeight="1">
      <c r="A152" s="4" t="s">
        <v>122</v>
      </c>
      <c r="B152" s="63">
        <v>10.4</v>
      </c>
      <c r="C152" s="62">
        <v>9582</v>
      </c>
      <c r="D152" s="62"/>
      <c r="E152" s="63">
        <v>8.3</v>
      </c>
      <c r="F152" s="62">
        <v>7647</v>
      </c>
      <c r="G152" s="62"/>
      <c r="H152" s="63">
        <v>5.1</v>
      </c>
      <c r="I152" s="62">
        <v>4699</v>
      </c>
      <c r="J152" s="62"/>
      <c r="K152" s="63">
        <v>2.1</v>
      </c>
      <c r="L152" s="62">
        <v>1935</v>
      </c>
      <c r="M152" s="62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>
        <v>2.1</v>
      </c>
      <c r="AE152" s="62">
        <v>1935</v>
      </c>
      <c r="AF152" s="62"/>
      <c r="AG152" s="63">
        <v>4</v>
      </c>
      <c r="AH152" s="62">
        <v>3685</v>
      </c>
      <c r="AI152" s="62"/>
      <c r="AJ152" s="63">
        <v>6</v>
      </c>
      <c r="AK152" s="62">
        <v>5529</v>
      </c>
      <c r="AL152" s="62"/>
      <c r="AM152" s="58">
        <f t="shared" si="25"/>
        <v>38.00000000000001</v>
      </c>
      <c r="BI152" s="106">
        <f t="shared" si="23"/>
        <v>35012</v>
      </c>
      <c r="BK152" s="41">
        <f t="shared" si="24"/>
        <v>35011.68000000001</v>
      </c>
    </row>
    <row r="153" spans="1:63" s="42" customFormat="1" ht="19.5" customHeight="1">
      <c r="A153" s="4" t="s">
        <v>123</v>
      </c>
      <c r="B153" s="63">
        <v>1.4</v>
      </c>
      <c r="C153" s="62">
        <v>1290</v>
      </c>
      <c r="D153" s="62"/>
      <c r="E153" s="63">
        <v>1.2</v>
      </c>
      <c r="F153" s="62">
        <v>1106</v>
      </c>
      <c r="G153" s="62"/>
      <c r="H153" s="63">
        <v>1.1</v>
      </c>
      <c r="I153" s="62">
        <v>1013</v>
      </c>
      <c r="J153" s="62"/>
      <c r="K153" s="63">
        <v>0.5</v>
      </c>
      <c r="L153" s="62">
        <v>461</v>
      </c>
      <c r="M153" s="62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>
        <v>0.3</v>
      </c>
      <c r="AE153" s="62">
        <v>276</v>
      </c>
      <c r="AF153" s="62"/>
      <c r="AG153" s="63">
        <v>1</v>
      </c>
      <c r="AH153" s="62">
        <v>921</v>
      </c>
      <c r="AI153" s="62"/>
      <c r="AJ153" s="63">
        <v>1.5</v>
      </c>
      <c r="AK153" s="62">
        <v>1382</v>
      </c>
      <c r="AL153" s="62"/>
      <c r="AM153" s="58">
        <f t="shared" si="25"/>
        <v>6.999999999999999</v>
      </c>
      <c r="BI153" s="106">
        <f t="shared" si="23"/>
        <v>6449</v>
      </c>
      <c r="BK153" s="41">
        <f t="shared" si="24"/>
        <v>6449.5199999999995</v>
      </c>
    </row>
    <row r="154" spans="1:63" s="42" customFormat="1" ht="19.5" customHeight="1">
      <c r="A154" s="4" t="s">
        <v>124</v>
      </c>
      <c r="B154" s="63">
        <v>2.8</v>
      </c>
      <c r="C154" s="62">
        <v>2580</v>
      </c>
      <c r="D154" s="62"/>
      <c r="E154" s="63">
        <v>2.3</v>
      </c>
      <c r="F154" s="62">
        <v>2119</v>
      </c>
      <c r="G154" s="62"/>
      <c r="H154" s="63">
        <v>1.5</v>
      </c>
      <c r="I154" s="62">
        <v>1382</v>
      </c>
      <c r="J154" s="62"/>
      <c r="K154" s="63">
        <v>0.7</v>
      </c>
      <c r="L154" s="62">
        <v>645</v>
      </c>
      <c r="M154" s="62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>
        <v>0.5</v>
      </c>
      <c r="AE154" s="62">
        <v>461</v>
      </c>
      <c r="AF154" s="62"/>
      <c r="AG154" s="63">
        <v>1</v>
      </c>
      <c r="AH154" s="62">
        <v>921</v>
      </c>
      <c r="AI154" s="62"/>
      <c r="AJ154" s="63">
        <v>1.2</v>
      </c>
      <c r="AK154" s="62">
        <v>1105</v>
      </c>
      <c r="AL154" s="62"/>
      <c r="AM154" s="58">
        <f t="shared" si="25"/>
        <v>10</v>
      </c>
      <c r="BI154" s="106">
        <f t="shared" si="23"/>
        <v>9213</v>
      </c>
      <c r="BK154" s="41">
        <f t="shared" si="24"/>
        <v>9213.6</v>
      </c>
    </row>
    <row r="155" spans="1:63" s="42" customFormat="1" ht="19.5" customHeight="1">
      <c r="A155" s="4" t="s">
        <v>125</v>
      </c>
      <c r="B155" s="63">
        <v>3.3</v>
      </c>
      <c r="C155" s="62">
        <v>3040</v>
      </c>
      <c r="D155" s="62"/>
      <c r="E155" s="63">
        <v>2.5</v>
      </c>
      <c r="F155" s="62">
        <v>2303</v>
      </c>
      <c r="G155" s="62"/>
      <c r="H155" s="63">
        <v>1.5</v>
      </c>
      <c r="I155" s="62">
        <v>1382</v>
      </c>
      <c r="J155" s="62"/>
      <c r="K155" s="63">
        <v>0.6</v>
      </c>
      <c r="L155" s="62">
        <v>553</v>
      </c>
      <c r="M155" s="62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>
        <v>0.3</v>
      </c>
      <c r="AE155" s="62">
        <v>276</v>
      </c>
      <c r="AF155" s="62"/>
      <c r="AG155" s="63">
        <v>1.5</v>
      </c>
      <c r="AH155" s="62">
        <v>1382</v>
      </c>
      <c r="AI155" s="62"/>
      <c r="AJ155" s="63">
        <v>1.8</v>
      </c>
      <c r="AK155" s="62">
        <v>1660</v>
      </c>
      <c r="AL155" s="62"/>
      <c r="AM155" s="58">
        <f t="shared" si="25"/>
        <v>11.5</v>
      </c>
      <c r="BI155" s="106">
        <f t="shared" si="23"/>
        <v>10596</v>
      </c>
      <c r="BK155" s="41">
        <f t="shared" si="24"/>
        <v>10595.64</v>
      </c>
    </row>
    <row r="156" spans="1:63" s="42" customFormat="1" ht="19.5" customHeight="1">
      <c r="A156" s="4" t="s">
        <v>126</v>
      </c>
      <c r="B156" s="63">
        <v>5.3</v>
      </c>
      <c r="C156" s="62">
        <v>4883</v>
      </c>
      <c r="D156" s="62"/>
      <c r="E156" s="63">
        <v>4.2</v>
      </c>
      <c r="F156" s="62">
        <v>3870</v>
      </c>
      <c r="G156" s="62"/>
      <c r="H156" s="63">
        <v>4</v>
      </c>
      <c r="I156" s="62">
        <v>3685</v>
      </c>
      <c r="J156" s="62"/>
      <c r="K156" s="63">
        <v>3.1</v>
      </c>
      <c r="L156" s="62">
        <v>2856</v>
      </c>
      <c r="M156" s="62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>
        <v>4</v>
      </c>
      <c r="AE156" s="62">
        <v>3685</v>
      </c>
      <c r="AF156" s="62"/>
      <c r="AG156" s="63">
        <v>4.8</v>
      </c>
      <c r="AH156" s="62">
        <v>4422</v>
      </c>
      <c r="AI156" s="62"/>
      <c r="AJ156" s="63">
        <v>4.6</v>
      </c>
      <c r="AK156" s="62">
        <v>4240</v>
      </c>
      <c r="AL156" s="62"/>
      <c r="AM156" s="58">
        <f t="shared" si="25"/>
        <v>30</v>
      </c>
      <c r="BI156" s="106">
        <f t="shared" si="23"/>
        <v>27641</v>
      </c>
      <c r="BK156" s="41">
        <f t="shared" si="24"/>
        <v>27640.8</v>
      </c>
    </row>
    <row r="157" spans="1:63" s="42" customFormat="1" ht="19.5" customHeight="1">
      <c r="A157" s="4" t="s">
        <v>127</v>
      </c>
      <c r="B157" s="63">
        <v>2.3</v>
      </c>
      <c r="C157" s="62">
        <v>2119</v>
      </c>
      <c r="D157" s="62"/>
      <c r="E157" s="63">
        <v>2</v>
      </c>
      <c r="F157" s="62">
        <v>1843</v>
      </c>
      <c r="G157" s="62"/>
      <c r="H157" s="63">
        <v>1</v>
      </c>
      <c r="I157" s="62">
        <v>921</v>
      </c>
      <c r="J157" s="62"/>
      <c r="K157" s="63">
        <v>0.5</v>
      </c>
      <c r="L157" s="62">
        <v>461</v>
      </c>
      <c r="M157" s="62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>
        <v>0.3</v>
      </c>
      <c r="AE157" s="62">
        <v>276</v>
      </c>
      <c r="AF157" s="62"/>
      <c r="AG157" s="63">
        <v>0.6</v>
      </c>
      <c r="AH157" s="62">
        <v>553</v>
      </c>
      <c r="AI157" s="62"/>
      <c r="AJ157" s="63">
        <v>0.8</v>
      </c>
      <c r="AK157" s="62">
        <v>737</v>
      </c>
      <c r="AL157" s="62"/>
      <c r="AM157" s="58">
        <f t="shared" si="25"/>
        <v>7.499999999999999</v>
      </c>
      <c r="BI157" s="106">
        <f t="shared" si="23"/>
        <v>6910</v>
      </c>
      <c r="BK157" s="41">
        <f t="shared" si="24"/>
        <v>6910.199999999999</v>
      </c>
    </row>
    <row r="158" spans="1:63" s="42" customFormat="1" ht="45.75" customHeight="1">
      <c r="A158" s="4" t="s">
        <v>50</v>
      </c>
      <c r="B158" s="63">
        <v>46.3</v>
      </c>
      <c r="C158" s="62">
        <v>42659</v>
      </c>
      <c r="D158" s="62"/>
      <c r="E158" s="63">
        <v>45.6</v>
      </c>
      <c r="F158" s="62">
        <v>42014</v>
      </c>
      <c r="G158" s="62"/>
      <c r="H158" s="63">
        <v>35</v>
      </c>
      <c r="I158" s="62">
        <v>32248</v>
      </c>
      <c r="J158" s="62"/>
      <c r="K158" s="63">
        <v>18.3</v>
      </c>
      <c r="L158" s="62">
        <v>16861</v>
      </c>
      <c r="M158" s="62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>
        <v>18.9</v>
      </c>
      <c r="AE158" s="62">
        <v>17414</v>
      </c>
      <c r="AF158" s="62"/>
      <c r="AG158" s="63">
        <v>34.3</v>
      </c>
      <c r="AH158" s="62">
        <v>31602</v>
      </c>
      <c r="AI158" s="62"/>
      <c r="AJ158" s="63">
        <v>39.2</v>
      </c>
      <c r="AK158" s="62">
        <v>36117</v>
      </c>
      <c r="AL158" s="62"/>
      <c r="AM158" s="58">
        <f t="shared" si="25"/>
        <v>237.60000000000002</v>
      </c>
      <c r="BI158" s="20">
        <f t="shared" si="23"/>
        <v>218915</v>
      </c>
      <c r="BK158" s="41">
        <f t="shared" si="24"/>
        <v>218915.13600000003</v>
      </c>
    </row>
    <row r="159" spans="1:63" s="42" customFormat="1" ht="54.75" customHeight="1">
      <c r="A159" s="4" t="s">
        <v>120</v>
      </c>
      <c r="B159" s="63">
        <f>B148+B149+B150+B158</f>
        <v>269.79999999999995</v>
      </c>
      <c r="C159" s="63">
        <f aca="true" t="shared" si="26" ref="C159:BI159">C148+C149+C150+C158</f>
        <v>248582</v>
      </c>
      <c r="D159" s="63">
        <f t="shared" si="26"/>
        <v>0</v>
      </c>
      <c r="E159" s="63">
        <f t="shared" si="26"/>
        <v>273.90000000000003</v>
      </c>
      <c r="F159" s="63">
        <f t="shared" si="26"/>
        <v>252361</v>
      </c>
      <c r="G159" s="63">
        <f t="shared" si="26"/>
        <v>0</v>
      </c>
      <c r="H159" s="63">
        <f t="shared" si="26"/>
        <v>211.5</v>
      </c>
      <c r="I159" s="63">
        <f t="shared" si="26"/>
        <v>194867</v>
      </c>
      <c r="J159" s="63">
        <f t="shared" si="26"/>
        <v>0</v>
      </c>
      <c r="K159" s="63">
        <f t="shared" si="26"/>
        <v>134.8</v>
      </c>
      <c r="L159" s="63">
        <f t="shared" si="26"/>
        <v>124200</v>
      </c>
      <c r="M159" s="63">
        <f t="shared" si="26"/>
        <v>0</v>
      </c>
      <c r="N159" s="63">
        <f t="shared" si="26"/>
        <v>0</v>
      </c>
      <c r="O159" s="63">
        <f t="shared" si="26"/>
        <v>0</v>
      </c>
      <c r="P159" s="63">
        <f t="shared" si="26"/>
        <v>0</v>
      </c>
      <c r="Q159" s="63">
        <f t="shared" si="26"/>
        <v>0</v>
      </c>
      <c r="R159" s="63">
        <f t="shared" si="26"/>
        <v>0</v>
      </c>
      <c r="S159" s="63">
        <f t="shared" si="26"/>
        <v>0</v>
      </c>
      <c r="T159" s="63">
        <f t="shared" si="26"/>
        <v>0</v>
      </c>
      <c r="U159" s="63">
        <f t="shared" si="26"/>
        <v>0</v>
      </c>
      <c r="V159" s="63">
        <f t="shared" si="26"/>
        <v>0</v>
      </c>
      <c r="W159" s="63">
        <f t="shared" si="26"/>
        <v>0</v>
      </c>
      <c r="X159" s="63">
        <f t="shared" si="26"/>
        <v>0</v>
      </c>
      <c r="Y159" s="63">
        <f t="shared" si="26"/>
        <v>0</v>
      </c>
      <c r="Z159" s="63">
        <f t="shared" si="26"/>
        <v>0</v>
      </c>
      <c r="AA159" s="63">
        <f t="shared" si="26"/>
        <v>0</v>
      </c>
      <c r="AB159" s="63">
        <f t="shared" si="26"/>
        <v>0</v>
      </c>
      <c r="AC159" s="63">
        <f t="shared" si="26"/>
        <v>0</v>
      </c>
      <c r="AD159" s="63">
        <f t="shared" si="26"/>
        <v>89.69999999999999</v>
      </c>
      <c r="AE159" s="63">
        <f t="shared" si="26"/>
        <v>82645</v>
      </c>
      <c r="AF159" s="63">
        <f t="shared" si="26"/>
        <v>0</v>
      </c>
      <c r="AG159" s="63">
        <f t="shared" si="26"/>
        <v>186.2</v>
      </c>
      <c r="AH159" s="63">
        <f t="shared" si="26"/>
        <v>171554</v>
      </c>
      <c r="AI159" s="63">
        <f t="shared" si="26"/>
        <v>0</v>
      </c>
      <c r="AJ159" s="63">
        <f t="shared" si="26"/>
        <v>229.39999999999998</v>
      </c>
      <c r="AK159" s="63">
        <f t="shared" si="26"/>
        <v>211365</v>
      </c>
      <c r="AL159" s="63">
        <f t="shared" si="26"/>
        <v>0</v>
      </c>
      <c r="AM159" s="63">
        <f t="shared" si="26"/>
        <v>1395.3000000000002</v>
      </c>
      <c r="AN159" s="63">
        <f t="shared" si="26"/>
        <v>0</v>
      </c>
      <c r="AO159" s="63">
        <f t="shared" si="26"/>
        <v>0</v>
      </c>
      <c r="AP159" s="63">
        <f t="shared" si="26"/>
        <v>0</v>
      </c>
      <c r="AQ159" s="63">
        <f t="shared" si="26"/>
        <v>0</v>
      </c>
      <c r="AR159" s="63">
        <f t="shared" si="26"/>
        <v>0</v>
      </c>
      <c r="AS159" s="63">
        <f t="shared" si="26"/>
        <v>0</v>
      </c>
      <c r="AT159" s="63">
        <f t="shared" si="26"/>
        <v>0</v>
      </c>
      <c r="AU159" s="63">
        <f t="shared" si="26"/>
        <v>0</v>
      </c>
      <c r="AV159" s="63">
        <f t="shared" si="26"/>
        <v>0</v>
      </c>
      <c r="AW159" s="63">
        <f t="shared" si="26"/>
        <v>0</v>
      </c>
      <c r="AX159" s="63">
        <f t="shared" si="26"/>
        <v>0</v>
      </c>
      <c r="AY159" s="63">
        <f t="shared" si="26"/>
        <v>0</v>
      </c>
      <c r="AZ159" s="63">
        <f t="shared" si="26"/>
        <v>0</v>
      </c>
      <c r="BA159" s="63">
        <f t="shared" si="26"/>
        <v>0</v>
      </c>
      <c r="BB159" s="63">
        <f t="shared" si="26"/>
        <v>0</v>
      </c>
      <c r="BC159" s="63">
        <f t="shared" si="26"/>
        <v>0</v>
      </c>
      <c r="BD159" s="63">
        <f t="shared" si="26"/>
        <v>0</v>
      </c>
      <c r="BE159" s="63">
        <f t="shared" si="26"/>
        <v>0</v>
      </c>
      <c r="BF159" s="63">
        <f t="shared" si="26"/>
        <v>0</v>
      </c>
      <c r="BG159" s="63">
        <f t="shared" si="26"/>
        <v>0</v>
      </c>
      <c r="BH159" s="63">
        <f t="shared" si="26"/>
        <v>0</v>
      </c>
      <c r="BI159" s="63">
        <f t="shared" si="26"/>
        <v>1285574</v>
      </c>
      <c r="BJ159" s="63">
        <f>BJ148+BJ149+BJ150+BJ158</f>
        <v>0</v>
      </c>
      <c r="BK159" s="63">
        <f>BK148+BK149+BK150+BK158</f>
        <v>1285573.608</v>
      </c>
    </row>
    <row r="160" spans="1:39" s="42" customFormat="1" ht="95.25" customHeight="1">
      <c r="A160" s="159"/>
      <c r="B160" s="160"/>
      <c r="C160" s="160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0"/>
      <c r="AG160" s="160"/>
      <c r="AH160" s="160"/>
      <c r="AI160" s="160"/>
      <c r="AJ160" s="160"/>
      <c r="AK160" s="160"/>
      <c r="AL160" s="160"/>
      <c r="AM160" s="160"/>
    </row>
    <row r="161" spans="1:39" s="42" customFormat="1" ht="17.25" customHeight="1">
      <c r="A161" s="3"/>
      <c r="B161" s="6"/>
      <c r="C161" s="92">
        <v>1272.73</v>
      </c>
      <c r="D161" s="85"/>
      <c r="E161" s="161" t="s">
        <v>55</v>
      </c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  <c r="Z161" s="162"/>
      <c r="AA161" s="162"/>
      <c r="AB161" s="162"/>
      <c r="AC161" s="162"/>
      <c r="AD161" s="162"/>
      <c r="AE161" s="162"/>
      <c r="AF161" s="162"/>
      <c r="AG161" s="162"/>
      <c r="AH161" s="162"/>
      <c r="AI161" s="162"/>
      <c r="AJ161" s="162"/>
      <c r="AK161" s="162"/>
      <c r="AL161" s="162"/>
      <c r="AM161" s="162"/>
    </row>
    <row r="162" spans="1:63" s="42" customFormat="1" ht="24.75" customHeight="1">
      <c r="A162" s="20" t="s">
        <v>56</v>
      </c>
      <c r="B162" s="76">
        <f>B163+B164+B165+B166</f>
        <v>19.1</v>
      </c>
      <c r="C162" s="76">
        <v>24309</v>
      </c>
      <c r="D162" s="76"/>
      <c r="E162" s="76">
        <f>E163+E164+E165+E166</f>
        <v>15.9</v>
      </c>
      <c r="F162" s="76">
        <v>20236</v>
      </c>
      <c r="G162" s="76"/>
      <c r="H162" s="76">
        <f>H163+H164+H165+H166</f>
        <v>12.200000000000001</v>
      </c>
      <c r="I162" s="76">
        <v>15527</v>
      </c>
      <c r="J162" s="76"/>
      <c r="K162" s="76">
        <f>K163+K164+K165+K166</f>
        <v>4.1</v>
      </c>
      <c r="L162" s="76">
        <v>5218</v>
      </c>
      <c r="M162" s="76"/>
      <c r="N162" s="76">
        <f>N163+N164+N165+N166</f>
        <v>0</v>
      </c>
      <c r="O162" s="76"/>
      <c r="P162" s="76"/>
      <c r="Q162" s="76">
        <f>Q163+Q164+Q165+Q166</f>
        <v>0</v>
      </c>
      <c r="R162" s="76"/>
      <c r="S162" s="76"/>
      <c r="T162" s="76"/>
      <c r="U162" s="76">
        <f>U163+U164+U165+U166</f>
        <v>0</v>
      </c>
      <c r="V162" s="76"/>
      <c r="W162" s="76"/>
      <c r="X162" s="76">
        <f>X163+X164+X165+X166</f>
        <v>0</v>
      </c>
      <c r="Y162" s="76"/>
      <c r="Z162" s="76"/>
      <c r="AA162" s="76">
        <f>AA163+AA164+AA165+AA166</f>
        <v>0</v>
      </c>
      <c r="AB162" s="76"/>
      <c r="AC162" s="76"/>
      <c r="AD162" s="76">
        <f>AD163+AD164+AD165+AD166</f>
        <v>3.2</v>
      </c>
      <c r="AE162" s="76">
        <v>4073</v>
      </c>
      <c r="AF162" s="76"/>
      <c r="AG162" s="76">
        <f>AG163+AG164+AG165+AG166</f>
        <v>8.3</v>
      </c>
      <c r="AH162" s="76">
        <v>10564</v>
      </c>
      <c r="AI162" s="76"/>
      <c r="AJ162" s="76">
        <f>AJ163+AJ164+AJ165+AJ166</f>
        <v>10.9</v>
      </c>
      <c r="AK162" s="76">
        <v>13873</v>
      </c>
      <c r="AL162" s="76"/>
      <c r="AM162" s="107">
        <f>AM163+AM164+AM165+AM166</f>
        <v>73.7</v>
      </c>
      <c r="BI162" s="4">
        <f aca="true" t="shared" si="27" ref="BI162:BI167">C162+F162+I162+L162+AE162+AH162+AK162</f>
        <v>93800</v>
      </c>
      <c r="BK162" s="42">
        <f>AM162*1272.73</f>
        <v>93800.201</v>
      </c>
    </row>
    <row r="163" spans="1:63" s="42" customFormat="1" ht="24.75" customHeight="1">
      <c r="A163" s="20" t="s">
        <v>128</v>
      </c>
      <c r="B163" s="76">
        <v>4.8</v>
      </c>
      <c r="C163" s="76">
        <v>6108</v>
      </c>
      <c r="D163" s="76"/>
      <c r="E163" s="76">
        <v>4.1</v>
      </c>
      <c r="F163" s="76">
        <v>5218</v>
      </c>
      <c r="G163" s="76"/>
      <c r="H163" s="76">
        <v>2.6</v>
      </c>
      <c r="I163" s="76">
        <v>3308</v>
      </c>
      <c r="J163" s="76"/>
      <c r="K163" s="76">
        <v>0.9</v>
      </c>
      <c r="L163" s="76">
        <v>1145</v>
      </c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>
        <v>0.6</v>
      </c>
      <c r="AE163" s="76">
        <v>763</v>
      </c>
      <c r="AF163" s="76"/>
      <c r="AG163" s="76">
        <v>2</v>
      </c>
      <c r="AH163" s="76">
        <v>2546</v>
      </c>
      <c r="AI163" s="76"/>
      <c r="AJ163" s="76">
        <v>2.5</v>
      </c>
      <c r="AK163" s="76">
        <v>3185</v>
      </c>
      <c r="AL163" s="76"/>
      <c r="AM163" s="76">
        <f>B163+E163+H163+K163+N163+Q163+U163+X163+AA163+AD163+AG163+AJ163</f>
        <v>17.5</v>
      </c>
      <c r="BI163" s="4">
        <f t="shared" si="27"/>
        <v>22273</v>
      </c>
      <c r="BK163" s="42">
        <f aca="true" t="shared" si="28" ref="BK163:BK168">AM163*1272.73</f>
        <v>22272.775</v>
      </c>
    </row>
    <row r="164" spans="1:63" s="42" customFormat="1" ht="24.75" customHeight="1">
      <c r="A164" s="20" t="s">
        <v>129</v>
      </c>
      <c r="B164" s="76">
        <v>1.3</v>
      </c>
      <c r="C164" s="76">
        <v>1655</v>
      </c>
      <c r="D164" s="76"/>
      <c r="E164" s="76">
        <v>1.2</v>
      </c>
      <c r="F164" s="76">
        <v>1527</v>
      </c>
      <c r="G164" s="76"/>
      <c r="H164" s="76">
        <v>0.6</v>
      </c>
      <c r="I164" s="76">
        <v>764</v>
      </c>
      <c r="J164" s="76"/>
      <c r="K164" s="76">
        <v>0.3</v>
      </c>
      <c r="L164" s="76">
        <v>382</v>
      </c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>
        <v>0.2</v>
      </c>
      <c r="AE164" s="76">
        <v>255</v>
      </c>
      <c r="AF164" s="76"/>
      <c r="AG164" s="76">
        <v>0.4</v>
      </c>
      <c r="AH164" s="76">
        <v>509</v>
      </c>
      <c r="AI164" s="76"/>
      <c r="AJ164" s="76">
        <v>0.2</v>
      </c>
      <c r="AK164" s="76">
        <v>253</v>
      </c>
      <c r="AL164" s="76"/>
      <c r="AM164" s="76">
        <f>B164+E164+H164+K164+N164+Q164+U164+X164+AA164+AD164+AG164+AJ164</f>
        <v>4.2</v>
      </c>
      <c r="BI164" s="4">
        <f t="shared" si="27"/>
        <v>5345</v>
      </c>
      <c r="BK164" s="42">
        <f t="shared" si="28"/>
        <v>5345.466</v>
      </c>
    </row>
    <row r="165" spans="1:63" s="42" customFormat="1" ht="24.75" customHeight="1">
      <c r="A165" s="20" t="s">
        <v>130</v>
      </c>
      <c r="B165" s="76">
        <v>9.8</v>
      </c>
      <c r="C165" s="76">
        <v>12473</v>
      </c>
      <c r="D165" s="76"/>
      <c r="E165" s="76">
        <v>8.5</v>
      </c>
      <c r="F165" s="76">
        <v>10818</v>
      </c>
      <c r="G165" s="76"/>
      <c r="H165" s="76">
        <v>7.7</v>
      </c>
      <c r="I165" s="76">
        <v>9800</v>
      </c>
      <c r="J165" s="76"/>
      <c r="K165" s="76">
        <v>2.3</v>
      </c>
      <c r="L165" s="76">
        <v>2927</v>
      </c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>
        <v>1.4</v>
      </c>
      <c r="AE165" s="76">
        <v>1782</v>
      </c>
      <c r="AF165" s="76"/>
      <c r="AG165" s="76">
        <v>4.1</v>
      </c>
      <c r="AH165" s="76">
        <v>5218</v>
      </c>
      <c r="AI165" s="76"/>
      <c r="AJ165" s="76">
        <v>6.2</v>
      </c>
      <c r="AK165" s="76">
        <v>7891</v>
      </c>
      <c r="AL165" s="76"/>
      <c r="AM165" s="76">
        <f>B165+E165+H165+K165+N165+Q165+U165+X165+AA165+AD165+AG165+AJ165</f>
        <v>40</v>
      </c>
      <c r="BI165" s="4">
        <f t="shared" si="27"/>
        <v>50909</v>
      </c>
      <c r="BK165" s="42">
        <f t="shared" si="28"/>
        <v>50909.2</v>
      </c>
    </row>
    <row r="166" spans="1:63" s="42" customFormat="1" ht="24.75" customHeight="1">
      <c r="A166" s="20" t="s">
        <v>131</v>
      </c>
      <c r="B166" s="76">
        <v>3.2</v>
      </c>
      <c r="C166" s="76">
        <v>4073</v>
      </c>
      <c r="D166" s="76"/>
      <c r="E166" s="76">
        <v>2.1</v>
      </c>
      <c r="F166" s="76">
        <v>2673</v>
      </c>
      <c r="G166" s="76"/>
      <c r="H166" s="76">
        <v>1.3</v>
      </c>
      <c r="I166" s="76">
        <v>1655</v>
      </c>
      <c r="J166" s="76"/>
      <c r="K166" s="76">
        <v>0.6</v>
      </c>
      <c r="L166" s="76">
        <v>764</v>
      </c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>
        <v>1</v>
      </c>
      <c r="AE166" s="76">
        <v>1273</v>
      </c>
      <c r="AF166" s="76"/>
      <c r="AG166" s="76">
        <v>1.8</v>
      </c>
      <c r="AH166" s="76">
        <v>2291</v>
      </c>
      <c r="AI166" s="76"/>
      <c r="AJ166" s="76">
        <v>2</v>
      </c>
      <c r="AK166" s="76">
        <v>2544</v>
      </c>
      <c r="AL166" s="76"/>
      <c r="AM166" s="76">
        <f>B166+E166+H166+K166+N166+Q166+U166+X166+AA166+AD166+AG166+AJ166</f>
        <v>12</v>
      </c>
      <c r="BI166" s="4">
        <f t="shared" si="27"/>
        <v>15273</v>
      </c>
      <c r="BK166" s="42">
        <f t="shared" si="28"/>
        <v>15272.76</v>
      </c>
    </row>
    <row r="167" spans="1:63" s="42" customFormat="1" ht="48.75" customHeight="1">
      <c r="A167" s="4" t="s">
        <v>54</v>
      </c>
      <c r="B167" s="75">
        <v>5.5</v>
      </c>
      <c r="C167" s="76">
        <v>7000</v>
      </c>
      <c r="D167" s="76"/>
      <c r="E167" s="75">
        <v>5.1</v>
      </c>
      <c r="F167" s="76">
        <v>6491</v>
      </c>
      <c r="G167" s="76"/>
      <c r="H167" s="75">
        <v>3.3</v>
      </c>
      <c r="I167" s="76">
        <v>4200</v>
      </c>
      <c r="J167" s="76"/>
      <c r="K167" s="75">
        <v>2.1</v>
      </c>
      <c r="L167" s="76">
        <v>2673</v>
      </c>
      <c r="M167" s="76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>
        <v>2.1</v>
      </c>
      <c r="AE167" s="76">
        <v>2673</v>
      </c>
      <c r="AF167" s="76"/>
      <c r="AG167" s="75">
        <v>3.3</v>
      </c>
      <c r="AH167" s="76">
        <v>4200</v>
      </c>
      <c r="AI167" s="76"/>
      <c r="AJ167" s="75">
        <v>4.6</v>
      </c>
      <c r="AK167" s="76">
        <v>5854</v>
      </c>
      <c r="AL167" s="76"/>
      <c r="AM167" s="107">
        <f>B167+E167+H167+K167+N167+Q167+U167+X167+AA167+AD167+AG167+AJ167</f>
        <v>26</v>
      </c>
      <c r="BI167" s="4">
        <f t="shared" si="27"/>
        <v>33091</v>
      </c>
      <c r="BK167" s="42">
        <f t="shared" si="28"/>
        <v>33090.98</v>
      </c>
    </row>
    <row r="168" spans="1:63" s="42" customFormat="1" ht="48.75" customHeight="1">
      <c r="A168" s="4" t="s">
        <v>119</v>
      </c>
      <c r="B168" s="75">
        <f>B162+B167</f>
        <v>24.6</v>
      </c>
      <c r="C168" s="75">
        <f aca="true" t="shared" si="29" ref="C168:BJ168">C162+C167</f>
        <v>31309</v>
      </c>
      <c r="D168" s="75">
        <f t="shared" si="29"/>
        <v>0</v>
      </c>
      <c r="E168" s="75">
        <f t="shared" si="29"/>
        <v>21</v>
      </c>
      <c r="F168" s="75">
        <f t="shared" si="29"/>
        <v>26727</v>
      </c>
      <c r="G168" s="75">
        <f t="shared" si="29"/>
        <v>0</v>
      </c>
      <c r="H168" s="75">
        <f t="shared" si="29"/>
        <v>15.5</v>
      </c>
      <c r="I168" s="75">
        <f t="shared" si="29"/>
        <v>19727</v>
      </c>
      <c r="J168" s="75">
        <f t="shared" si="29"/>
        <v>0</v>
      </c>
      <c r="K168" s="75">
        <f t="shared" si="29"/>
        <v>6.199999999999999</v>
      </c>
      <c r="L168" s="75">
        <f t="shared" si="29"/>
        <v>7891</v>
      </c>
      <c r="M168" s="75">
        <f t="shared" si="29"/>
        <v>0</v>
      </c>
      <c r="N168" s="75">
        <f t="shared" si="29"/>
        <v>0</v>
      </c>
      <c r="O168" s="75">
        <f t="shared" si="29"/>
        <v>0</v>
      </c>
      <c r="P168" s="75">
        <f t="shared" si="29"/>
        <v>0</v>
      </c>
      <c r="Q168" s="75">
        <f t="shared" si="29"/>
        <v>0</v>
      </c>
      <c r="R168" s="75">
        <f t="shared" si="29"/>
        <v>0</v>
      </c>
      <c r="S168" s="75">
        <f t="shared" si="29"/>
        <v>0</v>
      </c>
      <c r="T168" s="75">
        <f t="shared" si="29"/>
        <v>0</v>
      </c>
      <c r="U168" s="75">
        <f t="shared" si="29"/>
        <v>0</v>
      </c>
      <c r="V168" s="75">
        <f t="shared" si="29"/>
        <v>0</v>
      </c>
      <c r="W168" s="75">
        <f t="shared" si="29"/>
        <v>0</v>
      </c>
      <c r="X168" s="75">
        <f t="shared" si="29"/>
        <v>0</v>
      </c>
      <c r="Y168" s="75">
        <f t="shared" si="29"/>
        <v>0</v>
      </c>
      <c r="Z168" s="75">
        <f t="shared" si="29"/>
        <v>0</v>
      </c>
      <c r="AA168" s="75">
        <f t="shared" si="29"/>
        <v>0</v>
      </c>
      <c r="AB168" s="75">
        <f t="shared" si="29"/>
        <v>0</v>
      </c>
      <c r="AC168" s="75">
        <f t="shared" si="29"/>
        <v>0</v>
      </c>
      <c r="AD168" s="75">
        <f t="shared" si="29"/>
        <v>5.300000000000001</v>
      </c>
      <c r="AE168" s="75">
        <f t="shared" si="29"/>
        <v>6746</v>
      </c>
      <c r="AF168" s="75">
        <f t="shared" si="29"/>
        <v>0</v>
      </c>
      <c r="AG168" s="75">
        <f t="shared" si="29"/>
        <v>11.600000000000001</v>
      </c>
      <c r="AH168" s="75">
        <f t="shared" si="29"/>
        <v>14764</v>
      </c>
      <c r="AI168" s="75">
        <f t="shared" si="29"/>
        <v>0</v>
      </c>
      <c r="AJ168" s="75">
        <f t="shared" si="29"/>
        <v>15.5</v>
      </c>
      <c r="AK168" s="75">
        <f t="shared" si="29"/>
        <v>19727</v>
      </c>
      <c r="AL168" s="75">
        <f t="shared" si="29"/>
        <v>0</v>
      </c>
      <c r="AM168" s="75">
        <f t="shared" si="29"/>
        <v>99.7</v>
      </c>
      <c r="AN168" s="75">
        <f t="shared" si="29"/>
        <v>0</v>
      </c>
      <c r="AO168" s="75">
        <f t="shared" si="29"/>
        <v>0</v>
      </c>
      <c r="AP168" s="75">
        <f t="shared" si="29"/>
        <v>0</v>
      </c>
      <c r="AQ168" s="75">
        <f t="shared" si="29"/>
        <v>0</v>
      </c>
      <c r="AR168" s="75">
        <f t="shared" si="29"/>
        <v>0</v>
      </c>
      <c r="AS168" s="75">
        <f t="shared" si="29"/>
        <v>0</v>
      </c>
      <c r="AT168" s="75">
        <f t="shared" si="29"/>
        <v>0</v>
      </c>
      <c r="AU168" s="75">
        <f t="shared" si="29"/>
        <v>0</v>
      </c>
      <c r="AV168" s="75">
        <f t="shared" si="29"/>
        <v>0</v>
      </c>
      <c r="AW168" s="75">
        <f t="shared" si="29"/>
        <v>0</v>
      </c>
      <c r="AX168" s="75">
        <f t="shared" si="29"/>
        <v>0</v>
      </c>
      <c r="AY168" s="75">
        <f t="shared" si="29"/>
        <v>0</v>
      </c>
      <c r="AZ168" s="75">
        <f t="shared" si="29"/>
        <v>0</v>
      </c>
      <c r="BA168" s="75">
        <f t="shared" si="29"/>
        <v>0</v>
      </c>
      <c r="BB168" s="75">
        <f t="shared" si="29"/>
        <v>0</v>
      </c>
      <c r="BC168" s="75">
        <f t="shared" si="29"/>
        <v>0</v>
      </c>
      <c r="BD168" s="75">
        <f t="shared" si="29"/>
        <v>0</v>
      </c>
      <c r="BE168" s="75">
        <f t="shared" si="29"/>
        <v>0</v>
      </c>
      <c r="BF168" s="75">
        <f t="shared" si="29"/>
        <v>0</v>
      </c>
      <c r="BG168" s="75">
        <f t="shared" si="29"/>
        <v>0</v>
      </c>
      <c r="BH168" s="75">
        <f t="shared" si="29"/>
        <v>0</v>
      </c>
      <c r="BI168" s="75">
        <f t="shared" si="29"/>
        <v>126891</v>
      </c>
      <c r="BJ168" s="75">
        <f t="shared" si="29"/>
        <v>0</v>
      </c>
      <c r="BK168" s="42">
        <f t="shared" si="28"/>
        <v>126891.18100000001</v>
      </c>
    </row>
    <row r="169" spans="1:61" s="42" customFormat="1" ht="59.25" customHeight="1">
      <c r="A169" s="19" t="s">
        <v>105</v>
      </c>
      <c r="B169" s="6">
        <f>B159+B168</f>
        <v>294.4</v>
      </c>
      <c r="C169" s="6">
        <f>C159+C168</f>
        <v>279891</v>
      </c>
      <c r="D169" s="6"/>
      <c r="E169" s="6">
        <f>E159+E168</f>
        <v>294.90000000000003</v>
      </c>
      <c r="F169" s="6">
        <f>F159+F168</f>
        <v>279088</v>
      </c>
      <c r="G169" s="6"/>
      <c r="H169" s="6">
        <f>H159+H168</f>
        <v>227</v>
      </c>
      <c r="I169" s="6">
        <f>I159+I168</f>
        <v>214594</v>
      </c>
      <c r="J169" s="6"/>
      <c r="K169" s="6">
        <f>K159+K168</f>
        <v>141</v>
      </c>
      <c r="L169" s="6">
        <f>L159+L168</f>
        <v>132091</v>
      </c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>
        <f>AD159+AD168</f>
        <v>94.99999999999999</v>
      </c>
      <c r="AE169" s="6">
        <f>AE159+AE168</f>
        <v>89391</v>
      </c>
      <c r="AF169" s="6"/>
      <c r="AG169" s="6">
        <f>AG159+AG168</f>
        <v>197.79999999999998</v>
      </c>
      <c r="AH169" s="6">
        <f>AH159+AH168</f>
        <v>186318</v>
      </c>
      <c r="AI169" s="6"/>
      <c r="AJ169" s="6">
        <f>AJ159+AJ168</f>
        <v>244.89999999999998</v>
      </c>
      <c r="AK169" s="6">
        <f>AK159+AK168</f>
        <v>231092</v>
      </c>
      <c r="AL169" s="6"/>
      <c r="AM169" s="6">
        <f>AM159+AM168</f>
        <v>1495.0000000000002</v>
      </c>
      <c r="AN169" s="6">
        <f aca="true" t="shared" si="30" ref="AN169:BI169">AN159+AN168</f>
        <v>0</v>
      </c>
      <c r="AO169" s="6">
        <f t="shared" si="30"/>
        <v>0</v>
      </c>
      <c r="AP169" s="6">
        <f t="shared" si="30"/>
        <v>0</v>
      </c>
      <c r="AQ169" s="6">
        <f t="shared" si="30"/>
        <v>0</v>
      </c>
      <c r="AR169" s="6">
        <f t="shared" si="30"/>
        <v>0</v>
      </c>
      <c r="AS169" s="6">
        <f t="shared" si="30"/>
        <v>0</v>
      </c>
      <c r="AT169" s="6">
        <f t="shared" si="30"/>
        <v>0</v>
      </c>
      <c r="AU169" s="6">
        <f t="shared" si="30"/>
        <v>0</v>
      </c>
      <c r="AV169" s="6">
        <f t="shared" si="30"/>
        <v>0</v>
      </c>
      <c r="AW169" s="6">
        <f t="shared" si="30"/>
        <v>0</v>
      </c>
      <c r="AX169" s="6">
        <f t="shared" si="30"/>
        <v>0</v>
      </c>
      <c r="AY169" s="6">
        <f t="shared" si="30"/>
        <v>0</v>
      </c>
      <c r="AZ169" s="6">
        <f t="shared" si="30"/>
        <v>0</v>
      </c>
      <c r="BA169" s="6">
        <f t="shared" si="30"/>
        <v>0</v>
      </c>
      <c r="BB169" s="6">
        <f t="shared" si="30"/>
        <v>0</v>
      </c>
      <c r="BC169" s="6">
        <f t="shared" si="30"/>
        <v>0</v>
      </c>
      <c r="BD169" s="6">
        <f t="shared" si="30"/>
        <v>0</v>
      </c>
      <c r="BE169" s="6">
        <f t="shared" si="30"/>
        <v>0</v>
      </c>
      <c r="BF169" s="6">
        <f t="shared" si="30"/>
        <v>0</v>
      </c>
      <c r="BG169" s="6">
        <f t="shared" si="30"/>
        <v>0</v>
      </c>
      <c r="BH169" s="6">
        <f t="shared" si="30"/>
        <v>0</v>
      </c>
      <c r="BI169" s="6">
        <f t="shared" si="30"/>
        <v>1412465</v>
      </c>
    </row>
    <row r="170" spans="1:39" s="42" customFormat="1" ht="59.25" customHeight="1">
      <c r="A170" s="22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</row>
    <row r="171" spans="1:39" s="42" customFormat="1" ht="64.5" customHeight="1">
      <c r="A171" s="22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</row>
    <row r="172" spans="1:39" s="42" customFormat="1" ht="59.25" customHeight="1" hidden="1">
      <c r="A172" s="22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</row>
    <row r="173" spans="1:39" s="42" customFormat="1" ht="24.75" customHeight="1">
      <c r="A173" s="81"/>
      <c r="B173" s="15"/>
      <c r="C173" s="15"/>
      <c r="D173" s="15"/>
      <c r="E173" s="15"/>
      <c r="F173" s="15"/>
      <c r="G173" s="15"/>
      <c r="H173" s="15"/>
      <c r="I173" s="15"/>
      <c r="J173" s="15"/>
      <c r="K173" s="163" t="s">
        <v>42</v>
      </c>
      <c r="L173" s="163"/>
      <c r="M173" s="163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  <c r="AI173" s="164"/>
      <c r="AJ173" s="164"/>
      <c r="AK173" s="164"/>
      <c r="AL173" s="164"/>
      <c r="AM173" s="164"/>
    </row>
    <row r="174" spans="1:61" s="42" customFormat="1" ht="24.75" customHeight="1">
      <c r="A174" s="1" t="s">
        <v>27</v>
      </c>
      <c r="B174" s="1" t="s">
        <v>0</v>
      </c>
      <c r="C174" s="86">
        <v>921.36</v>
      </c>
      <c r="D174" s="1"/>
      <c r="E174" s="1" t="s">
        <v>1</v>
      </c>
      <c r="F174" s="86">
        <v>921.36</v>
      </c>
      <c r="G174" s="1"/>
      <c r="H174" s="1" t="s">
        <v>2</v>
      </c>
      <c r="I174" s="86">
        <v>921.36</v>
      </c>
      <c r="J174" s="1"/>
      <c r="K174" s="1" t="s">
        <v>3</v>
      </c>
      <c r="L174" s="86">
        <v>921.36</v>
      </c>
      <c r="M174" s="1"/>
      <c r="N174" s="1" t="s">
        <v>4</v>
      </c>
      <c r="O174" s="86">
        <v>921.36</v>
      </c>
      <c r="P174" s="1"/>
      <c r="Q174" s="1" t="s">
        <v>28</v>
      </c>
      <c r="R174" s="86">
        <v>921.36</v>
      </c>
      <c r="S174" s="1"/>
      <c r="T174" s="1"/>
      <c r="U174" s="1" t="s">
        <v>5</v>
      </c>
      <c r="V174" s="86">
        <v>921.36</v>
      </c>
      <c r="W174" s="1"/>
      <c r="X174" s="1" t="s">
        <v>6</v>
      </c>
      <c r="Y174" s="86">
        <v>921.36</v>
      </c>
      <c r="Z174" s="1"/>
      <c r="AA174" s="1" t="s">
        <v>7</v>
      </c>
      <c r="AB174" s="86">
        <v>921.36</v>
      </c>
      <c r="AC174" s="1"/>
      <c r="AD174" s="1" t="s">
        <v>8</v>
      </c>
      <c r="AE174" s="86">
        <v>921.36</v>
      </c>
      <c r="AF174" s="1"/>
      <c r="AG174" s="1" t="s">
        <v>9</v>
      </c>
      <c r="AH174" s="86">
        <v>921.36</v>
      </c>
      <c r="AI174" s="1"/>
      <c r="AJ174" s="1" t="s">
        <v>10</v>
      </c>
      <c r="AK174" s="86">
        <v>921.36</v>
      </c>
      <c r="AL174" s="1"/>
      <c r="AM174" s="33" t="s">
        <v>26</v>
      </c>
      <c r="BI174" s="4"/>
    </row>
    <row r="175" spans="1:63" s="42" customFormat="1" ht="30" customHeight="1">
      <c r="A175" s="4" t="s">
        <v>30</v>
      </c>
      <c r="B175" s="34">
        <v>77.2</v>
      </c>
      <c r="C175" s="34">
        <v>71129</v>
      </c>
      <c r="D175" s="34"/>
      <c r="E175" s="34">
        <v>83</v>
      </c>
      <c r="F175" s="34">
        <v>76473</v>
      </c>
      <c r="G175" s="34"/>
      <c r="H175" s="34">
        <v>63.1</v>
      </c>
      <c r="I175" s="34">
        <v>58138</v>
      </c>
      <c r="J175" s="34"/>
      <c r="K175" s="34">
        <v>33.5</v>
      </c>
      <c r="L175" s="34">
        <v>30866</v>
      </c>
      <c r="M175" s="34"/>
      <c r="N175" s="34">
        <v>9.3</v>
      </c>
      <c r="O175" s="34">
        <v>8569</v>
      </c>
      <c r="P175" s="34"/>
      <c r="Q175" s="34">
        <v>0.5</v>
      </c>
      <c r="R175" s="34">
        <v>461</v>
      </c>
      <c r="S175" s="34"/>
      <c r="T175" s="34"/>
      <c r="U175" s="34">
        <v>0.8</v>
      </c>
      <c r="V175" s="34">
        <v>737</v>
      </c>
      <c r="W175" s="34"/>
      <c r="X175" s="34">
        <v>0.9</v>
      </c>
      <c r="Y175" s="34">
        <v>829</v>
      </c>
      <c r="Z175" s="34"/>
      <c r="AA175" s="34">
        <v>1.7</v>
      </c>
      <c r="AB175" s="34">
        <v>1566</v>
      </c>
      <c r="AC175" s="34"/>
      <c r="AD175" s="34">
        <v>26.5</v>
      </c>
      <c r="AE175" s="34">
        <v>24416</v>
      </c>
      <c r="AF175" s="34"/>
      <c r="AG175" s="34">
        <v>58.8</v>
      </c>
      <c r="AH175" s="34">
        <v>54176</v>
      </c>
      <c r="AI175" s="34"/>
      <c r="AJ175" s="34">
        <v>79.7</v>
      </c>
      <c r="AK175" s="34">
        <v>73432</v>
      </c>
      <c r="AL175" s="34"/>
      <c r="AM175" s="47">
        <f>B175+E175+H175+K175+N175+Q175+U175+X175+AA175+AD175+AG175+AJ175</f>
        <v>434.99999999999994</v>
      </c>
      <c r="BI175" s="4">
        <f>C175+F175+I175+L175+O175+R175+V175+Y175+AB175+AE175+AH175+AK175</f>
        <v>400792</v>
      </c>
      <c r="BK175" s="42">
        <f>AM175*921.36</f>
        <v>400791.6</v>
      </c>
    </row>
    <row r="176" spans="1:63" s="42" customFormat="1" ht="30" customHeight="1">
      <c r="A176" s="4" t="s">
        <v>57</v>
      </c>
      <c r="B176" s="34">
        <v>9.4</v>
      </c>
      <c r="C176" s="34">
        <v>8661</v>
      </c>
      <c r="D176" s="34"/>
      <c r="E176" s="34">
        <v>10.9</v>
      </c>
      <c r="F176" s="34">
        <v>10043</v>
      </c>
      <c r="G176" s="34"/>
      <c r="H176" s="34">
        <v>10.4</v>
      </c>
      <c r="I176" s="34">
        <v>9582</v>
      </c>
      <c r="J176" s="34"/>
      <c r="K176" s="34">
        <v>7.5</v>
      </c>
      <c r="L176" s="34">
        <v>6910</v>
      </c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>
        <v>6.6</v>
      </c>
      <c r="AE176" s="34">
        <v>6081</v>
      </c>
      <c r="AF176" s="34"/>
      <c r="AG176" s="34">
        <v>9.8</v>
      </c>
      <c r="AH176" s="34">
        <v>9029</v>
      </c>
      <c r="AI176" s="34"/>
      <c r="AJ176" s="34">
        <v>10.4</v>
      </c>
      <c r="AK176" s="34">
        <v>9582</v>
      </c>
      <c r="AL176" s="34"/>
      <c r="AM176" s="47">
        <f>B176+E176+H176+K176+N176+Q176+U176+X176+AA176+AD176+AG176+AJ176</f>
        <v>65.00000000000001</v>
      </c>
      <c r="BI176" s="4">
        <f>C176+F176+I176+L176+O176+R176+V176+Y176+AB176+AE176+AH176+AK176</f>
        <v>59888</v>
      </c>
      <c r="BK176" s="42">
        <f>AM176*921.36</f>
        <v>59888.400000000016</v>
      </c>
    </row>
    <row r="177" spans="1:63" s="42" customFormat="1" ht="73.5" customHeight="1">
      <c r="A177" s="4" t="s">
        <v>31</v>
      </c>
      <c r="B177" s="34">
        <v>9.1</v>
      </c>
      <c r="C177" s="34">
        <v>8384</v>
      </c>
      <c r="D177" s="34"/>
      <c r="E177" s="34">
        <v>8.6</v>
      </c>
      <c r="F177" s="34">
        <v>7924</v>
      </c>
      <c r="G177" s="34"/>
      <c r="H177" s="34">
        <v>5.7</v>
      </c>
      <c r="I177" s="34">
        <v>5252</v>
      </c>
      <c r="J177" s="34"/>
      <c r="K177" s="34">
        <v>2.3</v>
      </c>
      <c r="L177" s="34">
        <v>2119</v>
      </c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>
        <v>1.1</v>
      </c>
      <c r="AE177" s="34">
        <v>1013</v>
      </c>
      <c r="AF177" s="34"/>
      <c r="AG177" s="34">
        <v>6.3</v>
      </c>
      <c r="AH177" s="34">
        <v>5805</v>
      </c>
      <c r="AI177" s="34"/>
      <c r="AJ177" s="34">
        <v>9.1</v>
      </c>
      <c r="AK177" s="34">
        <v>8384</v>
      </c>
      <c r="AL177" s="34"/>
      <c r="AM177" s="47">
        <f>B177+E177+H177+K177+N177+Q177+U177+X177+AA177+AD177+AG177+AJ177</f>
        <v>42.2</v>
      </c>
      <c r="BI177" s="4">
        <f>C177+F177+I177+L177+O177+R177+V177+Y177+AB177+AE177+AH177+AK177</f>
        <v>38881</v>
      </c>
      <c r="BK177" s="42">
        <f>AM177*921.36</f>
        <v>38881.392</v>
      </c>
    </row>
    <row r="178" spans="1:63" s="42" customFormat="1" ht="105.75" customHeight="1">
      <c r="A178" s="4" t="s">
        <v>51</v>
      </c>
      <c r="B178" s="34">
        <v>0.3</v>
      </c>
      <c r="C178" s="34">
        <v>276</v>
      </c>
      <c r="D178" s="34"/>
      <c r="E178" s="34">
        <v>0.3</v>
      </c>
      <c r="F178" s="34">
        <v>276</v>
      </c>
      <c r="G178" s="34"/>
      <c r="H178" s="34">
        <v>0.2</v>
      </c>
      <c r="I178" s="34">
        <v>184</v>
      </c>
      <c r="J178" s="34"/>
      <c r="K178" s="34">
        <v>0.1</v>
      </c>
      <c r="L178" s="34">
        <v>92</v>
      </c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>
        <v>0.1</v>
      </c>
      <c r="AE178" s="34">
        <v>92</v>
      </c>
      <c r="AF178" s="34"/>
      <c r="AG178" s="34">
        <v>0.2</v>
      </c>
      <c r="AH178" s="34">
        <v>185</v>
      </c>
      <c r="AI178" s="34"/>
      <c r="AJ178" s="34">
        <v>0.2</v>
      </c>
      <c r="AK178" s="34">
        <v>185</v>
      </c>
      <c r="AL178" s="34"/>
      <c r="AM178" s="47">
        <f>B178+E178+H178+K178+N178+Q178+U178+X178+AA178+AD178+AG178+AJ178</f>
        <v>1.4</v>
      </c>
      <c r="BI178" s="4">
        <f>C178+F178+I178+L178+O178+R178+V178+Y178+AB178+AE178+AH178+AK178</f>
        <v>1290</v>
      </c>
      <c r="BK178" s="42">
        <f>AM178*921.36</f>
        <v>1289.904</v>
      </c>
    </row>
    <row r="179" spans="1:39" s="42" customFormat="1" ht="1.5" customHeight="1">
      <c r="A179" s="1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15"/>
    </row>
    <row r="180" spans="1:39" s="42" customFormat="1" ht="1.5" customHeight="1">
      <c r="A180" s="1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15"/>
    </row>
    <row r="181" spans="1:39" s="42" customFormat="1" ht="224.25" customHeight="1">
      <c r="A181" s="1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15"/>
    </row>
    <row r="182" spans="1:39" s="37" customFormat="1" ht="19.5" customHeight="1">
      <c r="A182" s="158" t="s">
        <v>29</v>
      </c>
      <c r="B182" s="158"/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  <c r="AI182" s="158"/>
      <c r="AJ182" s="158"/>
      <c r="AK182" s="158"/>
      <c r="AL182" s="158"/>
      <c r="AM182" s="158"/>
    </row>
    <row r="183" spans="1:39" s="37" customFormat="1" ht="17.25" customHeight="1">
      <c r="A183" s="32"/>
      <c r="B183" s="158" t="s">
        <v>43</v>
      </c>
      <c r="C183" s="158"/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  <c r="AH183" s="158"/>
      <c r="AI183" s="158"/>
      <c r="AJ183" s="158"/>
      <c r="AK183" s="32"/>
      <c r="AL183" s="32"/>
      <c r="AM183" s="32"/>
    </row>
    <row r="184" spans="1:61" s="30" customFormat="1" ht="14.25" customHeight="1">
      <c r="A184" s="1" t="s">
        <v>27</v>
      </c>
      <c r="B184" s="1" t="s">
        <v>0</v>
      </c>
      <c r="C184" s="92">
        <v>1272.73</v>
      </c>
      <c r="D184" s="1"/>
      <c r="E184" s="1" t="s">
        <v>1</v>
      </c>
      <c r="F184" s="92">
        <v>1272.73</v>
      </c>
      <c r="G184" s="1"/>
      <c r="H184" s="1" t="s">
        <v>2</v>
      </c>
      <c r="I184" s="92">
        <v>1272.73</v>
      </c>
      <c r="J184" s="1"/>
      <c r="K184" s="1" t="s">
        <v>3</v>
      </c>
      <c r="L184" s="92">
        <v>1272.73</v>
      </c>
      <c r="M184" s="1"/>
      <c r="N184" s="1" t="s">
        <v>4</v>
      </c>
      <c r="O184" s="1"/>
      <c r="P184" s="1"/>
      <c r="Q184" s="1" t="s">
        <v>28</v>
      </c>
      <c r="R184" s="1"/>
      <c r="S184" s="1"/>
      <c r="T184" s="1"/>
      <c r="U184" s="1" t="s">
        <v>5</v>
      </c>
      <c r="V184" s="1"/>
      <c r="W184" s="1"/>
      <c r="X184" s="1" t="s">
        <v>6</v>
      </c>
      <c r="Y184" s="1"/>
      <c r="Z184" s="1"/>
      <c r="AA184" s="1" t="s">
        <v>7</v>
      </c>
      <c r="AB184" s="1"/>
      <c r="AC184" s="1"/>
      <c r="AD184" s="1" t="s">
        <v>8</v>
      </c>
      <c r="AE184" s="92">
        <v>1272.73</v>
      </c>
      <c r="AF184" s="1"/>
      <c r="AG184" s="1" t="s">
        <v>9</v>
      </c>
      <c r="AH184" s="92">
        <v>1272.73</v>
      </c>
      <c r="AI184" s="1"/>
      <c r="AJ184" s="1" t="s">
        <v>10</v>
      </c>
      <c r="AK184" s="92">
        <v>1272.73</v>
      </c>
      <c r="AL184" s="1"/>
      <c r="AM184" s="33" t="s">
        <v>26</v>
      </c>
      <c r="BI184" s="92">
        <v>1272.73</v>
      </c>
    </row>
    <row r="185" spans="1:62" s="42" customFormat="1" ht="33.75" customHeight="1">
      <c r="A185" s="4" t="s">
        <v>35</v>
      </c>
      <c r="B185" s="75">
        <v>31.7</v>
      </c>
      <c r="C185" s="75">
        <v>40346</v>
      </c>
      <c r="D185" s="75"/>
      <c r="E185" s="75">
        <v>32.8</v>
      </c>
      <c r="F185" s="75">
        <v>41746</v>
      </c>
      <c r="G185" s="75"/>
      <c r="H185" s="75">
        <v>28.3</v>
      </c>
      <c r="I185" s="75">
        <v>36018</v>
      </c>
      <c r="J185" s="75"/>
      <c r="K185" s="75">
        <v>19.8</v>
      </c>
      <c r="L185" s="75">
        <v>25200</v>
      </c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>
        <v>11.4</v>
      </c>
      <c r="AE185" s="75">
        <v>14509</v>
      </c>
      <c r="AF185" s="75"/>
      <c r="AG185" s="75">
        <v>24.1</v>
      </c>
      <c r="AH185" s="75">
        <v>30672</v>
      </c>
      <c r="AI185" s="75"/>
      <c r="AJ185" s="75">
        <v>31.9</v>
      </c>
      <c r="AK185" s="75">
        <v>40600</v>
      </c>
      <c r="AL185" s="75"/>
      <c r="AM185" s="60">
        <f>B185+E185+H185+K185+N185+Q185+U185+X185+AA185+AD185+AG185+AJ185</f>
        <v>180</v>
      </c>
      <c r="BI185" s="42">
        <f>C185+F185+I185+L185+O185+R185+V185+Y185+AB185+AE185+AH185+AK185</f>
        <v>229091</v>
      </c>
      <c r="BJ185" s="42">
        <v>229091</v>
      </c>
    </row>
    <row r="186" spans="1:61" s="44" customFormat="1" ht="39" customHeight="1">
      <c r="A186" s="26" t="s">
        <v>104</v>
      </c>
      <c r="B186" s="53">
        <f>B58+B111+B129+B169+B175+B176+B177+B178+B185</f>
        <v>7763.999999999999</v>
      </c>
      <c r="C186" s="53">
        <f aca="true" t="shared" si="31" ref="C186:BI186">C58+C111+C129+C169+C175+C176+C177+C178+C185</f>
        <v>8066504</v>
      </c>
      <c r="D186" s="53">
        <f t="shared" si="31"/>
        <v>0</v>
      </c>
      <c r="E186" s="53">
        <f t="shared" si="31"/>
        <v>7887.1</v>
      </c>
      <c r="F186" s="53">
        <f t="shared" si="31"/>
        <v>8136049</v>
      </c>
      <c r="G186" s="53">
        <f t="shared" si="31"/>
        <v>0</v>
      </c>
      <c r="H186" s="53">
        <f t="shared" si="31"/>
        <v>6003.3</v>
      </c>
      <c r="I186" s="53">
        <f t="shared" si="31"/>
        <v>6236438</v>
      </c>
      <c r="J186" s="53">
        <f t="shared" si="31"/>
        <v>0</v>
      </c>
      <c r="K186" s="53">
        <f t="shared" si="31"/>
        <v>3639.5000000000005</v>
      </c>
      <c r="L186" s="53">
        <f t="shared" si="31"/>
        <v>3788956</v>
      </c>
      <c r="M186" s="53">
        <f t="shared" si="31"/>
        <v>0</v>
      </c>
      <c r="N186" s="53">
        <f t="shared" si="31"/>
        <v>238</v>
      </c>
      <c r="O186" s="53">
        <f t="shared" si="31"/>
        <v>252350</v>
      </c>
      <c r="P186" s="53">
        <f t="shared" si="31"/>
        <v>0</v>
      </c>
      <c r="Q186" s="53">
        <f t="shared" si="31"/>
        <v>167</v>
      </c>
      <c r="R186" s="53">
        <f t="shared" si="31"/>
        <v>175446</v>
      </c>
      <c r="S186" s="53">
        <f t="shared" si="31"/>
        <v>0</v>
      </c>
      <c r="T186" s="53"/>
      <c r="U186" s="53">
        <f t="shared" si="31"/>
        <v>99.80000000000001</v>
      </c>
      <c r="V186" s="53">
        <f t="shared" si="31"/>
        <v>105194</v>
      </c>
      <c r="W186" s="53">
        <f t="shared" si="31"/>
        <v>0</v>
      </c>
      <c r="X186" s="53">
        <f t="shared" si="31"/>
        <v>89.3</v>
      </c>
      <c r="Y186" s="53">
        <f t="shared" si="31"/>
        <v>90360</v>
      </c>
      <c r="Z186" s="53">
        <f t="shared" si="31"/>
        <v>0</v>
      </c>
      <c r="AA186" s="53">
        <f t="shared" si="31"/>
        <v>218.3</v>
      </c>
      <c r="AB186" s="53">
        <f t="shared" si="31"/>
        <v>231139</v>
      </c>
      <c r="AC186" s="53">
        <f t="shared" si="31"/>
        <v>0</v>
      </c>
      <c r="AD186" s="53">
        <f t="shared" si="31"/>
        <v>2373.5</v>
      </c>
      <c r="AE186" s="53">
        <f t="shared" si="31"/>
        <v>2457051</v>
      </c>
      <c r="AF186" s="53">
        <f t="shared" si="31"/>
        <v>0</v>
      </c>
      <c r="AG186" s="53">
        <f t="shared" si="31"/>
        <v>5004.8</v>
      </c>
      <c r="AH186" s="53">
        <f t="shared" si="31"/>
        <v>5154124</v>
      </c>
      <c r="AI186" s="53">
        <f t="shared" si="31"/>
        <v>0</v>
      </c>
      <c r="AJ186" s="53">
        <f t="shared" si="31"/>
        <v>6233.0999999999985</v>
      </c>
      <c r="AK186" s="53">
        <f t="shared" si="31"/>
        <v>6453882</v>
      </c>
      <c r="AL186" s="53">
        <f t="shared" si="31"/>
        <v>0</v>
      </c>
      <c r="AM186" s="53">
        <f t="shared" si="31"/>
        <v>39717.7</v>
      </c>
      <c r="AN186" s="53">
        <f t="shared" si="31"/>
        <v>0</v>
      </c>
      <c r="AO186" s="53">
        <f t="shared" si="31"/>
        <v>0</v>
      </c>
      <c r="AP186" s="53">
        <f t="shared" si="31"/>
        <v>0</v>
      </c>
      <c r="AQ186" s="53">
        <f t="shared" si="31"/>
        <v>0</v>
      </c>
      <c r="AR186" s="53">
        <f t="shared" si="31"/>
        <v>0</v>
      </c>
      <c r="AS186" s="53">
        <f t="shared" si="31"/>
        <v>0</v>
      </c>
      <c r="AT186" s="53">
        <f t="shared" si="31"/>
        <v>0</v>
      </c>
      <c r="AU186" s="53">
        <f t="shared" si="31"/>
        <v>0</v>
      </c>
      <c r="AV186" s="53">
        <f t="shared" si="31"/>
        <v>0</v>
      </c>
      <c r="AW186" s="53">
        <f t="shared" si="31"/>
        <v>0</v>
      </c>
      <c r="AX186" s="53">
        <f t="shared" si="31"/>
        <v>0</v>
      </c>
      <c r="AY186" s="53">
        <f t="shared" si="31"/>
        <v>0</v>
      </c>
      <c r="AZ186" s="53">
        <f t="shared" si="31"/>
        <v>0</v>
      </c>
      <c r="BA186" s="53">
        <f t="shared" si="31"/>
        <v>0</v>
      </c>
      <c r="BB186" s="53">
        <f t="shared" si="31"/>
        <v>0</v>
      </c>
      <c r="BC186" s="53">
        <f t="shared" si="31"/>
        <v>0</v>
      </c>
      <c r="BD186" s="53">
        <f t="shared" si="31"/>
        <v>0</v>
      </c>
      <c r="BE186" s="53">
        <f t="shared" si="31"/>
        <v>0</v>
      </c>
      <c r="BF186" s="53">
        <f t="shared" si="31"/>
        <v>0</v>
      </c>
      <c r="BG186" s="53">
        <f t="shared" si="31"/>
        <v>0</v>
      </c>
      <c r="BH186" s="53">
        <f t="shared" si="31"/>
        <v>0</v>
      </c>
      <c r="BI186" s="53">
        <f t="shared" si="31"/>
        <v>41147493</v>
      </c>
    </row>
    <row r="187" spans="1:39" s="44" customFormat="1" ht="2.25" customHeight="1">
      <c r="A187" s="50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</row>
    <row r="188" spans="1:39" s="44" customFormat="1" ht="12.75" customHeight="1" hidden="1">
      <c r="A188" s="50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</row>
    <row r="189" spans="1:39" s="44" customFormat="1" ht="248.25" customHeight="1" hidden="1">
      <c r="A189" s="50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</row>
    <row r="190" spans="1:61" s="44" customFormat="1" ht="37.5" customHeight="1">
      <c r="A190" s="50"/>
      <c r="B190" s="51">
        <f>B58+B130+B169+B175+B176+B177+B178+B185</f>
        <v>7763.999999999999</v>
      </c>
      <c r="C190" s="51">
        <f aca="true" t="shared" si="32" ref="C190:BI190">C58+C130+C169+C175+C176+C177+C178+C185</f>
        <v>8066504</v>
      </c>
      <c r="D190" s="51">
        <f t="shared" si="32"/>
        <v>0</v>
      </c>
      <c r="E190" s="51">
        <f t="shared" si="32"/>
        <v>7887.1</v>
      </c>
      <c r="F190" s="51">
        <f t="shared" si="32"/>
        <v>8136049</v>
      </c>
      <c r="G190" s="51">
        <f t="shared" si="32"/>
        <v>0</v>
      </c>
      <c r="H190" s="51">
        <f t="shared" si="32"/>
        <v>6003.3</v>
      </c>
      <c r="I190" s="51">
        <f t="shared" si="32"/>
        <v>6236438</v>
      </c>
      <c r="J190" s="51">
        <f t="shared" si="32"/>
        <v>0</v>
      </c>
      <c r="K190" s="51">
        <f t="shared" si="32"/>
        <v>3639.5000000000005</v>
      </c>
      <c r="L190" s="51">
        <f t="shared" si="32"/>
        <v>3788956</v>
      </c>
      <c r="M190" s="51">
        <f t="shared" si="32"/>
        <v>0</v>
      </c>
      <c r="N190" s="51">
        <f t="shared" si="32"/>
        <v>238</v>
      </c>
      <c r="O190" s="51">
        <f t="shared" si="32"/>
        <v>252350</v>
      </c>
      <c r="P190" s="51">
        <f t="shared" si="32"/>
        <v>0</v>
      </c>
      <c r="Q190" s="51">
        <f t="shared" si="32"/>
        <v>167</v>
      </c>
      <c r="R190" s="51">
        <f t="shared" si="32"/>
        <v>175446</v>
      </c>
      <c r="S190" s="51">
        <f t="shared" si="32"/>
        <v>0</v>
      </c>
      <c r="T190" s="51"/>
      <c r="U190" s="51">
        <f t="shared" si="32"/>
        <v>99.80000000000001</v>
      </c>
      <c r="V190" s="51">
        <f t="shared" si="32"/>
        <v>97826</v>
      </c>
      <c r="W190" s="51">
        <f t="shared" si="32"/>
        <v>0</v>
      </c>
      <c r="X190" s="51">
        <f t="shared" si="32"/>
        <v>89.3</v>
      </c>
      <c r="Y190" s="51">
        <f t="shared" si="32"/>
        <v>90360</v>
      </c>
      <c r="Z190" s="51">
        <f t="shared" si="32"/>
        <v>0</v>
      </c>
      <c r="AA190" s="51">
        <f t="shared" si="32"/>
        <v>218.29999999999998</v>
      </c>
      <c r="AB190" s="51">
        <f t="shared" si="32"/>
        <v>231139</v>
      </c>
      <c r="AC190" s="51">
        <f t="shared" si="32"/>
        <v>0</v>
      </c>
      <c r="AD190" s="51">
        <f t="shared" si="32"/>
        <v>2373.5</v>
      </c>
      <c r="AE190" s="51">
        <f t="shared" si="32"/>
        <v>2457051</v>
      </c>
      <c r="AF190" s="51">
        <f t="shared" si="32"/>
        <v>0</v>
      </c>
      <c r="AG190" s="51">
        <f t="shared" si="32"/>
        <v>5004.8</v>
      </c>
      <c r="AH190" s="51">
        <f t="shared" si="32"/>
        <v>5154124</v>
      </c>
      <c r="AI190" s="51">
        <f t="shared" si="32"/>
        <v>0</v>
      </c>
      <c r="AJ190" s="51">
        <f t="shared" si="32"/>
        <v>6233.0999999999985</v>
      </c>
      <c r="AK190" s="51">
        <f t="shared" si="32"/>
        <v>6453882</v>
      </c>
      <c r="AL190" s="51">
        <f t="shared" si="32"/>
        <v>0</v>
      </c>
      <c r="AM190" s="51">
        <f t="shared" si="32"/>
        <v>39717.7</v>
      </c>
      <c r="AN190" s="51">
        <f t="shared" si="32"/>
        <v>0</v>
      </c>
      <c r="AO190" s="51">
        <f t="shared" si="32"/>
        <v>0</v>
      </c>
      <c r="AP190" s="51">
        <f t="shared" si="32"/>
        <v>0</v>
      </c>
      <c r="AQ190" s="51">
        <f t="shared" si="32"/>
        <v>0</v>
      </c>
      <c r="AR190" s="51">
        <f t="shared" si="32"/>
        <v>0</v>
      </c>
      <c r="AS190" s="51">
        <f t="shared" si="32"/>
        <v>0</v>
      </c>
      <c r="AT190" s="51">
        <f t="shared" si="32"/>
        <v>0</v>
      </c>
      <c r="AU190" s="51">
        <f t="shared" si="32"/>
        <v>0</v>
      </c>
      <c r="AV190" s="51">
        <f t="shared" si="32"/>
        <v>0</v>
      </c>
      <c r="AW190" s="51">
        <f t="shared" si="32"/>
        <v>0</v>
      </c>
      <c r="AX190" s="51">
        <f t="shared" si="32"/>
        <v>0</v>
      </c>
      <c r="AY190" s="51">
        <f t="shared" si="32"/>
        <v>0</v>
      </c>
      <c r="AZ190" s="51">
        <f t="shared" si="32"/>
        <v>0</v>
      </c>
      <c r="BA190" s="51">
        <f t="shared" si="32"/>
        <v>0</v>
      </c>
      <c r="BB190" s="51">
        <f t="shared" si="32"/>
        <v>0</v>
      </c>
      <c r="BC190" s="51">
        <f t="shared" si="32"/>
        <v>0</v>
      </c>
      <c r="BD190" s="51">
        <f t="shared" si="32"/>
        <v>0</v>
      </c>
      <c r="BE190" s="51">
        <f t="shared" si="32"/>
        <v>0</v>
      </c>
      <c r="BF190" s="51">
        <f t="shared" si="32"/>
        <v>0</v>
      </c>
      <c r="BG190" s="51">
        <f t="shared" si="32"/>
        <v>0</v>
      </c>
      <c r="BH190" s="51">
        <f t="shared" si="32"/>
        <v>0</v>
      </c>
      <c r="BI190" s="51">
        <f t="shared" si="32"/>
        <v>41147493</v>
      </c>
    </row>
    <row r="191" spans="1:40" s="37" customFormat="1" ht="16.5" customHeight="1">
      <c r="A191" s="158" t="s">
        <v>29</v>
      </c>
      <c r="B191" s="158"/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8"/>
      <c r="AH191" s="158"/>
      <c r="AI191" s="158"/>
      <c r="AJ191" s="158"/>
      <c r="AK191" s="158"/>
      <c r="AL191" s="158"/>
      <c r="AM191" s="158"/>
      <c r="AN191" s="43"/>
    </row>
    <row r="192" spans="1:40" s="37" customFormat="1" ht="15.75" customHeight="1">
      <c r="A192" s="158" t="s">
        <v>114</v>
      </c>
      <c r="B192" s="158"/>
      <c r="C192" s="158"/>
      <c r="D192" s="158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  <c r="AD192" s="158"/>
      <c r="AE192" s="158"/>
      <c r="AF192" s="158"/>
      <c r="AG192" s="158"/>
      <c r="AH192" s="158"/>
      <c r="AI192" s="158"/>
      <c r="AJ192" s="158"/>
      <c r="AK192" s="158"/>
      <c r="AL192" s="158"/>
      <c r="AM192" s="158"/>
      <c r="AN192" s="43"/>
    </row>
    <row r="193" spans="1:40" s="37" customFormat="1" ht="17.25" customHeight="1">
      <c r="A193" s="32"/>
      <c r="B193" s="158" t="s">
        <v>43</v>
      </c>
      <c r="C193" s="158"/>
      <c r="D193" s="158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  <c r="AH193" s="32"/>
      <c r="AI193" s="32"/>
      <c r="AJ193" s="32"/>
      <c r="AK193" s="32"/>
      <c r="AL193" s="32"/>
      <c r="AM193" s="32"/>
      <c r="AN193" s="43"/>
    </row>
    <row r="194" spans="1:61" s="30" customFormat="1" ht="14.25" customHeight="1">
      <c r="A194" s="1" t="s">
        <v>27</v>
      </c>
      <c r="B194" s="1" t="s">
        <v>0</v>
      </c>
      <c r="C194" s="92">
        <v>1272.73</v>
      </c>
      <c r="D194" s="1"/>
      <c r="E194" s="1" t="s">
        <v>1</v>
      </c>
      <c r="F194" s="92">
        <v>1272.73</v>
      </c>
      <c r="G194" s="1"/>
      <c r="H194" s="1" t="s">
        <v>2</v>
      </c>
      <c r="I194" s="92">
        <v>1272.73</v>
      </c>
      <c r="J194" s="1"/>
      <c r="K194" s="1" t="s">
        <v>3</v>
      </c>
      <c r="L194" s="92">
        <v>1272.73</v>
      </c>
      <c r="M194" s="1"/>
      <c r="N194" s="1" t="s">
        <v>4</v>
      </c>
      <c r="O194" s="92">
        <v>1272.73</v>
      </c>
      <c r="P194" s="1"/>
      <c r="Q194" s="1" t="s">
        <v>28</v>
      </c>
      <c r="R194" s="1"/>
      <c r="S194" s="1"/>
      <c r="T194" s="1"/>
      <c r="U194" s="1" t="s">
        <v>5</v>
      </c>
      <c r="V194" s="1"/>
      <c r="W194" s="1"/>
      <c r="X194" s="1" t="s">
        <v>6</v>
      </c>
      <c r="Y194" s="1"/>
      <c r="Z194" s="1"/>
      <c r="AA194" s="1" t="s">
        <v>7</v>
      </c>
      <c r="AB194" s="1"/>
      <c r="AC194" s="1"/>
      <c r="AD194" s="1" t="s">
        <v>8</v>
      </c>
      <c r="AE194" s="92">
        <v>1272.73</v>
      </c>
      <c r="AF194" s="1"/>
      <c r="AG194" s="1" t="s">
        <v>9</v>
      </c>
      <c r="AH194" s="92">
        <v>1272.73</v>
      </c>
      <c r="AI194" s="1"/>
      <c r="AJ194" s="1" t="s">
        <v>10</v>
      </c>
      <c r="AK194" s="92">
        <v>1272.73</v>
      </c>
      <c r="AL194" s="1"/>
      <c r="AM194" s="33" t="s">
        <v>26</v>
      </c>
      <c r="BI194" s="108"/>
    </row>
    <row r="195" spans="1:62" s="42" customFormat="1" ht="25.5" customHeight="1">
      <c r="A195" s="4" t="s">
        <v>25</v>
      </c>
      <c r="B195" s="72">
        <v>14.9</v>
      </c>
      <c r="C195" s="72">
        <v>18964</v>
      </c>
      <c r="D195" s="72"/>
      <c r="E195" s="72">
        <v>14.9</v>
      </c>
      <c r="F195" s="72">
        <v>18964</v>
      </c>
      <c r="G195" s="72"/>
      <c r="H195" s="72">
        <v>12.2</v>
      </c>
      <c r="I195" s="72">
        <v>15527</v>
      </c>
      <c r="J195" s="72"/>
      <c r="K195" s="72">
        <v>7.3</v>
      </c>
      <c r="L195" s="72">
        <v>9291</v>
      </c>
      <c r="M195" s="72"/>
      <c r="N195" s="72">
        <v>1.4</v>
      </c>
      <c r="O195" s="72">
        <v>1782</v>
      </c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>
        <v>5</v>
      </c>
      <c r="AE195" s="72">
        <v>6364</v>
      </c>
      <c r="AF195" s="72"/>
      <c r="AG195" s="72">
        <v>7</v>
      </c>
      <c r="AH195" s="72">
        <v>8909</v>
      </c>
      <c r="AI195" s="72"/>
      <c r="AJ195" s="72">
        <v>9.3</v>
      </c>
      <c r="AK195" s="72">
        <v>11836</v>
      </c>
      <c r="AL195" s="72"/>
      <c r="AM195" s="72">
        <f>B195+E195+H195+K195+N195+Q195+U195+X195+AA195+AD195+AG195+AJ195</f>
        <v>72</v>
      </c>
      <c r="BI195" s="4">
        <f>C195+F195+I195+L195+O195+R195+V195+Y195+AB195+AE195+AH195+AK195</f>
        <v>91637</v>
      </c>
      <c r="BJ195" s="42">
        <v>91637</v>
      </c>
    </row>
    <row r="196" spans="1:39" s="42" customFormat="1" ht="15" customHeight="1">
      <c r="A196" s="158" t="s">
        <v>29</v>
      </c>
      <c r="B196" s="158"/>
      <c r="C196" s="158"/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  <c r="AK196" s="158"/>
      <c r="AL196" s="158"/>
      <c r="AM196" s="158"/>
    </row>
    <row r="197" spans="1:39" s="42" customFormat="1" ht="14.25" customHeight="1">
      <c r="A197" s="158" t="s">
        <v>115</v>
      </c>
      <c r="B197" s="158"/>
      <c r="C197" s="158"/>
      <c r="D197" s="158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  <c r="AK197" s="158"/>
      <c r="AL197" s="158"/>
      <c r="AM197" s="158"/>
    </row>
    <row r="198" spans="1:39" s="45" customFormat="1" ht="15.75" customHeight="1">
      <c r="A198" s="32"/>
      <c r="B198" s="158" t="s">
        <v>42</v>
      </c>
      <c r="C198" s="158"/>
      <c r="D198" s="158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/>
      <c r="AF198" s="158"/>
      <c r="AG198" s="158"/>
      <c r="AH198" s="32"/>
      <c r="AI198" s="32"/>
      <c r="AJ198" s="32"/>
      <c r="AK198" s="32"/>
      <c r="AL198" s="32"/>
      <c r="AM198" s="32"/>
    </row>
    <row r="199" spans="1:61" s="30" customFormat="1" ht="14.25" customHeight="1">
      <c r="A199" s="1" t="s">
        <v>27</v>
      </c>
      <c r="B199" s="1" t="s">
        <v>0</v>
      </c>
      <c r="C199" s="86">
        <v>921.36</v>
      </c>
      <c r="D199" s="1"/>
      <c r="E199" s="1" t="s">
        <v>1</v>
      </c>
      <c r="F199" s="86">
        <v>921.36</v>
      </c>
      <c r="G199" s="1"/>
      <c r="H199" s="1" t="s">
        <v>2</v>
      </c>
      <c r="I199" s="86">
        <v>921.36</v>
      </c>
      <c r="J199" s="1"/>
      <c r="K199" s="1" t="s">
        <v>3</v>
      </c>
      <c r="L199" s="86">
        <v>921.36</v>
      </c>
      <c r="M199" s="1"/>
      <c r="N199" s="1" t="s">
        <v>4</v>
      </c>
      <c r="O199" s="1"/>
      <c r="P199" s="1"/>
      <c r="Q199" s="1" t="s">
        <v>28</v>
      </c>
      <c r="R199" s="1"/>
      <c r="S199" s="1"/>
      <c r="T199" s="1"/>
      <c r="U199" s="1" t="s">
        <v>5</v>
      </c>
      <c r="V199" s="1"/>
      <c r="W199" s="1"/>
      <c r="X199" s="1" t="s">
        <v>6</v>
      </c>
      <c r="Y199" s="1"/>
      <c r="Z199" s="1"/>
      <c r="AA199" s="1" t="s">
        <v>7</v>
      </c>
      <c r="AB199" s="1"/>
      <c r="AC199" s="1"/>
      <c r="AD199" s="1" t="s">
        <v>8</v>
      </c>
      <c r="AE199" s="86">
        <v>921.36</v>
      </c>
      <c r="AF199" s="1"/>
      <c r="AG199" s="1" t="s">
        <v>9</v>
      </c>
      <c r="AH199" s="86">
        <v>921.36</v>
      </c>
      <c r="AI199" s="1"/>
      <c r="AJ199" s="1" t="s">
        <v>10</v>
      </c>
      <c r="AK199" s="86">
        <v>921.36</v>
      </c>
      <c r="AL199" s="1"/>
      <c r="AM199" s="33" t="s">
        <v>26</v>
      </c>
      <c r="BI199" s="108"/>
    </row>
    <row r="200" spans="1:62" s="30" customFormat="1" ht="17.25" customHeight="1">
      <c r="A200" s="2" t="s">
        <v>49</v>
      </c>
      <c r="B200" s="61">
        <v>2.8</v>
      </c>
      <c r="C200" s="61">
        <v>2580</v>
      </c>
      <c r="D200" s="61"/>
      <c r="E200" s="61">
        <v>2.8</v>
      </c>
      <c r="F200" s="61">
        <v>2580</v>
      </c>
      <c r="G200" s="61"/>
      <c r="H200" s="61">
        <v>2.1</v>
      </c>
      <c r="I200" s="61">
        <v>1935</v>
      </c>
      <c r="J200" s="61"/>
      <c r="K200" s="61">
        <v>0.9</v>
      </c>
      <c r="L200" s="61">
        <v>829</v>
      </c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>
        <v>0.9</v>
      </c>
      <c r="AE200" s="61">
        <v>829</v>
      </c>
      <c r="AF200" s="61"/>
      <c r="AG200" s="61">
        <v>1.7</v>
      </c>
      <c r="AH200" s="61">
        <v>1566</v>
      </c>
      <c r="AI200" s="61"/>
      <c r="AJ200" s="61">
        <v>2</v>
      </c>
      <c r="AK200" s="61">
        <v>1843</v>
      </c>
      <c r="AL200" s="61"/>
      <c r="AM200" s="2">
        <f>B200+E200+H200+K200+N200+Q200+U200+X200+AA200+AD200+AG200+AJ200</f>
        <v>13.2</v>
      </c>
      <c r="BI200" s="108">
        <f>C200+F200+I200+L200+O200+R200+V200+Y200+AB200+AE200+AH200+AK200</f>
        <v>12162</v>
      </c>
      <c r="BJ200" s="30">
        <v>12162</v>
      </c>
    </row>
    <row r="201" spans="1:62" s="42" customFormat="1" ht="16.5" customHeight="1">
      <c r="A201" s="4" t="s">
        <v>25</v>
      </c>
      <c r="B201" s="61">
        <v>12.3</v>
      </c>
      <c r="C201" s="61">
        <v>11333</v>
      </c>
      <c r="D201" s="61"/>
      <c r="E201" s="61">
        <v>11.9</v>
      </c>
      <c r="F201" s="61">
        <v>10964</v>
      </c>
      <c r="G201" s="61"/>
      <c r="H201" s="61">
        <v>9.8</v>
      </c>
      <c r="I201" s="61">
        <v>9029</v>
      </c>
      <c r="J201" s="61"/>
      <c r="K201" s="61">
        <v>5.6</v>
      </c>
      <c r="L201" s="61">
        <v>5160</v>
      </c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>
        <v>3.1</v>
      </c>
      <c r="AE201" s="61">
        <v>2856</v>
      </c>
      <c r="AF201" s="61"/>
      <c r="AG201" s="61">
        <v>6.3</v>
      </c>
      <c r="AH201" s="61">
        <v>5805</v>
      </c>
      <c r="AI201" s="61"/>
      <c r="AJ201" s="61">
        <v>7</v>
      </c>
      <c r="AK201" s="61">
        <v>6449</v>
      </c>
      <c r="AL201" s="61"/>
      <c r="AM201" s="2">
        <f>B201+E201+H201+K201+N201+Q201+U201+X201+AA201+AD201+AG201+AJ201</f>
        <v>56</v>
      </c>
      <c r="BI201" s="108">
        <f>C201+F201+I201+L201+O201+R201+V201+Y201+AB201+AE201+AH201+AK201</f>
        <v>51596</v>
      </c>
      <c r="BJ201" s="42">
        <v>51596</v>
      </c>
    </row>
    <row r="202" spans="1:62" s="42" customFormat="1" ht="31.5" customHeight="1">
      <c r="A202" s="4" t="s">
        <v>117</v>
      </c>
      <c r="B202" s="61">
        <f>B200+B201</f>
        <v>15.100000000000001</v>
      </c>
      <c r="C202" s="61">
        <f>C200+C201</f>
        <v>13913</v>
      </c>
      <c r="D202" s="61"/>
      <c r="E202" s="61">
        <f>E200+E201</f>
        <v>14.7</v>
      </c>
      <c r="F202" s="61">
        <f>F200+F201</f>
        <v>13544</v>
      </c>
      <c r="G202" s="61"/>
      <c r="H202" s="61">
        <f>H200+H201</f>
        <v>11.9</v>
      </c>
      <c r="I202" s="61">
        <f>I200+I201</f>
        <v>10964</v>
      </c>
      <c r="J202" s="61"/>
      <c r="K202" s="61">
        <f>K200+K201</f>
        <v>6.5</v>
      </c>
      <c r="L202" s="61">
        <f>L200+L201</f>
        <v>5989</v>
      </c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>
        <f>AD200+AD201</f>
        <v>4</v>
      </c>
      <c r="AE202" s="61">
        <f>AE200+AE201</f>
        <v>3685</v>
      </c>
      <c r="AF202" s="61"/>
      <c r="AG202" s="61">
        <f>AG200+AG201</f>
        <v>8</v>
      </c>
      <c r="AH202" s="61">
        <f>AH200+AH201</f>
        <v>7371</v>
      </c>
      <c r="AI202" s="61"/>
      <c r="AJ202" s="61">
        <f>AJ200+AJ201</f>
        <v>9</v>
      </c>
      <c r="AK202" s="61">
        <f>AK200+AK201</f>
        <v>8292</v>
      </c>
      <c r="AL202" s="61"/>
      <c r="AM202" s="2">
        <f>B202+E202+H202+K202+N202+Q202+U202+X202+AA202+AD202+AG202+AJ202</f>
        <v>69.2</v>
      </c>
      <c r="AN202" s="2">
        <f>C202+F202+I202+L202+O202+R202+V202+Y202+AB202+AE202+AH202+AK202</f>
        <v>63758</v>
      </c>
      <c r="AO202" s="2">
        <f>D202+G202+J202+M202+P202+S202+W202+Z202+AC202+AF202+AI202+AL202</f>
        <v>0</v>
      </c>
      <c r="AP202" s="2">
        <f>E202+H202+K202+N202+Q202+U202+X202+AA202+AD202+AG202+AJ202+AM202</f>
        <v>123.30000000000001</v>
      </c>
      <c r="AQ202" s="2">
        <f>F202+I202+L202+O202+R202+V202+Y202+AB202+AE202+AH202+AK202+AN202</f>
        <v>113603</v>
      </c>
      <c r="AR202" s="2">
        <f>G202+J202+M202+P202+S202+W202+Z202+AC202+AF202+AI202+AL202+AO202</f>
        <v>0</v>
      </c>
      <c r="AS202" s="2">
        <f>H202+K202+N202+Q202+U202+X202+AA202+AD202+AG202+AJ202+AM202+AP202</f>
        <v>231.9</v>
      </c>
      <c r="AT202" s="2">
        <f>I202+L202+O202+R202+V202+Y202+AB202+AE202+AH202+AK202+AN202+AQ202</f>
        <v>213662</v>
      </c>
      <c r="AU202" s="2">
        <f>J202+M202+P202+S202+W202+Z202+AC202+AF202+AI202+AL202+AO202+AR202</f>
        <v>0</v>
      </c>
      <c r="AV202" s="2">
        <f>K202+N202+Q202+U202+X202+AA202+AD202+AG202+AJ202+AM202+AP202+AS202</f>
        <v>451.9</v>
      </c>
      <c r="AW202" s="2">
        <f>L202+O202+R202+V202+Y202+AB202+AE202+AH202+AK202+AN202+AQ202+AT202</f>
        <v>416360</v>
      </c>
      <c r="AX202" s="2">
        <f>M202+P202+S202+W202+Z202+AC202+AF202+AI202+AL202+AO202+AR202+AU202</f>
        <v>0</v>
      </c>
      <c r="AY202" s="2">
        <f>N202+Q202+U202+X202+AA202+AD202+AG202+AJ202+AM202+AP202+AS202+AV202</f>
        <v>897.3</v>
      </c>
      <c r="AZ202" s="2">
        <f>O202+R202+V202+Y202+AB202+AE202+AH202+AK202+AN202+AQ202+AT202+AW202</f>
        <v>826731</v>
      </c>
      <c r="BA202" s="2">
        <f>P202+S202+W202+Z202+AC202+AF202+AI202+AL202+AO202+AR202+AU202+AX202</f>
        <v>0</v>
      </c>
      <c r="BB202" s="2">
        <f>Q202+U202+X202+AA202+AD202+AG202+AJ202+AM202+AP202+AS202+AV202+AY202</f>
        <v>1794.6</v>
      </c>
      <c r="BC202" s="2">
        <f>R202+V202+Y202+AB202+AE202+AH202+AK202+AN202+AQ202+AT202+AW202+AZ202</f>
        <v>1653462</v>
      </c>
      <c r="BD202" s="2">
        <f>S202+W202+Z202+AC202+AF202+AI202+AL202+AO202+AR202+AU202+AX202+BA202</f>
        <v>0</v>
      </c>
      <c r="BE202" s="2">
        <f>U202+X202+AA202+AD202+AG202+AJ202+AM202+AP202+AS202+AV202+AY202+BB202</f>
        <v>3589.2</v>
      </c>
      <c r="BF202" s="2">
        <f>V202+Y202+AB202+AE202+AH202+AK202+AN202+AQ202+AT202+AW202+AZ202+BC202</f>
        <v>3306924</v>
      </c>
      <c r="BG202" s="2">
        <f>W202+Z202+AC202+AF202+AI202+AL202+AO202+AR202+AU202+AX202+BA202+BD202</f>
        <v>0</v>
      </c>
      <c r="BH202" s="2">
        <f>X202+AA202+AD202+AG202+AJ202+AM202+AP202+AS202+AV202+AY202+BB202+BE202</f>
        <v>7178.4</v>
      </c>
      <c r="BI202" s="2">
        <f>SUM(BI200:BI201)</f>
        <v>63758</v>
      </c>
      <c r="BJ202" s="42">
        <f>SUM(BJ200:BJ201)</f>
        <v>63758</v>
      </c>
    </row>
    <row r="203" spans="1:62" s="44" customFormat="1" ht="38.25" customHeight="1">
      <c r="A203" s="46" t="s">
        <v>93</v>
      </c>
      <c r="B203" s="2">
        <f>B195+B202</f>
        <v>30</v>
      </c>
      <c r="C203" s="2">
        <f>C195+C202</f>
        <v>32877</v>
      </c>
      <c r="D203" s="2"/>
      <c r="E203" s="2">
        <f>E195+E202</f>
        <v>29.6</v>
      </c>
      <c r="F203" s="2">
        <f>F195+F202</f>
        <v>32508</v>
      </c>
      <c r="G203" s="2"/>
      <c r="H203" s="2">
        <f>H195+H202</f>
        <v>24.1</v>
      </c>
      <c r="I203" s="2">
        <f>I195+I202</f>
        <v>26491</v>
      </c>
      <c r="J203" s="2"/>
      <c r="K203" s="2">
        <f>K195+K202</f>
        <v>13.8</v>
      </c>
      <c r="L203" s="2">
        <f>L195+L202</f>
        <v>15280</v>
      </c>
      <c r="M203" s="2"/>
      <c r="N203" s="2">
        <f>N195+N202</f>
        <v>1.4</v>
      </c>
      <c r="O203" s="2">
        <f>O195+O202</f>
        <v>1782</v>
      </c>
      <c r="P203" s="2"/>
      <c r="Q203" s="2">
        <f>Q195+Q202</f>
        <v>0</v>
      </c>
      <c r="R203" s="2"/>
      <c r="S203" s="2"/>
      <c r="T203" s="2"/>
      <c r="U203" s="2">
        <f>U195+U202</f>
        <v>0</v>
      </c>
      <c r="V203" s="2"/>
      <c r="W203" s="2"/>
      <c r="X203" s="2">
        <f>X195+X202</f>
        <v>0</v>
      </c>
      <c r="Y203" s="2"/>
      <c r="Z203" s="2"/>
      <c r="AA203" s="2">
        <f>AA195+AA202</f>
        <v>0</v>
      </c>
      <c r="AB203" s="2"/>
      <c r="AC203" s="2"/>
      <c r="AD203" s="2">
        <f>AD195+AD202</f>
        <v>9</v>
      </c>
      <c r="AE203" s="2">
        <f>AE195+AE202</f>
        <v>10049</v>
      </c>
      <c r="AF203" s="2"/>
      <c r="AG203" s="2">
        <f>AG195+AG202</f>
        <v>15</v>
      </c>
      <c r="AH203" s="2">
        <f>AH195+AH202</f>
        <v>16280</v>
      </c>
      <c r="AI203" s="2"/>
      <c r="AJ203" s="2">
        <f>AJ195+AJ202</f>
        <v>18.3</v>
      </c>
      <c r="AK203" s="2">
        <f>AK195+AK202</f>
        <v>20128</v>
      </c>
      <c r="AL203" s="2"/>
      <c r="AM203" s="2">
        <f aca="true" t="shared" si="33" ref="AM203:BI203">AM195+AM202</f>
        <v>141.2</v>
      </c>
      <c r="AN203" s="2">
        <f t="shared" si="33"/>
        <v>63758</v>
      </c>
      <c r="AO203" s="2">
        <f t="shared" si="33"/>
        <v>0</v>
      </c>
      <c r="AP203" s="2">
        <f t="shared" si="33"/>
        <v>123.30000000000001</v>
      </c>
      <c r="AQ203" s="2">
        <f t="shared" si="33"/>
        <v>113603</v>
      </c>
      <c r="AR203" s="2">
        <f t="shared" si="33"/>
        <v>0</v>
      </c>
      <c r="AS203" s="2">
        <f t="shared" si="33"/>
        <v>231.9</v>
      </c>
      <c r="AT203" s="2">
        <f t="shared" si="33"/>
        <v>213662</v>
      </c>
      <c r="AU203" s="2">
        <f t="shared" si="33"/>
        <v>0</v>
      </c>
      <c r="AV203" s="2">
        <f t="shared" si="33"/>
        <v>451.9</v>
      </c>
      <c r="AW203" s="2">
        <f t="shared" si="33"/>
        <v>416360</v>
      </c>
      <c r="AX203" s="2">
        <f t="shared" si="33"/>
        <v>0</v>
      </c>
      <c r="AY203" s="2">
        <f t="shared" si="33"/>
        <v>897.3</v>
      </c>
      <c r="AZ203" s="2">
        <f t="shared" si="33"/>
        <v>826731</v>
      </c>
      <c r="BA203" s="2">
        <f t="shared" si="33"/>
        <v>0</v>
      </c>
      <c r="BB203" s="2">
        <f t="shared" si="33"/>
        <v>1794.6</v>
      </c>
      <c r="BC203" s="2">
        <f t="shared" si="33"/>
        <v>1653462</v>
      </c>
      <c r="BD203" s="2">
        <f t="shared" si="33"/>
        <v>0</v>
      </c>
      <c r="BE203" s="2">
        <f t="shared" si="33"/>
        <v>3589.2</v>
      </c>
      <c r="BF203" s="2">
        <f t="shared" si="33"/>
        <v>3306924</v>
      </c>
      <c r="BG203" s="2">
        <f t="shared" si="33"/>
        <v>0</v>
      </c>
      <c r="BH203" s="2">
        <f t="shared" si="33"/>
        <v>7178.4</v>
      </c>
      <c r="BI203" s="2">
        <f t="shared" si="33"/>
        <v>155395</v>
      </c>
      <c r="BJ203" s="44">
        <v>155395</v>
      </c>
    </row>
    <row r="204" spans="1:62" s="44" customFormat="1" ht="27.75" customHeight="1">
      <c r="A204" s="1" t="s">
        <v>53</v>
      </c>
      <c r="B204" s="73">
        <v>2.7</v>
      </c>
      <c r="C204" s="73">
        <v>2488</v>
      </c>
      <c r="D204" s="73"/>
      <c r="E204" s="73">
        <v>2.6</v>
      </c>
      <c r="F204" s="73">
        <v>2396</v>
      </c>
      <c r="G204" s="73"/>
      <c r="H204" s="73">
        <v>1.7</v>
      </c>
      <c r="I204" s="73">
        <v>1566</v>
      </c>
      <c r="J204" s="73"/>
      <c r="K204" s="73">
        <v>0.7</v>
      </c>
      <c r="L204" s="73">
        <v>645</v>
      </c>
      <c r="M204" s="73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3">
        <v>0.3</v>
      </c>
      <c r="AE204" s="73">
        <v>276</v>
      </c>
      <c r="AF204" s="73"/>
      <c r="AG204" s="73">
        <v>1.9</v>
      </c>
      <c r="AH204" s="73">
        <v>1751</v>
      </c>
      <c r="AI204" s="73"/>
      <c r="AJ204" s="74">
        <v>2.8</v>
      </c>
      <c r="AK204" s="74">
        <v>2579</v>
      </c>
      <c r="AL204" s="74"/>
      <c r="AM204" s="2">
        <f>B204+E204+H204+K204+N204+Q204+U204+X204+AA204+AD204+AG204+AJ204</f>
        <v>12.700000000000003</v>
      </c>
      <c r="BI204" s="44">
        <f>C204+F204+I204+L204+AE204+AH204+AK204</f>
        <v>11701</v>
      </c>
      <c r="BJ204" s="44">
        <v>11701</v>
      </c>
    </row>
    <row r="205" spans="1:39" s="44" customFormat="1" ht="27.75" customHeight="1">
      <c r="A205" s="82"/>
      <c r="B205" s="56" t="s">
        <v>108</v>
      </c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7"/>
      <c r="R205" s="57"/>
      <c r="S205" s="57"/>
      <c r="T205" s="57"/>
      <c r="U205" s="57"/>
      <c r="V205" s="57"/>
      <c r="W205" s="57"/>
      <c r="X205" s="56"/>
      <c r="Y205" s="56"/>
      <c r="Z205" s="56"/>
      <c r="AA205" s="56"/>
      <c r="AB205" s="56"/>
      <c r="AC205" s="56"/>
      <c r="AD205" s="56"/>
      <c r="AE205" s="56"/>
      <c r="AF205" s="56"/>
      <c r="AG205" s="54"/>
      <c r="AH205" s="54"/>
      <c r="AI205" s="54"/>
      <c r="AJ205" s="54"/>
      <c r="AK205" s="54"/>
      <c r="AL205" s="54"/>
      <c r="AM205" s="55"/>
    </row>
    <row r="206" spans="1:39" s="44" customFormat="1" ht="27.75" customHeight="1">
      <c r="A206" s="82"/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3"/>
      <c r="AE206" s="83"/>
      <c r="AF206" s="83"/>
      <c r="AG206" s="83"/>
      <c r="AH206" s="83"/>
      <c r="AI206" s="83"/>
      <c r="AJ206" s="84"/>
      <c r="AK206" s="84"/>
      <c r="AL206" s="84"/>
      <c r="AM206" s="21"/>
    </row>
    <row r="207" spans="1:39" s="44" customFormat="1" ht="27.75" customHeight="1">
      <c r="A207" s="82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3"/>
      <c r="AE207" s="83"/>
      <c r="AF207" s="83"/>
      <c r="AG207" s="83"/>
      <c r="AH207" s="83"/>
      <c r="AI207" s="83"/>
      <c r="AJ207" s="84"/>
      <c r="AK207" s="84"/>
      <c r="AL207" s="84"/>
      <c r="AM207" s="21"/>
    </row>
    <row r="209" spans="2:39" ht="18.75"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7"/>
      <c r="R209" s="57"/>
      <c r="S209" s="57"/>
      <c r="T209" s="57"/>
      <c r="U209" s="57"/>
      <c r="V209" s="57"/>
      <c r="W209" s="57"/>
      <c r="X209" s="56"/>
      <c r="Y209" s="56"/>
      <c r="Z209" s="56"/>
      <c r="AA209" s="56"/>
      <c r="AB209" s="56"/>
      <c r="AC209" s="56"/>
      <c r="AD209" s="56"/>
      <c r="AE209" s="56"/>
      <c r="AF209" s="56"/>
      <c r="AG209" s="54"/>
      <c r="AH209" s="54"/>
      <c r="AI209" s="54"/>
      <c r="AJ209" s="54"/>
      <c r="AK209" s="54"/>
      <c r="AL209" s="54"/>
      <c r="AM209" s="55"/>
    </row>
    <row r="210" spans="1:62" ht="12">
      <c r="A210" s="1" t="s">
        <v>27</v>
      </c>
      <c r="B210" s="1" t="s">
        <v>0</v>
      </c>
      <c r="C210" s="86">
        <v>921.36</v>
      </c>
      <c r="D210" s="1" t="s">
        <v>1</v>
      </c>
      <c r="E210" s="1"/>
      <c r="F210" s="1" t="s">
        <v>2</v>
      </c>
      <c r="G210" s="1"/>
      <c r="H210" s="1" t="s">
        <v>3</v>
      </c>
      <c r="I210" s="1"/>
      <c r="J210" s="1" t="s">
        <v>4</v>
      </c>
      <c r="K210" s="1" t="s">
        <v>28</v>
      </c>
      <c r="L210" s="1" t="s">
        <v>5</v>
      </c>
      <c r="M210" s="1" t="s">
        <v>6</v>
      </c>
      <c r="N210" s="1" t="s">
        <v>7</v>
      </c>
      <c r="O210" s="1" t="s">
        <v>8</v>
      </c>
      <c r="P210" s="86">
        <v>921.36</v>
      </c>
      <c r="Q210" s="1" t="s">
        <v>9</v>
      </c>
      <c r="R210" s="1"/>
      <c r="S210" s="93" t="s">
        <v>10</v>
      </c>
      <c r="T210" s="1"/>
      <c r="BJ210" s="104">
        <f>BI35+BI35+++BI51+BI90+BI94+BI149+BI150+BI158+BI162+BI167+BI175+BI176+BI185+BI195+BI200+BI201</f>
        <v>2589978</v>
      </c>
    </row>
    <row r="211" spans="1:23" ht="12.75">
      <c r="A211" s="17" t="s">
        <v>133</v>
      </c>
      <c r="B211" s="58">
        <v>2</v>
      </c>
      <c r="C211" s="58">
        <v>1843</v>
      </c>
      <c r="D211" s="58">
        <v>1.5</v>
      </c>
      <c r="E211" s="58">
        <v>1382</v>
      </c>
      <c r="F211" s="58">
        <v>1.5</v>
      </c>
      <c r="G211" s="58">
        <v>1382</v>
      </c>
      <c r="H211" s="58">
        <v>1</v>
      </c>
      <c r="I211" s="58">
        <v>921</v>
      </c>
      <c r="J211" s="58"/>
      <c r="K211" s="58"/>
      <c r="L211" s="58"/>
      <c r="M211" s="58"/>
      <c r="N211" s="58"/>
      <c r="O211" s="58"/>
      <c r="P211" s="58"/>
      <c r="Q211" s="58">
        <v>1</v>
      </c>
      <c r="R211" s="58">
        <v>922</v>
      </c>
      <c r="S211" s="94">
        <v>2.4</v>
      </c>
      <c r="T211" s="58">
        <v>2211</v>
      </c>
      <c r="U211" s="5">
        <f aca="true" t="shared" si="34" ref="U211:U222">B211+D211+F211+H211+O211+Q211+S211</f>
        <v>9.4</v>
      </c>
      <c r="V211" s="5">
        <f>U211*921.44</f>
        <v>8661.536</v>
      </c>
      <c r="W211" s="5">
        <f>C211+E211+G211+I211+P211+R211+T211</f>
        <v>8661</v>
      </c>
    </row>
    <row r="212" spans="1:23" ht="12.75">
      <c r="A212" s="17" t="s">
        <v>134</v>
      </c>
      <c r="B212" s="58">
        <v>0.4</v>
      </c>
      <c r="C212" s="58">
        <v>368</v>
      </c>
      <c r="D212" s="58">
        <v>0.5</v>
      </c>
      <c r="E212" s="58">
        <v>461</v>
      </c>
      <c r="F212" s="58">
        <v>0.5</v>
      </c>
      <c r="G212" s="58">
        <v>461</v>
      </c>
      <c r="H212" s="58"/>
      <c r="I212" s="58"/>
      <c r="J212" s="58"/>
      <c r="K212" s="58"/>
      <c r="L212" s="58"/>
      <c r="M212" s="58"/>
      <c r="N212" s="58"/>
      <c r="O212" s="58">
        <v>0.5</v>
      </c>
      <c r="P212" s="58">
        <v>461</v>
      </c>
      <c r="Q212" s="58">
        <v>0.4</v>
      </c>
      <c r="R212" s="58">
        <v>369</v>
      </c>
      <c r="S212" s="94">
        <v>0.4</v>
      </c>
      <c r="T212" s="58">
        <v>369</v>
      </c>
      <c r="U212" s="5">
        <f t="shared" si="34"/>
        <v>2.6999999999999997</v>
      </c>
      <c r="V212" s="5">
        <f>U212*921.44</f>
        <v>2487.888</v>
      </c>
      <c r="W212" s="5">
        <f>C212+E212+G212+I212+P212+R212+T212</f>
        <v>2489</v>
      </c>
    </row>
    <row r="213" spans="1:23" ht="12.75">
      <c r="A213" s="17" t="s">
        <v>135</v>
      </c>
      <c r="B213" s="58">
        <v>0.1</v>
      </c>
      <c r="C213" s="58">
        <v>92</v>
      </c>
      <c r="D213" s="58">
        <v>0.1</v>
      </c>
      <c r="E213" s="58">
        <v>92</v>
      </c>
      <c r="F213" s="58">
        <v>0.1</v>
      </c>
      <c r="G213" s="58">
        <v>92</v>
      </c>
      <c r="H213" s="58">
        <v>0.1</v>
      </c>
      <c r="I213" s="58">
        <v>92</v>
      </c>
      <c r="J213" s="58"/>
      <c r="K213" s="58"/>
      <c r="L213" s="58"/>
      <c r="M213" s="58"/>
      <c r="N213" s="58"/>
      <c r="O213" s="58"/>
      <c r="P213" s="58"/>
      <c r="Q213" s="58"/>
      <c r="R213" s="58"/>
      <c r="S213" s="94"/>
      <c r="T213" s="58"/>
      <c r="U213" s="5">
        <f t="shared" si="34"/>
        <v>0.4</v>
      </c>
      <c r="V213" s="5">
        <f>U213*921.44</f>
        <v>368.576</v>
      </c>
      <c r="W213" s="5">
        <f>C213+E213+G213+I213+P213+R213+T213</f>
        <v>368</v>
      </c>
    </row>
    <row r="214" spans="1:23" ht="12.75">
      <c r="A214" s="17" t="s">
        <v>136</v>
      </c>
      <c r="B214" s="58">
        <v>0.1</v>
      </c>
      <c r="C214" s="58">
        <v>92</v>
      </c>
      <c r="D214" s="58"/>
      <c r="E214" s="58">
        <f>D214*921.36</f>
        <v>0</v>
      </c>
      <c r="F214" s="58"/>
      <c r="G214" s="58">
        <f>F214*921.36</f>
        <v>0</v>
      </c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94">
        <v>0.1</v>
      </c>
      <c r="T214" s="58">
        <v>92</v>
      </c>
      <c r="U214" s="5">
        <f t="shared" si="34"/>
        <v>0.2</v>
      </c>
      <c r="V214" s="5">
        <f>U214*921.44</f>
        <v>184.288</v>
      </c>
      <c r="W214" s="5">
        <f>C214+E214+G214+I214+P214+R214+T214</f>
        <v>184</v>
      </c>
    </row>
    <row r="215" spans="1:24" ht="12.75">
      <c r="A215" s="17" t="s">
        <v>137</v>
      </c>
      <c r="B215" s="99"/>
      <c r="C215" s="58">
        <f>B215*921.36</f>
        <v>0</v>
      </c>
      <c r="D215" s="99"/>
      <c r="E215" s="99"/>
      <c r="F215" s="99">
        <v>0.1</v>
      </c>
      <c r="G215" s="58">
        <f>F215*921.36</f>
        <v>92.13600000000001</v>
      </c>
      <c r="H215" s="99"/>
      <c r="I215" s="99"/>
      <c r="J215" s="99"/>
      <c r="K215" s="99"/>
      <c r="L215" s="99"/>
      <c r="M215" s="99"/>
      <c r="N215" s="99"/>
      <c r="O215" s="99"/>
      <c r="P215" s="99"/>
      <c r="Q215" s="99">
        <v>0.1</v>
      </c>
      <c r="R215" s="99">
        <v>92</v>
      </c>
      <c r="S215" s="100"/>
      <c r="T215" s="99"/>
      <c r="U215" s="5">
        <f t="shared" si="34"/>
        <v>0.2</v>
      </c>
      <c r="V215" s="5">
        <f>U215*921.44</f>
        <v>184.288</v>
      </c>
      <c r="W215" s="5">
        <f>C215+E215+G215+I215+P215+R215+T215</f>
        <v>184.13600000000002</v>
      </c>
      <c r="X215" s="5">
        <v>208</v>
      </c>
    </row>
    <row r="216" spans="1:23" ht="12">
      <c r="A216" s="5" t="s">
        <v>132</v>
      </c>
      <c r="B216" s="102">
        <f>SUM(B211:B215)</f>
        <v>2.6</v>
      </c>
      <c r="C216" s="102">
        <f>SUM(C211:C215)</f>
        <v>2395</v>
      </c>
      <c r="D216" s="102">
        <f aca="true" t="shared" si="35" ref="D216:T216">SUM(D211:D215)</f>
        <v>2.1</v>
      </c>
      <c r="E216" s="102">
        <f>SUM(E211:E215)</f>
        <v>1935</v>
      </c>
      <c r="F216" s="102">
        <f t="shared" si="35"/>
        <v>2.2</v>
      </c>
      <c r="G216" s="102">
        <f>SUM(G211:G215)</f>
        <v>2027.136</v>
      </c>
      <c r="H216" s="102">
        <f t="shared" si="35"/>
        <v>1.1</v>
      </c>
      <c r="I216" s="102">
        <f>SUM(I211:I215)</f>
        <v>1013</v>
      </c>
      <c r="J216" s="102">
        <f t="shared" si="35"/>
        <v>0</v>
      </c>
      <c r="K216" s="102">
        <f t="shared" si="35"/>
        <v>0</v>
      </c>
      <c r="L216" s="102">
        <f t="shared" si="35"/>
        <v>0</v>
      </c>
      <c r="M216" s="102">
        <f t="shared" si="35"/>
        <v>0</v>
      </c>
      <c r="N216" s="102">
        <f t="shared" si="35"/>
        <v>0</v>
      </c>
      <c r="O216" s="102">
        <f t="shared" si="35"/>
        <v>0.5</v>
      </c>
      <c r="P216" s="102">
        <f>SUM(P211:P215)</f>
        <v>461</v>
      </c>
      <c r="Q216" s="102">
        <f t="shared" si="35"/>
        <v>1.5</v>
      </c>
      <c r="R216" s="102">
        <f>SUM(R211:R215)</f>
        <v>1383</v>
      </c>
      <c r="S216" s="102">
        <f t="shared" si="35"/>
        <v>2.9</v>
      </c>
      <c r="T216" s="102">
        <f t="shared" si="35"/>
        <v>2672</v>
      </c>
      <c r="U216" s="102">
        <f t="shared" si="34"/>
        <v>12.9</v>
      </c>
      <c r="V216" s="102">
        <f>SUM(V211:V215)</f>
        <v>11886.576000000001</v>
      </c>
      <c r="W216" s="103">
        <f>SUM(W211:W215)</f>
        <v>11886.136</v>
      </c>
    </row>
    <row r="217" spans="20:23" ht="12">
      <c r="T217" s="101"/>
      <c r="U217" s="5">
        <f t="shared" si="34"/>
        <v>0</v>
      </c>
      <c r="V217" s="5">
        <f>U217*802.44</f>
        <v>0</v>
      </c>
      <c r="W217" s="5">
        <f>C217+E217+G217+I217+P217+R217+T217</f>
        <v>0</v>
      </c>
    </row>
    <row r="218" spans="1:24" ht="12.75">
      <c r="A218" s="17" t="s">
        <v>138</v>
      </c>
      <c r="B218" s="58">
        <v>0.1</v>
      </c>
      <c r="C218" s="58">
        <v>127</v>
      </c>
      <c r="D218" s="58">
        <v>0.1</v>
      </c>
      <c r="E218" s="58">
        <v>128</v>
      </c>
      <c r="F218" s="58">
        <v>0.1</v>
      </c>
      <c r="G218" s="58">
        <v>127</v>
      </c>
      <c r="H218" s="58"/>
      <c r="I218" s="58"/>
      <c r="J218" s="58"/>
      <c r="K218" s="58"/>
      <c r="L218" s="58"/>
      <c r="M218" s="58"/>
      <c r="N218" s="58"/>
      <c r="O218" s="58">
        <v>0.1</v>
      </c>
      <c r="P218" s="58">
        <v>127</v>
      </c>
      <c r="Q218" s="58"/>
      <c r="R218" s="58"/>
      <c r="S218" s="94"/>
      <c r="T218" s="58"/>
      <c r="U218" s="5">
        <f t="shared" si="34"/>
        <v>0.4</v>
      </c>
      <c r="V218" s="5">
        <f>U218*1272.73</f>
        <v>509.09200000000004</v>
      </c>
      <c r="W218" s="5">
        <f>C218+E218+G218+I218+P218+R218+T218</f>
        <v>509</v>
      </c>
      <c r="X218" s="5">
        <v>576</v>
      </c>
    </row>
    <row r="219" spans="1:23" ht="12.75">
      <c r="A219" s="17" t="s">
        <v>133</v>
      </c>
      <c r="B219" s="59">
        <v>0.5</v>
      </c>
      <c r="C219" s="58">
        <v>636</v>
      </c>
      <c r="D219" s="59">
        <v>0.5</v>
      </c>
      <c r="E219" s="59">
        <v>636</v>
      </c>
      <c r="F219" s="59">
        <v>0.5</v>
      </c>
      <c r="G219" s="59">
        <v>636</v>
      </c>
      <c r="H219" s="59">
        <v>0.5</v>
      </c>
      <c r="I219" s="59">
        <v>636</v>
      </c>
      <c r="J219" s="59"/>
      <c r="K219" s="59"/>
      <c r="L219" s="59"/>
      <c r="M219" s="59"/>
      <c r="N219" s="59"/>
      <c r="O219" s="59">
        <v>0.5</v>
      </c>
      <c r="P219" s="58">
        <v>636</v>
      </c>
      <c r="Q219" s="59">
        <v>0.5</v>
      </c>
      <c r="R219" s="59">
        <v>637</v>
      </c>
      <c r="S219" s="95">
        <v>0.7</v>
      </c>
      <c r="T219" s="59">
        <v>892</v>
      </c>
      <c r="U219" s="5">
        <f t="shared" si="34"/>
        <v>3.7</v>
      </c>
      <c r="V219" s="5">
        <f>U219*1272.73</f>
        <v>4709.101000000001</v>
      </c>
      <c r="W219" s="5">
        <f>C219+E219+G219+I219+P219+R219+T219</f>
        <v>4709</v>
      </c>
    </row>
    <row r="220" spans="1:23" ht="12.75">
      <c r="A220" s="98" t="s">
        <v>139</v>
      </c>
      <c r="B220" s="99">
        <v>2.5</v>
      </c>
      <c r="C220" s="58">
        <v>3181</v>
      </c>
      <c r="D220" s="99">
        <v>2</v>
      </c>
      <c r="E220" s="99">
        <v>2546</v>
      </c>
      <c r="F220" s="99">
        <v>2</v>
      </c>
      <c r="G220" s="99">
        <v>2546</v>
      </c>
      <c r="H220" s="99">
        <v>1</v>
      </c>
      <c r="I220" s="99">
        <v>1273</v>
      </c>
      <c r="J220" s="99"/>
      <c r="K220" s="99"/>
      <c r="L220" s="99"/>
      <c r="M220" s="99"/>
      <c r="N220" s="99"/>
      <c r="O220" s="99">
        <v>1.5</v>
      </c>
      <c r="P220" s="58">
        <v>1909</v>
      </c>
      <c r="Q220" s="99">
        <v>1.7</v>
      </c>
      <c r="R220" s="99">
        <v>2163</v>
      </c>
      <c r="S220" s="100">
        <v>2.5</v>
      </c>
      <c r="T220" s="99">
        <v>3182</v>
      </c>
      <c r="U220" s="5">
        <f t="shared" si="34"/>
        <v>13.2</v>
      </c>
      <c r="V220" s="5">
        <f>U220*1272.73</f>
        <v>16800.036</v>
      </c>
      <c r="W220" s="5">
        <f>C220+E220+G220+I220+P220+R220+T220</f>
        <v>16800</v>
      </c>
    </row>
    <row r="221" spans="1:23" ht="12">
      <c r="A221" s="102" t="s">
        <v>132</v>
      </c>
      <c r="B221" s="102">
        <f>SUM(B218:B220)</f>
        <v>3.1</v>
      </c>
      <c r="C221" s="102">
        <f>SUM(C218:C220)</f>
        <v>3944</v>
      </c>
      <c r="D221" s="102">
        <f aca="true" t="shared" si="36" ref="D221:S221">SUM(D218:D220)</f>
        <v>2.6</v>
      </c>
      <c r="E221" s="102">
        <f>SUM(E218:E220)</f>
        <v>3310</v>
      </c>
      <c r="F221" s="102">
        <f t="shared" si="36"/>
        <v>2.6</v>
      </c>
      <c r="G221" s="102">
        <f>SUM(G218:G220)</f>
        <v>3309</v>
      </c>
      <c r="H221" s="102">
        <f t="shared" si="36"/>
        <v>1.5</v>
      </c>
      <c r="I221" s="102">
        <f>SUM(I219:I220)</f>
        <v>1909</v>
      </c>
      <c r="J221" s="102">
        <f t="shared" si="36"/>
        <v>0</v>
      </c>
      <c r="K221" s="102">
        <f t="shared" si="36"/>
        <v>0</v>
      </c>
      <c r="L221" s="102">
        <f t="shared" si="36"/>
        <v>0</v>
      </c>
      <c r="M221" s="102">
        <f t="shared" si="36"/>
        <v>0</v>
      </c>
      <c r="N221" s="102">
        <f t="shared" si="36"/>
        <v>0</v>
      </c>
      <c r="O221" s="102">
        <f t="shared" si="36"/>
        <v>2.1</v>
      </c>
      <c r="P221" s="102">
        <f>SUM(P218:P220)</f>
        <v>2672</v>
      </c>
      <c r="Q221" s="102">
        <f t="shared" si="36"/>
        <v>2.2</v>
      </c>
      <c r="R221" s="102">
        <f>SUM(R219:R220)</f>
        <v>2800</v>
      </c>
      <c r="S221" s="102">
        <f t="shared" si="36"/>
        <v>3.2</v>
      </c>
      <c r="T221" s="102">
        <f>SUM(T219:T220)</f>
        <v>4074</v>
      </c>
      <c r="U221" s="102">
        <f t="shared" si="34"/>
        <v>17.3</v>
      </c>
      <c r="V221" s="102">
        <f>SUM(V218:V220)</f>
        <v>22018.229</v>
      </c>
      <c r="W221" s="102">
        <f>C221+E221+G221+I221+P221+R221+T221</f>
        <v>22018</v>
      </c>
    </row>
    <row r="222" spans="1:23" ht="12">
      <c r="A222" s="96"/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>
        <f t="shared" si="34"/>
        <v>0</v>
      </c>
      <c r="V222" s="96"/>
      <c r="W222" s="96"/>
    </row>
    <row r="223" spans="1:23" ht="12">
      <c r="A223" s="102" t="s">
        <v>140</v>
      </c>
      <c r="B223" s="102">
        <f>B216+B221</f>
        <v>5.7</v>
      </c>
      <c r="C223" s="102">
        <f aca="true" t="shared" si="37" ref="C223:W223">C216+C221</f>
        <v>6339</v>
      </c>
      <c r="D223" s="102">
        <f t="shared" si="37"/>
        <v>4.7</v>
      </c>
      <c r="E223" s="102">
        <f t="shared" si="37"/>
        <v>5245</v>
      </c>
      <c r="F223" s="102">
        <f t="shared" si="37"/>
        <v>4.800000000000001</v>
      </c>
      <c r="G223" s="102">
        <f t="shared" si="37"/>
        <v>5336.136</v>
      </c>
      <c r="H223" s="102">
        <f t="shared" si="37"/>
        <v>2.6</v>
      </c>
      <c r="I223" s="102">
        <f t="shared" si="37"/>
        <v>2922</v>
      </c>
      <c r="J223" s="102">
        <f t="shared" si="37"/>
        <v>0</v>
      </c>
      <c r="K223" s="102">
        <f t="shared" si="37"/>
        <v>0</v>
      </c>
      <c r="L223" s="102">
        <f t="shared" si="37"/>
        <v>0</v>
      </c>
      <c r="M223" s="102">
        <f t="shared" si="37"/>
        <v>0</v>
      </c>
      <c r="N223" s="102">
        <f t="shared" si="37"/>
        <v>0</v>
      </c>
      <c r="O223" s="102">
        <f t="shared" si="37"/>
        <v>2.6</v>
      </c>
      <c r="P223" s="102">
        <f t="shared" si="37"/>
        <v>3133</v>
      </c>
      <c r="Q223" s="102">
        <f t="shared" si="37"/>
        <v>3.7</v>
      </c>
      <c r="R223" s="102">
        <f t="shared" si="37"/>
        <v>4183</v>
      </c>
      <c r="S223" s="102">
        <f t="shared" si="37"/>
        <v>6.1</v>
      </c>
      <c r="T223" s="102">
        <f t="shared" si="37"/>
        <v>6746</v>
      </c>
      <c r="U223" s="102">
        <f t="shared" si="37"/>
        <v>30.200000000000003</v>
      </c>
      <c r="V223" s="102">
        <f t="shared" si="37"/>
        <v>33904.805</v>
      </c>
      <c r="W223" s="102">
        <f t="shared" si="37"/>
        <v>33904.136</v>
      </c>
    </row>
    <row r="224" spans="1:23" ht="12">
      <c r="A224" s="96"/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</row>
    <row r="226" ht="12">
      <c r="A226" s="97">
        <v>921.36</v>
      </c>
    </row>
    <row r="227" ht="12">
      <c r="A227" s="97">
        <v>1272.73</v>
      </c>
    </row>
    <row r="232" ht="12">
      <c r="A232" s="97">
        <v>1061.05</v>
      </c>
    </row>
  </sheetData>
  <mergeCells count="31">
    <mergeCell ref="AG4:AM4"/>
    <mergeCell ref="AG5:AM5"/>
    <mergeCell ref="AG6:AM6"/>
    <mergeCell ref="AG7:AM7"/>
    <mergeCell ref="A9:AM9"/>
    <mergeCell ref="A10:AM10"/>
    <mergeCell ref="B11:AG11"/>
    <mergeCell ref="AJ12:AM12"/>
    <mergeCell ref="A42:AM42"/>
    <mergeCell ref="A43:AM43"/>
    <mergeCell ref="B44:AJ44"/>
    <mergeCell ref="A84:AM84"/>
    <mergeCell ref="A85:AM85"/>
    <mergeCell ref="B86:AG86"/>
    <mergeCell ref="A114:AM114"/>
    <mergeCell ref="A115:AM115"/>
    <mergeCell ref="B116:AJ116"/>
    <mergeCell ref="A144:AM144"/>
    <mergeCell ref="A145:AM145"/>
    <mergeCell ref="B146:AG146"/>
    <mergeCell ref="A160:AM160"/>
    <mergeCell ref="E161:AM161"/>
    <mergeCell ref="K173:AM173"/>
    <mergeCell ref="A182:AM182"/>
    <mergeCell ref="A196:AM196"/>
    <mergeCell ref="A197:AM197"/>
    <mergeCell ref="B198:AG198"/>
    <mergeCell ref="B183:AJ183"/>
    <mergeCell ref="A191:AM191"/>
    <mergeCell ref="A192:AM192"/>
    <mergeCell ref="B193:AG19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74"/>
  <sheetViews>
    <sheetView workbookViewId="0" topLeftCell="A6">
      <selection activeCell="A22" sqref="A22"/>
    </sheetView>
  </sheetViews>
  <sheetFormatPr defaultColWidth="9.00390625" defaultRowHeight="12.75"/>
  <cols>
    <col min="1" max="1" width="16.125" style="5" customWidth="1"/>
    <col min="2" max="2" width="9.00390625" style="5" customWidth="1"/>
    <col min="3" max="3" width="8.625" style="5" customWidth="1"/>
    <col min="4" max="4" width="8.375" style="5" customWidth="1"/>
    <col min="5" max="5" width="9.25390625" style="5" customWidth="1"/>
    <col min="6" max="6" width="8.00390625" style="5" customWidth="1"/>
    <col min="7" max="7" width="7.75390625" style="5" customWidth="1"/>
    <col min="8" max="8" width="7.375" style="5" customWidth="1"/>
    <col min="9" max="9" width="7.625" style="5" customWidth="1"/>
    <col min="10" max="10" width="8.375" style="5" customWidth="1"/>
    <col min="11" max="11" width="8.625" style="5" customWidth="1"/>
    <col min="12" max="12" width="8.75390625" style="5" customWidth="1"/>
    <col min="13" max="13" width="8.00390625" style="5" customWidth="1"/>
    <col min="14" max="14" width="11.875" style="10" customWidth="1"/>
    <col min="15" max="38" width="0" style="5" hidden="1" customWidth="1"/>
    <col min="39" max="39" width="14.00390625" style="5" hidden="1" customWidth="1"/>
    <col min="40" max="16384" width="9.125" style="5" customWidth="1"/>
  </cols>
  <sheetData>
    <row r="1" spans="1:14" ht="1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ht="1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/>
    </row>
    <row r="3" spans="1:14" s="30" customFormat="1" ht="1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48" t="s">
        <v>141</v>
      </c>
      <c r="M3" s="148"/>
      <c r="N3" s="148"/>
    </row>
    <row r="4" spans="1:14" s="30" customFormat="1" ht="1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48" t="s">
        <v>36</v>
      </c>
      <c r="M4" s="148"/>
      <c r="N4" s="148"/>
    </row>
    <row r="5" spans="1:14" s="30" customFormat="1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48" t="s">
        <v>155</v>
      </c>
      <c r="M5" s="148"/>
      <c r="N5" s="148"/>
    </row>
    <row r="6" spans="1:14" s="30" customFormat="1" ht="15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48" t="s">
        <v>38</v>
      </c>
      <c r="M6" s="148"/>
      <c r="N6" s="148"/>
    </row>
    <row r="7" spans="1:14" s="30" customFormat="1" ht="8.25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4"/>
    </row>
    <row r="8" spans="1:14" s="30" customFormat="1" ht="15.75" customHeight="1">
      <c r="A8" s="158" t="s">
        <v>29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</row>
    <row r="9" spans="1:14" s="30" customFormat="1" ht="16.5" customHeight="1">
      <c r="A9" s="158" t="s">
        <v>153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</row>
    <row r="10" spans="1:14" s="30" customFormat="1" ht="16.5" customHeight="1">
      <c r="A10" s="32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32"/>
      <c r="N10" s="32"/>
    </row>
    <row r="11" spans="1:14" s="30" customFormat="1" ht="9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70"/>
      <c r="N11" s="170"/>
    </row>
    <row r="12" spans="1:40" s="30" customFormat="1" ht="47.25" customHeight="1">
      <c r="A12" s="6" t="s">
        <v>27</v>
      </c>
      <c r="B12" s="6" t="s">
        <v>0</v>
      </c>
      <c r="C12" s="6" t="s">
        <v>1</v>
      </c>
      <c r="D12" s="6" t="s">
        <v>2</v>
      </c>
      <c r="E12" s="6" t="s">
        <v>3</v>
      </c>
      <c r="F12" s="6" t="s">
        <v>4</v>
      </c>
      <c r="G12" s="6" t="s">
        <v>28</v>
      </c>
      <c r="H12" s="6" t="s">
        <v>5</v>
      </c>
      <c r="I12" s="6" t="s">
        <v>6</v>
      </c>
      <c r="J12" s="6" t="s">
        <v>7</v>
      </c>
      <c r="K12" s="6" t="s">
        <v>8</v>
      </c>
      <c r="L12" s="6" t="s">
        <v>9</v>
      </c>
      <c r="M12" s="6" t="s">
        <v>10</v>
      </c>
      <c r="N12" s="77" t="s">
        <v>26</v>
      </c>
      <c r="AN12" s="125"/>
    </row>
    <row r="13" spans="1:41" s="35" customFormat="1" ht="76.5">
      <c r="A13" s="152" t="s">
        <v>149</v>
      </c>
      <c r="B13" s="153">
        <f>B14+B17</f>
        <v>28.857</v>
      </c>
      <c r="C13" s="153">
        <f aca="true" t="shared" si="0" ref="C13:M13">C14+C17</f>
        <v>27.3</v>
      </c>
      <c r="D13" s="153">
        <f t="shared" si="0"/>
        <v>23.900000000000002</v>
      </c>
      <c r="E13" s="153">
        <f t="shared" si="0"/>
        <v>5.800000000000001</v>
      </c>
      <c r="F13" s="153">
        <f t="shared" si="0"/>
        <v>0</v>
      </c>
      <c r="G13" s="153">
        <f t="shared" si="0"/>
        <v>0</v>
      </c>
      <c r="H13" s="153">
        <f t="shared" si="0"/>
        <v>0</v>
      </c>
      <c r="I13" s="153">
        <f t="shared" si="0"/>
        <v>0</v>
      </c>
      <c r="J13" s="153">
        <f t="shared" si="0"/>
        <v>0</v>
      </c>
      <c r="K13" s="153">
        <f t="shared" si="0"/>
        <v>7.1</v>
      </c>
      <c r="L13" s="153">
        <f t="shared" si="0"/>
        <v>20.499999999999996</v>
      </c>
      <c r="M13" s="153">
        <f t="shared" si="0"/>
        <v>22.5</v>
      </c>
      <c r="N13" s="153">
        <f>B13+C13+D13+E13+F13+G13+H13+I13+J13+K13+L13+M13</f>
        <v>135.957</v>
      </c>
      <c r="O13" s="69"/>
      <c r="AN13" s="126"/>
      <c r="AO13" s="126"/>
    </row>
    <row r="14" spans="1:41" s="35" customFormat="1" ht="25.5">
      <c r="A14" s="152" t="s">
        <v>168</v>
      </c>
      <c r="B14" s="153">
        <v>24.457</v>
      </c>
      <c r="C14" s="153">
        <v>23</v>
      </c>
      <c r="D14" s="153">
        <f aca="true" t="shared" si="1" ref="D14:M14">D15+D16</f>
        <v>19.6</v>
      </c>
      <c r="E14" s="153">
        <f t="shared" si="1"/>
        <v>4.2</v>
      </c>
      <c r="F14" s="153">
        <f t="shared" si="1"/>
        <v>0</v>
      </c>
      <c r="G14" s="153">
        <f t="shared" si="1"/>
        <v>0</v>
      </c>
      <c r="H14" s="153">
        <f t="shared" si="1"/>
        <v>0</v>
      </c>
      <c r="I14" s="153">
        <f t="shared" si="1"/>
        <v>0</v>
      </c>
      <c r="J14" s="153">
        <f t="shared" si="1"/>
        <v>0</v>
      </c>
      <c r="K14" s="153">
        <f t="shared" si="1"/>
        <v>4.1</v>
      </c>
      <c r="L14" s="153">
        <f t="shared" si="1"/>
        <v>16.599999999999998</v>
      </c>
      <c r="M14" s="153">
        <f t="shared" si="1"/>
        <v>18.8</v>
      </c>
      <c r="N14" s="153">
        <f aca="true" t="shared" si="2" ref="N14:N62">B14+C14+D14+E14+F14+G14+H14+I14+J14+K14+L14+M14</f>
        <v>110.75699999999999</v>
      </c>
      <c r="O14" s="69"/>
      <c r="AN14" s="126"/>
      <c r="AO14" s="126"/>
    </row>
    <row r="15" spans="1:41" s="35" customFormat="1" ht="25.5">
      <c r="A15" s="141" t="s">
        <v>174</v>
      </c>
      <c r="B15" s="130">
        <v>20.457</v>
      </c>
      <c r="C15" s="130">
        <v>19.4</v>
      </c>
      <c r="D15" s="130">
        <v>17</v>
      </c>
      <c r="E15" s="130">
        <v>3.5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0">
        <v>3.5</v>
      </c>
      <c r="L15" s="130">
        <v>13.2</v>
      </c>
      <c r="M15" s="130">
        <v>15.2</v>
      </c>
      <c r="N15" s="153">
        <f t="shared" si="2"/>
        <v>92.257</v>
      </c>
      <c r="O15" s="69"/>
      <c r="AN15" s="126"/>
      <c r="AO15" s="126"/>
    </row>
    <row r="16" spans="1:41" s="35" customFormat="1" ht="12.75">
      <c r="A16" s="124" t="s">
        <v>142</v>
      </c>
      <c r="B16" s="130">
        <v>4</v>
      </c>
      <c r="C16" s="130">
        <v>3.6</v>
      </c>
      <c r="D16" s="130">
        <v>2.6</v>
      </c>
      <c r="E16" s="130">
        <v>0.7</v>
      </c>
      <c r="F16" s="130"/>
      <c r="G16" s="130"/>
      <c r="H16" s="130"/>
      <c r="I16" s="130"/>
      <c r="J16" s="130"/>
      <c r="K16" s="130">
        <v>0.6</v>
      </c>
      <c r="L16" s="130">
        <v>3.4</v>
      </c>
      <c r="M16" s="130">
        <v>3.6</v>
      </c>
      <c r="N16" s="153">
        <f t="shared" si="2"/>
        <v>18.5</v>
      </c>
      <c r="O16" s="69"/>
      <c r="AN16" s="126"/>
      <c r="AO16" s="126"/>
    </row>
    <row r="17" spans="1:40" s="35" customFormat="1" ht="25.5">
      <c r="A17" s="152" t="s">
        <v>165</v>
      </c>
      <c r="B17" s="153">
        <f>B18+B19</f>
        <v>4.3999999999999995</v>
      </c>
      <c r="C17" s="153">
        <f aca="true" t="shared" si="3" ref="C17:N17">C18+C19</f>
        <v>4.3</v>
      </c>
      <c r="D17" s="153">
        <f t="shared" si="3"/>
        <v>4.3</v>
      </c>
      <c r="E17" s="153">
        <f t="shared" si="3"/>
        <v>1.6</v>
      </c>
      <c r="F17" s="153">
        <f t="shared" si="3"/>
        <v>0</v>
      </c>
      <c r="G17" s="153">
        <f t="shared" si="3"/>
        <v>0</v>
      </c>
      <c r="H17" s="153">
        <f t="shared" si="3"/>
        <v>0</v>
      </c>
      <c r="I17" s="153">
        <f t="shared" si="3"/>
        <v>0</v>
      </c>
      <c r="J17" s="153">
        <f t="shared" si="3"/>
        <v>0</v>
      </c>
      <c r="K17" s="153">
        <f t="shared" si="3"/>
        <v>3</v>
      </c>
      <c r="L17" s="153">
        <f t="shared" si="3"/>
        <v>3.9</v>
      </c>
      <c r="M17" s="153">
        <f t="shared" si="3"/>
        <v>3.7</v>
      </c>
      <c r="N17" s="153">
        <f t="shared" si="3"/>
        <v>25.199999999999996</v>
      </c>
      <c r="O17" s="69"/>
      <c r="AN17" s="126"/>
    </row>
    <row r="18" spans="1:40" s="35" customFormat="1" ht="25.5">
      <c r="A18" s="141" t="s">
        <v>174</v>
      </c>
      <c r="B18" s="130">
        <v>0.6</v>
      </c>
      <c r="C18" s="130">
        <v>0.5</v>
      </c>
      <c r="D18" s="130">
        <v>0.5</v>
      </c>
      <c r="E18" s="130"/>
      <c r="F18" s="130"/>
      <c r="G18" s="130"/>
      <c r="H18" s="130"/>
      <c r="I18" s="130"/>
      <c r="J18" s="130"/>
      <c r="K18" s="130"/>
      <c r="L18" s="130">
        <v>0.6</v>
      </c>
      <c r="M18" s="130">
        <v>0.5</v>
      </c>
      <c r="N18" s="153">
        <f t="shared" si="2"/>
        <v>2.7</v>
      </c>
      <c r="O18" s="69"/>
      <c r="AN18" s="126"/>
    </row>
    <row r="19" spans="1:40" s="35" customFormat="1" ht="12.75">
      <c r="A19" s="124" t="s">
        <v>142</v>
      </c>
      <c r="B19" s="130">
        <v>3.8</v>
      </c>
      <c r="C19" s="130">
        <v>3.8</v>
      </c>
      <c r="D19" s="130">
        <v>3.8</v>
      </c>
      <c r="E19" s="130">
        <v>1.6</v>
      </c>
      <c r="F19" s="130"/>
      <c r="G19" s="130"/>
      <c r="H19" s="130"/>
      <c r="I19" s="130"/>
      <c r="J19" s="130"/>
      <c r="K19" s="130">
        <v>3</v>
      </c>
      <c r="L19" s="130">
        <v>3.3</v>
      </c>
      <c r="M19" s="130">
        <v>3.2</v>
      </c>
      <c r="N19" s="153">
        <f t="shared" si="2"/>
        <v>22.499999999999996</v>
      </c>
      <c r="O19" s="69"/>
      <c r="AN19" s="126"/>
    </row>
    <row r="20" spans="1:40" s="35" customFormat="1" ht="89.25">
      <c r="A20" s="152" t="s">
        <v>144</v>
      </c>
      <c r="B20" s="153">
        <v>1</v>
      </c>
      <c r="C20" s="153"/>
      <c r="D20" s="153">
        <v>1</v>
      </c>
      <c r="E20" s="153"/>
      <c r="F20" s="153">
        <v>1</v>
      </c>
      <c r="G20" s="153"/>
      <c r="H20" s="153">
        <v>1</v>
      </c>
      <c r="I20" s="153"/>
      <c r="J20" s="153">
        <v>1</v>
      </c>
      <c r="K20" s="153"/>
      <c r="L20" s="153">
        <v>1</v>
      </c>
      <c r="M20" s="153"/>
      <c r="N20" s="153">
        <f t="shared" si="2"/>
        <v>6</v>
      </c>
      <c r="O20" s="69"/>
      <c r="AN20" s="126"/>
    </row>
    <row r="21" spans="1:40" s="35" customFormat="1" ht="25.5">
      <c r="A21" s="124" t="s">
        <v>168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53">
        <f t="shared" si="2"/>
        <v>0</v>
      </c>
      <c r="O21" s="69"/>
      <c r="AN21" s="126"/>
    </row>
    <row r="22" spans="1:40" s="35" customFormat="1" ht="25.5">
      <c r="A22" s="124" t="s">
        <v>154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53">
        <f t="shared" si="2"/>
        <v>0</v>
      </c>
      <c r="O22" s="69"/>
      <c r="AN22" s="126"/>
    </row>
    <row r="23" spans="1:40" s="35" customFormat="1" ht="12.75">
      <c r="A23" s="124" t="s">
        <v>142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53">
        <f t="shared" si="2"/>
        <v>0</v>
      </c>
      <c r="O23" s="69"/>
      <c r="AN23" s="126"/>
    </row>
    <row r="24" spans="1:40" s="35" customFormat="1" ht="25.5">
      <c r="A24" s="152" t="s">
        <v>165</v>
      </c>
      <c r="B24" s="153">
        <v>1</v>
      </c>
      <c r="C24" s="153"/>
      <c r="D24" s="153">
        <v>1</v>
      </c>
      <c r="E24" s="153"/>
      <c r="F24" s="153">
        <v>1</v>
      </c>
      <c r="G24" s="153"/>
      <c r="H24" s="153">
        <v>1</v>
      </c>
      <c r="I24" s="153"/>
      <c r="J24" s="153">
        <v>1</v>
      </c>
      <c r="K24" s="153"/>
      <c r="L24" s="153">
        <v>1</v>
      </c>
      <c r="M24" s="153"/>
      <c r="N24" s="153">
        <f t="shared" si="2"/>
        <v>6</v>
      </c>
      <c r="O24" s="69"/>
      <c r="AN24" s="126"/>
    </row>
    <row r="25" spans="1:40" s="35" customFormat="1" ht="25.5">
      <c r="A25" s="141" t="s">
        <v>174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53">
        <f t="shared" si="2"/>
        <v>0</v>
      </c>
      <c r="O25" s="69"/>
      <c r="AN25" s="126"/>
    </row>
    <row r="26" spans="1:40" s="35" customFormat="1" ht="12.75">
      <c r="A26" s="124" t="s">
        <v>142</v>
      </c>
      <c r="B26" s="130">
        <v>1</v>
      </c>
      <c r="C26" s="130"/>
      <c r="D26" s="130">
        <v>1</v>
      </c>
      <c r="E26" s="130"/>
      <c r="F26" s="130">
        <v>1</v>
      </c>
      <c r="G26" s="130"/>
      <c r="H26" s="130">
        <v>1</v>
      </c>
      <c r="I26" s="130"/>
      <c r="J26" s="130">
        <v>1</v>
      </c>
      <c r="K26" s="130"/>
      <c r="L26" s="130">
        <v>1</v>
      </c>
      <c r="M26" s="130"/>
      <c r="N26" s="153">
        <f t="shared" si="2"/>
        <v>6</v>
      </c>
      <c r="O26" s="69"/>
      <c r="AN26" s="126"/>
    </row>
    <row r="27" spans="1:40" s="35" customFormat="1" ht="78.75" customHeight="1">
      <c r="A27" s="152" t="s">
        <v>162</v>
      </c>
      <c r="B27" s="154">
        <f>B29+B31</f>
        <v>0.2</v>
      </c>
      <c r="C27" s="154">
        <f aca="true" t="shared" si="4" ref="C27:M27">C29+C31</f>
        <v>0.2</v>
      </c>
      <c r="D27" s="154">
        <f t="shared" si="4"/>
        <v>0.30000000000000004</v>
      </c>
      <c r="E27" s="154">
        <f t="shared" si="4"/>
        <v>0.2</v>
      </c>
      <c r="F27" s="154">
        <f t="shared" si="4"/>
        <v>0.30000000000000004</v>
      </c>
      <c r="G27" s="154">
        <f t="shared" si="4"/>
        <v>0.2</v>
      </c>
      <c r="H27" s="154">
        <f t="shared" si="4"/>
        <v>0.2</v>
      </c>
      <c r="I27" s="154">
        <f t="shared" si="4"/>
        <v>0.1</v>
      </c>
      <c r="J27" s="154">
        <f t="shared" si="4"/>
        <v>0.2</v>
      </c>
      <c r="K27" s="154">
        <f t="shared" si="4"/>
        <v>0.2</v>
      </c>
      <c r="L27" s="154">
        <f t="shared" si="4"/>
        <v>0.30000000000000004</v>
      </c>
      <c r="M27" s="154">
        <f t="shared" si="4"/>
        <v>0.30000000000000004</v>
      </c>
      <c r="N27" s="153">
        <f t="shared" si="2"/>
        <v>2.7</v>
      </c>
      <c r="O27" s="69"/>
      <c r="AJ27" s="35">
        <f>N27*3%</f>
        <v>0.081</v>
      </c>
      <c r="AK27" s="35">
        <f>ROUND(AL27,0)</f>
        <v>8480</v>
      </c>
      <c r="AL27" s="35">
        <v>8480</v>
      </c>
      <c r="AM27" s="35">
        <f>AL27*1077.948</f>
        <v>9140999.040000001</v>
      </c>
      <c r="AN27" s="126"/>
    </row>
    <row r="28" spans="1:14" s="35" customFormat="1" ht="26.25" customHeight="1">
      <c r="A28" s="124" t="s">
        <v>168</v>
      </c>
      <c r="B28" s="157">
        <v>0.1</v>
      </c>
      <c r="C28" s="157">
        <v>0.1</v>
      </c>
      <c r="D28" s="157">
        <v>0.2</v>
      </c>
      <c r="E28" s="157">
        <v>0.1</v>
      </c>
      <c r="F28" s="157">
        <v>0.2</v>
      </c>
      <c r="G28" s="157">
        <v>0.1</v>
      </c>
      <c r="H28" s="157">
        <v>0.1</v>
      </c>
      <c r="I28" s="157">
        <v>0.1</v>
      </c>
      <c r="J28" s="157">
        <v>0.1</v>
      </c>
      <c r="K28" s="157">
        <v>0.1</v>
      </c>
      <c r="L28" s="157">
        <v>0.2</v>
      </c>
      <c r="M28" s="157">
        <v>0.2</v>
      </c>
      <c r="N28" s="153">
        <v>1.6</v>
      </c>
    </row>
    <row r="29" spans="1:14" s="35" customFormat="1" ht="12.75">
      <c r="A29" s="124" t="s">
        <v>150</v>
      </c>
      <c r="B29" s="131">
        <v>0.1</v>
      </c>
      <c r="C29" s="131">
        <v>0.1</v>
      </c>
      <c r="D29" s="131">
        <v>0.2</v>
      </c>
      <c r="E29" s="131">
        <v>0.1</v>
      </c>
      <c r="F29" s="131">
        <v>0.2</v>
      </c>
      <c r="G29" s="131">
        <v>0.1</v>
      </c>
      <c r="H29" s="131">
        <v>0.1</v>
      </c>
      <c r="I29" s="131">
        <v>0.1</v>
      </c>
      <c r="J29" s="131">
        <v>0.1</v>
      </c>
      <c r="K29" s="131">
        <v>0.1</v>
      </c>
      <c r="L29" s="131">
        <v>0.2</v>
      </c>
      <c r="M29" s="131">
        <v>0.2</v>
      </c>
      <c r="N29" s="151">
        <f t="shared" si="2"/>
        <v>1.5999999999999999</v>
      </c>
    </row>
    <row r="30" spans="1:14" s="35" customFormat="1" ht="25.5">
      <c r="A30" s="124" t="s">
        <v>165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51">
        <f t="shared" si="2"/>
        <v>0</v>
      </c>
    </row>
    <row r="31" spans="1:14" s="35" customFormat="1" ht="12.75">
      <c r="A31" s="59" t="s">
        <v>150</v>
      </c>
      <c r="B31" s="131">
        <v>0.1</v>
      </c>
      <c r="C31" s="131">
        <v>0.1</v>
      </c>
      <c r="D31" s="131">
        <v>0.1</v>
      </c>
      <c r="E31" s="131">
        <v>0.1</v>
      </c>
      <c r="F31" s="131">
        <v>0.1</v>
      </c>
      <c r="G31" s="131">
        <v>0.1</v>
      </c>
      <c r="H31" s="131">
        <v>0.1</v>
      </c>
      <c r="I31" s="131">
        <v>0</v>
      </c>
      <c r="J31" s="131">
        <v>0.1</v>
      </c>
      <c r="K31" s="131">
        <v>0.1</v>
      </c>
      <c r="L31" s="131">
        <v>0.1</v>
      </c>
      <c r="M31" s="131">
        <v>0.1</v>
      </c>
      <c r="N31" s="151">
        <f t="shared" si="2"/>
        <v>1.0999999999999999</v>
      </c>
    </row>
    <row r="32" spans="1:14" s="35" customFormat="1" ht="78" customHeight="1" hidden="1">
      <c r="A32" s="6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51">
        <f t="shared" si="2"/>
        <v>0</v>
      </c>
    </row>
    <row r="33" spans="1:14" s="35" customFormat="1" ht="12.75" customHeight="1" hidden="1">
      <c r="A33" s="12"/>
      <c r="B33" s="133"/>
      <c r="C33" s="133"/>
      <c r="D33" s="133"/>
      <c r="E33" s="134"/>
      <c r="F33" s="134"/>
      <c r="G33" s="134"/>
      <c r="H33" s="134"/>
      <c r="I33" s="134"/>
      <c r="J33" s="134"/>
      <c r="K33" s="134"/>
      <c r="L33" s="134"/>
      <c r="M33" s="134"/>
      <c r="N33" s="151">
        <f t="shared" si="2"/>
        <v>0</v>
      </c>
    </row>
    <row r="34" spans="1:14" s="35" customFormat="1" ht="12.75" customHeight="1" hidden="1">
      <c r="A34" s="12"/>
      <c r="B34" s="133"/>
      <c r="C34" s="133"/>
      <c r="D34" s="133"/>
      <c r="E34" s="134"/>
      <c r="F34" s="134"/>
      <c r="G34" s="134"/>
      <c r="H34" s="134"/>
      <c r="I34" s="134"/>
      <c r="J34" s="134"/>
      <c r="K34" s="134"/>
      <c r="L34" s="134"/>
      <c r="M34" s="134"/>
      <c r="N34" s="151">
        <f t="shared" si="2"/>
        <v>0</v>
      </c>
    </row>
    <row r="35" spans="1:14" s="35" customFormat="1" ht="12.75" customHeight="1" hidden="1">
      <c r="A35" s="12"/>
      <c r="B35" s="133"/>
      <c r="C35" s="133"/>
      <c r="D35" s="133"/>
      <c r="E35" s="134"/>
      <c r="F35" s="134"/>
      <c r="G35" s="134"/>
      <c r="H35" s="134"/>
      <c r="I35" s="134"/>
      <c r="J35" s="134"/>
      <c r="K35" s="134"/>
      <c r="L35" s="134"/>
      <c r="M35" s="134"/>
      <c r="N35" s="151">
        <f t="shared" si="2"/>
        <v>0</v>
      </c>
    </row>
    <row r="36" spans="1:14" s="35" customFormat="1" ht="12.75" customHeight="1" hidden="1">
      <c r="A36" s="12"/>
      <c r="B36" s="133"/>
      <c r="C36" s="133"/>
      <c r="D36" s="133"/>
      <c r="E36" s="134"/>
      <c r="F36" s="134"/>
      <c r="G36" s="134"/>
      <c r="H36" s="134"/>
      <c r="I36" s="134"/>
      <c r="J36" s="134"/>
      <c r="K36" s="134"/>
      <c r="L36" s="134"/>
      <c r="M36" s="134"/>
      <c r="N36" s="151">
        <f t="shared" si="2"/>
        <v>0</v>
      </c>
    </row>
    <row r="37" spans="1:14" s="35" customFormat="1" ht="12.75" customHeight="1" hidden="1">
      <c r="A37" s="12"/>
      <c r="B37" s="133"/>
      <c r="C37" s="133"/>
      <c r="D37" s="133"/>
      <c r="E37" s="134"/>
      <c r="F37" s="134"/>
      <c r="G37" s="134"/>
      <c r="H37" s="134"/>
      <c r="I37" s="134"/>
      <c r="J37" s="134"/>
      <c r="K37" s="134"/>
      <c r="L37" s="134"/>
      <c r="M37" s="134"/>
      <c r="N37" s="151">
        <f t="shared" si="2"/>
        <v>0</v>
      </c>
    </row>
    <row r="38" spans="1:14" s="35" customFormat="1" ht="12.75" customHeight="1" hidden="1">
      <c r="A38" s="12"/>
      <c r="B38" s="133"/>
      <c r="C38" s="133"/>
      <c r="D38" s="133"/>
      <c r="E38" s="134"/>
      <c r="F38" s="134"/>
      <c r="G38" s="134"/>
      <c r="H38" s="134"/>
      <c r="I38" s="134"/>
      <c r="J38" s="134"/>
      <c r="K38" s="134"/>
      <c r="L38" s="134"/>
      <c r="M38" s="134"/>
      <c r="N38" s="151">
        <f t="shared" si="2"/>
        <v>0</v>
      </c>
    </row>
    <row r="39" spans="1:14" s="35" customFormat="1" ht="12.75" customHeight="1" hidden="1">
      <c r="A39" s="12"/>
      <c r="B39" s="133"/>
      <c r="C39" s="133"/>
      <c r="D39" s="133"/>
      <c r="E39" s="134"/>
      <c r="F39" s="134"/>
      <c r="G39" s="134"/>
      <c r="H39" s="134"/>
      <c r="I39" s="134"/>
      <c r="J39" s="134"/>
      <c r="K39" s="134"/>
      <c r="L39" s="134"/>
      <c r="M39" s="134"/>
      <c r="N39" s="151">
        <f t="shared" si="2"/>
        <v>0</v>
      </c>
    </row>
    <row r="40" spans="1:14" s="35" customFormat="1" ht="12.75" customHeight="1" hidden="1">
      <c r="A40" s="12"/>
      <c r="B40" s="133"/>
      <c r="C40" s="133"/>
      <c r="D40" s="133"/>
      <c r="E40" s="134"/>
      <c r="F40" s="134"/>
      <c r="G40" s="134"/>
      <c r="H40" s="134"/>
      <c r="I40" s="134"/>
      <c r="J40" s="134"/>
      <c r="K40" s="134"/>
      <c r="L40" s="134"/>
      <c r="M40" s="134"/>
      <c r="N40" s="151">
        <f t="shared" si="2"/>
        <v>0</v>
      </c>
    </row>
    <row r="41" spans="1:14" s="35" customFormat="1" ht="3.75" customHeight="1" hidden="1">
      <c r="A41" s="12"/>
      <c r="B41" s="133"/>
      <c r="C41" s="133"/>
      <c r="D41" s="133"/>
      <c r="E41" s="134"/>
      <c r="F41" s="134"/>
      <c r="G41" s="134"/>
      <c r="H41" s="134"/>
      <c r="I41" s="134"/>
      <c r="J41" s="134"/>
      <c r="K41" s="134"/>
      <c r="L41" s="134"/>
      <c r="M41" s="134"/>
      <c r="N41" s="151">
        <f t="shared" si="2"/>
        <v>0</v>
      </c>
    </row>
    <row r="42" spans="1:14" s="35" customFormat="1" ht="12.75" customHeight="1" hidden="1">
      <c r="A42" s="12"/>
      <c r="B42" s="133"/>
      <c r="C42" s="133"/>
      <c r="D42" s="133"/>
      <c r="E42" s="134"/>
      <c r="F42" s="134"/>
      <c r="G42" s="134"/>
      <c r="H42" s="134"/>
      <c r="I42" s="134"/>
      <c r="J42" s="134"/>
      <c r="K42" s="134"/>
      <c r="L42" s="134"/>
      <c r="M42" s="134"/>
      <c r="N42" s="151">
        <f t="shared" si="2"/>
        <v>0</v>
      </c>
    </row>
    <row r="43" spans="1:14" s="35" customFormat="1" ht="12.75" customHeight="1" hidden="1">
      <c r="A43" s="12"/>
      <c r="B43" s="133"/>
      <c r="C43" s="133"/>
      <c r="D43" s="133"/>
      <c r="E43" s="134"/>
      <c r="F43" s="134"/>
      <c r="G43" s="134"/>
      <c r="H43" s="134"/>
      <c r="I43" s="134"/>
      <c r="J43" s="134"/>
      <c r="K43" s="134"/>
      <c r="L43" s="134"/>
      <c r="M43" s="134"/>
      <c r="N43" s="151">
        <f t="shared" si="2"/>
        <v>0</v>
      </c>
    </row>
    <row r="44" spans="1:14" s="35" customFormat="1" ht="12.75" customHeight="1" hidden="1">
      <c r="A44" s="12"/>
      <c r="B44" s="133"/>
      <c r="C44" s="133"/>
      <c r="D44" s="133"/>
      <c r="E44" s="134"/>
      <c r="F44" s="134"/>
      <c r="G44" s="134"/>
      <c r="H44" s="134"/>
      <c r="I44" s="134"/>
      <c r="J44" s="134"/>
      <c r="K44" s="134"/>
      <c r="L44" s="134"/>
      <c r="M44" s="134"/>
      <c r="N44" s="151">
        <f t="shared" si="2"/>
        <v>0</v>
      </c>
    </row>
    <row r="45" spans="1:14" s="35" customFormat="1" ht="12.75" customHeight="1" hidden="1">
      <c r="A45" s="12"/>
      <c r="B45" s="133"/>
      <c r="C45" s="133"/>
      <c r="D45" s="133"/>
      <c r="E45" s="134"/>
      <c r="F45" s="134"/>
      <c r="G45" s="134"/>
      <c r="H45" s="134"/>
      <c r="I45" s="134"/>
      <c r="J45" s="134"/>
      <c r="K45" s="134"/>
      <c r="L45" s="134"/>
      <c r="M45" s="134"/>
      <c r="N45" s="151">
        <f t="shared" si="2"/>
        <v>0</v>
      </c>
    </row>
    <row r="46" spans="1:14" s="35" customFormat="1" ht="12.75" customHeight="1" hidden="1">
      <c r="A46" s="12"/>
      <c r="B46" s="133"/>
      <c r="C46" s="133"/>
      <c r="D46" s="133"/>
      <c r="E46" s="134"/>
      <c r="F46" s="134"/>
      <c r="G46" s="134"/>
      <c r="H46" s="134"/>
      <c r="I46" s="134"/>
      <c r="J46" s="134"/>
      <c r="K46" s="134"/>
      <c r="L46" s="134"/>
      <c r="M46" s="134"/>
      <c r="N46" s="151">
        <f t="shared" si="2"/>
        <v>0</v>
      </c>
    </row>
    <row r="47" spans="1:14" s="35" customFormat="1" ht="12.75" customHeight="1" hidden="1">
      <c r="A47" s="12"/>
      <c r="B47" s="133"/>
      <c r="C47" s="133"/>
      <c r="D47" s="133"/>
      <c r="E47" s="134"/>
      <c r="F47" s="134"/>
      <c r="G47" s="134"/>
      <c r="H47" s="134"/>
      <c r="I47" s="134"/>
      <c r="J47" s="134"/>
      <c r="K47" s="134"/>
      <c r="L47" s="134"/>
      <c r="M47" s="134"/>
      <c r="N47" s="151">
        <f t="shared" si="2"/>
        <v>0</v>
      </c>
    </row>
    <row r="48" spans="1:14" s="35" customFormat="1" ht="12.75" customHeight="1" hidden="1">
      <c r="A48" s="12"/>
      <c r="B48" s="133"/>
      <c r="C48" s="133"/>
      <c r="D48" s="133"/>
      <c r="E48" s="134"/>
      <c r="F48" s="134"/>
      <c r="G48" s="134"/>
      <c r="H48" s="134"/>
      <c r="I48" s="134"/>
      <c r="J48" s="134"/>
      <c r="K48" s="134"/>
      <c r="L48" s="134"/>
      <c r="M48" s="134"/>
      <c r="N48" s="151">
        <f t="shared" si="2"/>
        <v>0</v>
      </c>
    </row>
    <row r="49" spans="1:14" s="35" customFormat="1" ht="12.75" customHeight="1" hidden="1">
      <c r="A49" s="12"/>
      <c r="B49" s="133"/>
      <c r="C49" s="133"/>
      <c r="D49" s="133"/>
      <c r="E49" s="134"/>
      <c r="F49" s="134"/>
      <c r="G49" s="134"/>
      <c r="H49" s="134"/>
      <c r="I49" s="134"/>
      <c r="J49" s="134"/>
      <c r="K49" s="134"/>
      <c r="L49" s="134"/>
      <c r="M49" s="134"/>
      <c r="N49" s="151">
        <f t="shared" si="2"/>
        <v>0</v>
      </c>
    </row>
    <row r="50" spans="1:14" s="38" customFormat="1" ht="12.75" customHeight="1" hidden="1">
      <c r="A50" s="27"/>
      <c r="B50" s="135"/>
      <c r="C50" s="135"/>
      <c r="D50" s="135"/>
      <c r="E50" s="136"/>
      <c r="F50" s="136"/>
      <c r="G50" s="136"/>
      <c r="H50" s="136"/>
      <c r="I50" s="136"/>
      <c r="J50" s="136"/>
      <c r="K50" s="136"/>
      <c r="L50" s="136"/>
      <c r="M50" s="136"/>
      <c r="N50" s="151">
        <f t="shared" si="2"/>
        <v>0</v>
      </c>
    </row>
    <row r="51" spans="1:14" s="38" customFormat="1" ht="12.75" customHeight="1" hidden="1">
      <c r="A51" s="27"/>
      <c r="B51" s="135"/>
      <c r="C51" s="135"/>
      <c r="D51" s="135"/>
      <c r="E51" s="136"/>
      <c r="F51" s="136"/>
      <c r="G51" s="136"/>
      <c r="H51" s="136"/>
      <c r="I51" s="136"/>
      <c r="J51" s="136"/>
      <c r="K51" s="136"/>
      <c r="L51" s="136"/>
      <c r="M51" s="136"/>
      <c r="N51" s="151">
        <f t="shared" si="2"/>
        <v>0</v>
      </c>
    </row>
    <row r="52" spans="1:14" s="38" customFormat="1" ht="12.75" customHeight="1" hidden="1">
      <c r="A52" s="27"/>
      <c r="B52" s="135"/>
      <c r="C52" s="135"/>
      <c r="D52" s="135"/>
      <c r="E52" s="136"/>
      <c r="F52" s="136"/>
      <c r="G52" s="136"/>
      <c r="H52" s="136"/>
      <c r="I52" s="136"/>
      <c r="J52" s="136"/>
      <c r="K52" s="136"/>
      <c r="L52" s="136"/>
      <c r="M52" s="136"/>
      <c r="N52" s="151">
        <f t="shared" si="2"/>
        <v>0</v>
      </c>
    </row>
    <row r="53" spans="1:14" s="35" customFormat="1" ht="27.75" customHeight="1" hidden="1">
      <c r="A53" s="12"/>
      <c r="B53" s="133"/>
      <c r="C53" s="133"/>
      <c r="D53" s="133"/>
      <c r="E53" s="134"/>
      <c r="F53" s="134"/>
      <c r="G53" s="134"/>
      <c r="H53" s="134"/>
      <c r="I53" s="134"/>
      <c r="J53" s="134"/>
      <c r="K53" s="134"/>
      <c r="L53" s="134"/>
      <c r="M53" s="134"/>
      <c r="N53" s="151">
        <f t="shared" si="2"/>
        <v>0</v>
      </c>
    </row>
    <row r="54" spans="1:14" s="35" customFormat="1" ht="0.75" customHeight="1">
      <c r="A54" s="12"/>
      <c r="B54" s="133"/>
      <c r="C54" s="133"/>
      <c r="D54" s="133"/>
      <c r="E54" s="134"/>
      <c r="F54" s="134"/>
      <c r="G54" s="134"/>
      <c r="H54" s="134"/>
      <c r="I54" s="134"/>
      <c r="J54" s="134"/>
      <c r="K54" s="134"/>
      <c r="L54" s="134"/>
      <c r="M54" s="134"/>
      <c r="N54" s="151">
        <f t="shared" si="2"/>
        <v>0</v>
      </c>
    </row>
    <row r="55" spans="1:14" s="35" customFormat="1" ht="2.25" customHeight="1" hidden="1">
      <c r="A55" s="12"/>
      <c r="B55" s="133"/>
      <c r="C55" s="133"/>
      <c r="D55" s="133"/>
      <c r="E55" s="134"/>
      <c r="F55" s="134"/>
      <c r="G55" s="134"/>
      <c r="H55" s="134"/>
      <c r="I55" s="134"/>
      <c r="J55" s="134"/>
      <c r="K55" s="134"/>
      <c r="L55" s="134"/>
      <c r="M55" s="134"/>
      <c r="N55" s="151">
        <f t="shared" si="2"/>
        <v>0</v>
      </c>
    </row>
    <row r="56" spans="1:14" s="35" customFormat="1" ht="54.75" customHeight="1" hidden="1">
      <c r="A56" s="12"/>
      <c r="B56" s="133"/>
      <c r="C56" s="133"/>
      <c r="D56" s="133"/>
      <c r="E56" s="134"/>
      <c r="F56" s="134"/>
      <c r="G56" s="134"/>
      <c r="H56" s="134"/>
      <c r="I56" s="134"/>
      <c r="J56" s="134"/>
      <c r="K56" s="134"/>
      <c r="L56" s="134"/>
      <c r="M56" s="134"/>
      <c r="N56" s="151">
        <f t="shared" si="2"/>
        <v>0</v>
      </c>
    </row>
    <row r="57" spans="1:14" s="35" customFormat="1" ht="27.75" customHeight="1" hidden="1">
      <c r="A57" s="12"/>
      <c r="B57" s="133"/>
      <c r="C57" s="133"/>
      <c r="D57" s="133"/>
      <c r="E57" s="134"/>
      <c r="F57" s="134"/>
      <c r="G57" s="134"/>
      <c r="H57" s="134"/>
      <c r="I57" s="134"/>
      <c r="J57" s="134"/>
      <c r="K57" s="134"/>
      <c r="L57" s="134"/>
      <c r="M57" s="134"/>
      <c r="N57" s="151">
        <f t="shared" si="2"/>
        <v>0</v>
      </c>
    </row>
    <row r="58" spans="1:14" s="35" customFormat="1" ht="27.75" customHeight="1" hidden="1">
      <c r="A58" s="12"/>
      <c r="B58" s="133"/>
      <c r="C58" s="133"/>
      <c r="D58" s="133"/>
      <c r="E58" s="134"/>
      <c r="F58" s="134"/>
      <c r="G58" s="134"/>
      <c r="H58" s="134"/>
      <c r="I58" s="134"/>
      <c r="J58" s="134"/>
      <c r="K58" s="134"/>
      <c r="L58" s="134"/>
      <c r="M58" s="134"/>
      <c r="N58" s="151">
        <f t="shared" si="2"/>
        <v>0</v>
      </c>
    </row>
    <row r="59" spans="1:14" s="35" customFormat="1" ht="36.75" customHeight="1" hidden="1">
      <c r="A59" s="12"/>
      <c r="B59" s="133"/>
      <c r="C59" s="133"/>
      <c r="D59" s="133"/>
      <c r="E59" s="134"/>
      <c r="F59" s="134"/>
      <c r="G59" s="134"/>
      <c r="H59" s="134"/>
      <c r="I59" s="134"/>
      <c r="J59" s="134"/>
      <c r="K59" s="134"/>
      <c r="L59" s="134"/>
      <c r="M59" s="134"/>
      <c r="N59" s="151">
        <f t="shared" si="2"/>
        <v>0</v>
      </c>
    </row>
    <row r="60" spans="1:14" s="35" customFormat="1" ht="21" customHeight="1">
      <c r="A60" s="149" t="s">
        <v>151</v>
      </c>
      <c r="B60" s="150">
        <f>B13+B20+B27</f>
        <v>30.057</v>
      </c>
      <c r="C60" s="150">
        <f aca="true" t="shared" si="5" ref="C60:M60">C13+C20+C27</f>
        <v>27.5</v>
      </c>
      <c r="D60" s="150">
        <f t="shared" si="5"/>
        <v>25.200000000000003</v>
      </c>
      <c r="E60" s="150">
        <f t="shared" si="5"/>
        <v>6.000000000000001</v>
      </c>
      <c r="F60" s="150">
        <f t="shared" si="5"/>
        <v>1.3</v>
      </c>
      <c r="G60" s="150">
        <f t="shared" si="5"/>
        <v>0.2</v>
      </c>
      <c r="H60" s="150">
        <f t="shared" si="5"/>
        <v>1.2</v>
      </c>
      <c r="I60" s="150">
        <f t="shared" si="5"/>
        <v>0.1</v>
      </c>
      <c r="J60" s="150">
        <f t="shared" si="5"/>
        <v>1.2</v>
      </c>
      <c r="K60" s="150">
        <f t="shared" si="5"/>
        <v>7.3</v>
      </c>
      <c r="L60" s="150">
        <f t="shared" si="5"/>
        <v>21.799999999999997</v>
      </c>
      <c r="M60" s="150">
        <f t="shared" si="5"/>
        <v>22.8</v>
      </c>
      <c r="N60" s="151">
        <f t="shared" si="2"/>
        <v>144.657</v>
      </c>
    </row>
    <row r="61" spans="1:39" s="44" customFormat="1" ht="20.25" customHeight="1">
      <c r="A61" s="2" t="s">
        <v>163</v>
      </c>
      <c r="B61" s="128">
        <f aca="true" t="shared" si="6" ref="B61:AM61">B14+B29</f>
        <v>24.557000000000002</v>
      </c>
      <c r="C61" s="128">
        <f t="shared" si="6"/>
        <v>23.1</v>
      </c>
      <c r="D61" s="128">
        <f t="shared" si="6"/>
        <v>19.8</v>
      </c>
      <c r="E61" s="128">
        <f t="shared" si="6"/>
        <v>4.3</v>
      </c>
      <c r="F61" s="128">
        <f t="shared" si="6"/>
        <v>0.2</v>
      </c>
      <c r="G61" s="128">
        <f t="shared" si="6"/>
        <v>0.1</v>
      </c>
      <c r="H61" s="128">
        <f t="shared" si="6"/>
        <v>0.1</v>
      </c>
      <c r="I61" s="128">
        <f t="shared" si="6"/>
        <v>0.1</v>
      </c>
      <c r="J61" s="128">
        <f t="shared" si="6"/>
        <v>0.1</v>
      </c>
      <c r="K61" s="128">
        <f t="shared" si="6"/>
        <v>4.199999999999999</v>
      </c>
      <c r="L61" s="128">
        <f t="shared" si="6"/>
        <v>16.799999999999997</v>
      </c>
      <c r="M61" s="128">
        <f t="shared" si="6"/>
        <v>19</v>
      </c>
      <c r="N61" s="151">
        <f t="shared" si="2"/>
        <v>112.35699999999999</v>
      </c>
      <c r="O61" s="121">
        <f t="shared" si="6"/>
        <v>0</v>
      </c>
      <c r="P61" s="121">
        <f t="shared" si="6"/>
        <v>0</v>
      </c>
      <c r="Q61" s="121">
        <f t="shared" si="6"/>
        <v>0</v>
      </c>
      <c r="R61" s="121">
        <f t="shared" si="6"/>
        <v>0</v>
      </c>
      <c r="S61" s="121">
        <f t="shared" si="6"/>
        <v>0</v>
      </c>
      <c r="T61" s="121">
        <f t="shared" si="6"/>
        <v>0</v>
      </c>
      <c r="U61" s="121">
        <f t="shared" si="6"/>
        <v>0</v>
      </c>
      <c r="V61" s="121">
        <f t="shared" si="6"/>
        <v>0</v>
      </c>
      <c r="W61" s="121">
        <f t="shared" si="6"/>
        <v>0</v>
      </c>
      <c r="X61" s="121">
        <f t="shared" si="6"/>
        <v>0</v>
      </c>
      <c r="Y61" s="121">
        <f t="shared" si="6"/>
        <v>0</v>
      </c>
      <c r="Z61" s="121">
        <f t="shared" si="6"/>
        <v>0</v>
      </c>
      <c r="AA61" s="121">
        <f t="shared" si="6"/>
        <v>0</v>
      </c>
      <c r="AB61" s="121">
        <f t="shared" si="6"/>
        <v>0</v>
      </c>
      <c r="AC61" s="121">
        <f t="shared" si="6"/>
        <v>0</v>
      </c>
      <c r="AD61" s="121">
        <f t="shared" si="6"/>
        <v>0</v>
      </c>
      <c r="AE61" s="121">
        <f t="shared" si="6"/>
        <v>0</v>
      </c>
      <c r="AF61" s="121">
        <f t="shared" si="6"/>
        <v>0</v>
      </c>
      <c r="AG61" s="121">
        <f t="shared" si="6"/>
        <v>0</v>
      </c>
      <c r="AH61" s="121">
        <f t="shared" si="6"/>
        <v>0</v>
      </c>
      <c r="AI61" s="121">
        <f t="shared" si="6"/>
        <v>0</v>
      </c>
      <c r="AJ61" s="121">
        <f t="shared" si="6"/>
        <v>0</v>
      </c>
      <c r="AK61" s="121">
        <f t="shared" si="6"/>
        <v>0</v>
      </c>
      <c r="AL61" s="121">
        <f t="shared" si="6"/>
        <v>0</v>
      </c>
      <c r="AM61" s="121">
        <f t="shared" si="6"/>
        <v>0</v>
      </c>
    </row>
    <row r="62" spans="1:14" s="44" customFormat="1" ht="22.5" customHeight="1">
      <c r="A62" s="2" t="s">
        <v>164</v>
      </c>
      <c r="B62" s="129">
        <f>B17+B24+B31</f>
        <v>5.499999999999999</v>
      </c>
      <c r="C62" s="129">
        <f aca="true" t="shared" si="7" ref="C62:M62">C17+C24+C31</f>
        <v>4.3999999999999995</v>
      </c>
      <c r="D62" s="129">
        <f t="shared" si="7"/>
        <v>5.3999999999999995</v>
      </c>
      <c r="E62" s="129">
        <f t="shared" si="7"/>
        <v>1.7000000000000002</v>
      </c>
      <c r="F62" s="129">
        <f t="shared" si="7"/>
        <v>1.1</v>
      </c>
      <c r="G62" s="129">
        <f t="shared" si="7"/>
        <v>0.1</v>
      </c>
      <c r="H62" s="129">
        <f t="shared" si="7"/>
        <v>1.1</v>
      </c>
      <c r="I62" s="129">
        <f t="shared" si="7"/>
        <v>0</v>
      </c>
      <c r="J62" s="129">
        <f t="shared" si="7"/>
        <v>1.1</v>
      </c>
      <c r="K62" s="129">
        <f t="shared" si="7"/>
        <v>3.1</v>
      </c>
      <c r="L62" s="129">
        <f t="shared" si="7"/>
        <v>5</v>
      </c>
      <c r="M62" s="129">
        <f t="shared" si="7"/>
        <v>3.8000000000000003</v>
      </c>
      <c r="N62" s="151">
        <f t="shared" si="2"/>
        <v>32.300000000000004</v>
      </c>
    </row>
    <row r="63" spans="1:14" s="44" customFormat="1" ht="27.75" customHeight="1">
      <c r="A63" s="169" t="s">
        <v>108</v>
      </c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</row>
    <row r="64" spans="1:14" s="44" customFormat="1" ht="27.75" customHeight="1">
      <c r="A64" s="116"/>
      <c r="B64" s="56"/>
      <c r="C64" s="56"/>
      <c r="D64" s="56"/>
      <c r="E64" s="56"/>
      <c r="F64" s="56"/>
      <c r="G64" s="57"/>
      <c r="H64" s="57"/>
      <c r="I64" s="56"/>
      <c r="J64" s="56"/>
      <c r="K64" s="56"/>
      <c r="L64" s="122"/>
      <c r="M64" s="122"/>
      <c r="N64" s="115"/>
    </row>
    <row r="65" spans="1:14" s="44" customFormat="1" ht="27.75" customHeight="1" hidden="1">
      <c r="A65" s="116"/>
      <c r="B65" s="119"/>
      <c r="C65" s="119"/>
      <c r="D65" s="119"/>
      <c r="E65" s="119"/>
      <c r="F65" s="120"/>
      <c r="G65" s="120"/>
      <c r="H65" s="120"/>
      <c r="I65" s="120"/>
      <c r="J65" s="120"/>
      <c r="K65" s="119"/>
      <c r="L65" s="119"/>
      <c r="M65" s="120"/>
      <c r="N65" s="115"/>
    </row>
    <row r="66" spans="1:14" s="44" customFormat="1" ht="27.75" customHeight="1" hidden="1">
      <c r="A66" s="116"/>
      <c r="B66" s="119"/>
      <c r="C66" s="119"/>
      <c r="D66" s="119"/>
      <c r="E66" s="119"/>
      <c r="F66" s="120"/>
      <c r="G66" s="120"/>
      <c r="H66" s="120"/>
      <c r="I66" s="120"/>
      <c r="J66" s="120"/>
      <c r="K66" s="119"/>
      <c r="L66" s="119"/>
      <c r="M66" s="120"/>
      <c r="N66" s="115"/>
    </row>
    <row r="67" spans="1:14" ht="15" hidden="1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4"/>
    </row>
    <row r="68" spans="1:14" ht="15" hidden="1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4"/>
    </row>
    <row r="69" spans="1:14" ht="15" hidden="1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4"/>
    </row>
    <row r="70" spans="1:14" ht="15" hidden="1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4"/>
    </row>
    <row r="71" spans="1:14" ht="15" hidden="1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4"/>
    </row>
    <row r="72" spans="1:14" ht="15">
      <c r="A72" s="113"/>
      <c r="B72" s="117"/>
      <c r="C72" s="117"/>
      <c r="D72" s="117"/>
      <c r="E72" s="117"/>
      <c r="F72" s="117"/>
      <c r="G72" s="118"/>
      <c r="H72" s="118"/>
      <c r="I72" s="117"/>
      <c r="J72" s="117"/>
      <c r="K72" s="117"/>
      <c r="L72" s="113"/>
      <c r="M72" s="113"/>
      <c r="N72" s="114"/>
    </row>
    <row r="73" spans="1:14" ht="15">
      <c r="A73" s="113"/>
      <c r="B73" s="117"/>
      <c r="C73" s="117"/>
      <c r="D73" s="117"/>
      <c r="E73" s="117"/>
      <c r="F73" s="117"/>
      <c r="G73" s="118"/>
      <c r="H73" s="118"/>
      <c r="I73" s="117"/>
      <c r="J73" s="117"/>
      <c r="K73" s="117"/>
      <c r="L73" s="113"/>
      <c r="M73" s="113"/>
      <c r="N73" s="114"/>
    </row>
    <row r="74" spans="1:14" ht="15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4"/>
    </row>
  </sheetData>
  <mergeCells count="5">
    <mergeCell ref="A63:N63"/>
    <mergeCell ref="A8:N8"/>
    <mergeCell ref="A9:N9"/>
    <mergeCell ref="B10:L10"/>
    <mergeCell ref="M11:N11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86"/>
  <sheetViews>
    <sheetView tabSelected="1" workbookViewId="0" topLeftCell="A47">
      <selection activeCell="A36" sqref="A36:IV36"/>
    </sheetView>
  </sheetViews>
  <sheetFormatPr defaultColWidth="9.00390625" defaultRowHeight="12.75"/>
  <cols>
    <col min="1" max="1" width="16.125" style="5" customWidth="1"/>
    <col min="2" max="2" width="7.375" style="5" customWidth="1"/>
    <col min="3" max="3" width="9.00390625" style="5" customWidth="1"/>
    <col min="4" max="4" width="10.25390625" style="5" customWidth="1"/>
    <col min="5" max="5" width="8.00390625" style="5" customWidth="1"/>
    <col min="6" max="6" width="8.125" style="5" customWidth="1"/>
    <col min="7" max="7" width="8.375" style="5" customWidth="1"/>
    <col min="8" max="8" width="7.75390625" style="5" customWidth="1"/>
    <col min="9" max="9" width="8.125" style="5" customWidth="1"/>
    <col min="10" max="10" width="8.875" style="5" customWidth="1"/>
    <col min="11" max="13" width="8.625" style="5" customWidth="1"/>
    <col min="14" max="14" width="11.375" style="10" customWidth="1"/>
    <col min="15" max="38" width="0" style="5" hidden="1" customWidth="1"/>
    <col min="39" max="39" width="14.00390625" style="5" hidden="1" customWidth="1"/>
    <col min="40" max="16384" width="9.125" style="5" customWidth="1"/>
  </cols>
  <sheetData>
    <row r="1" spans="1:14" ht="1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ht="1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/>
    </row>
    <row r="3" spans="1:14" s="30" customFormat="1" ht="1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71" t="s">
        <v>39</v>
      </c>
      <c r="M3" s="171"/>
      <c r="N3" s="171"/>
    </row>
    <row r="4" spans="1:14" s="30" customFormat="1" ht="1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72" t="s">
        <v>36</v>
      </c>
      <c r="M4" s="172"/>
      <c r="N4" s="172"/>
    </row>
    <row r="5" spans="1:14" s="30" customFormat="1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72" t="s">
        <v>155</v>
      </c>
      <c r="M5" s="172"/>
      <c r="N5" s="172"/>
    </row>
    <row r="6" spans="1:14" s="30" customFormat="1" ht="15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72" t="s">
        <v>38</v>
      </c>
      <c r="M6" s="172"/>
      <c r="N6" s="172"/>
    </row>
    <row r="7" spans="1:14" s="30" customFormat="1" ht="8.25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4"/>
    </row>
    <row r="8" spans="1:14" s="30" customFormat="1" ht="15.75" customHeight="1">
      <c r="A8" s="158" t="s">
        <v>29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</row>
    <row r="9" spans="1:14" s="30" customFormat="1" ht="16.5" customHeight="1">
      <c r="A9" s="158" t="s">
        <v>152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</row>
    <row r="10" spans="1:14" s="30" customFormat="1" ht="16.5" customHeight="1">
      <c r="A10" s="32"/>
      <c r="B10" s="158" t="s">
        <v>42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32"/>
      <c r="N10" s="32"/>
    </row>
    <row r="11" spans="1:14" s="30" customFormat="1" ht="9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70"/>
      <c r="N11" s="170"/>
    </row>
    <row r="12" spans="1:14" s="30" customFormat="1" ht="47.25" customHeight="1">
      <c r="A12" s="6" t="s">
        <v>27</v>
      </c>
      <c r="B12" s="6" t="s">
        <v>0</v>
      </c>
      <c r="C12" s="6" t="s">
        <v>1</v>
      </c>
      <c r="D12" s="6" t="s">
        <v>2</v>
      </c>
      <c r="E12" s="6" t="s">
        <v>3</v>
      </c>
      <c r="F12" s="6" t="s">
        <v>4</v>
      </c>
      <c r="G12" s="6" t="s">
        <v>28</v>
      </c>
      <c r="H12" s="6" t="s">
        <v>5</v>
      </c>
      <c r="I12" s="6" t="s">
        <v>6</v>
      </c>
      <c r="J12" s="6" t="s">
        <v>7</v>
      </c>
      <c r="K12" s="6" t="s">
        <v>8</v>
      </c>
      <c r="L12" s="6" t="s">
        <v>9</v>
      </c>
      <c r="M12" s="6" t="s">
        <v>10</v>
      </c>
      <c r="N12" s="77" t="s">
        <v>26</v>
      </c>
    </row>
    <row r="13" spans="1:15" s="35" customFormat="1" ht="89.25" customHeight="1">
      <c r="A13" s="147" t="s">
        <v>156</v>
      </c>
      <c r="B13" s="155">
        <f>B14+B17</f>
        <v>155.7</v>
      </c>
      <c r="C13" s="155">
        <f aca="true" t="shared" si="0" ref="C13:N13">C14+C17</f>
        <v>156.8</v>
      </c>
      <c r="D13" s="155">
        <f t="shared" si="0"/>
        <v>127.7</v>
      </c>
      <c r="E13" s="155">
        <f t="shared" si="0"/>
        <v>49.400000000000006</v>
      </c>
      <c r="F13" s="155">
        <f t="shared" si="0"/>
        <v>0</v>
      </c>
      <c r="G13" s="155">
        <f t="shared" si="0"/>
        <v>0</v>
      </c>
      <c r="H13" s="155">
        <f t="shared" si="0"/>
        <v>0</v>
      </c>
      <c r="I13" s="155">
        <f t="shared" si="0"/>
        <v>0</v>
      </c>
      <c r="J13" s="155">
        <f t="shared" si="0"/>
        <v>0</v>
      </c>
      <c r="K13" s="155">
        <f t="shared" si="0"/>
        <v>71.6</v>
      </c>
      <c r="L13" s="155">
        <f t="shared" si="0"/>
        <v>131.39999999999998</v>
      </c>
      <c r="M13" s="155">
        <f t="shared" si="0"/>
        <v>127.4</v>
      </c>
      <c r="N13" s="155">
        <f t="shared" si="0"/>
        <v>820</v>
      </c>
      <c r="O13" s="69"/>
    </row>
    <row r="14" spans="1:15" s="35" customFormat="1" ht="25.5">
      <c r="A14" s="147" t="s">
        <v>167</v>
      </c>
      <c r="B14" s="155">
        <f>B15+B16</f>
        <v>128.7</v>
      </c>
      <c r="C14" s="155">
        <f aca="true" t="shared" si="1" ref="C14:N14">C15+C16</f>
        <v>132</v>
      </c>
      <c r="D14" s="155">
        <f t="shared" si="1"/>
        <v>110</v>
      </c>
      <c r="E14" s="155">
        <f t="shared" si="1"/>
        <v>42.1</v>
      </c>
      <c r="F14" s="155">
        <f t="shared" si="1"/>
        <v>0</v>
      </c>
      <c r="G14" s="155">
        <f t="shared" si="1"/>
        <v>0</v>
      </c>
      <c r="H14" s="155">
        <f t="shared" si="1"/>
        <v>0</v>
      </c>
      <c r="I14" s="155">
        <f t="shared" si="1"/>
        <v>0</v>
      </c>
      <c r="J14" s="155">
        <f t="shared" si="1"/>
        <v>0</v>
      </c>
      <c r="K14" s="155">
        <f t="shared" si="1"/>
        <v>50.8</v>
      </c>
      <c r="L14" s="155">
        <f t="shared" si="1"/>
        <v>104.1</v>
      </c>
      <c r="M14" s="155">
        <f t="shared" si="1"/>
        <v>100.3</v>
      </c>
      <c r="N14" s="155">
        <f t="shared" si="1"/>
        <v>668</v>
      </c>
      <c r="O14" s="69"/>
    </row>
    <row r="15" spans="1:15" s="35" customFormat="1" ht="25.5">
      <c r="A15" s="141" t="s">
        <v>174</v>
      </c>
      <c r="B15" s="142">
        <v>88.9</v>
      </c>
      <c r="C15" s="142">
        <v>96.1</v>
      </c>
      <c r="D15" s="142">
        <v>86.9</v>
      </c>
      <c r="E15" s="142">
        <v>34.4</v>
      </c>
      <c r="F15" s="142"/>
      <c r="G15" s="142"/>
      <c r="H15" s="142"/>
      <c r="I15" s="142"/>
      <c r="J15" s="142"/>
      <c r="K15" s="142">
        <v>34.4</v>
      </c>
      <c r="L15" s="142">
        <v>72.5</v>
      </c>
      <c r="M15" s="142">
        <v>61.8</v>
      </c>
      <c r="N15" s="142">
        <v>475</v>
      </c>
      <c r="O15" s="69"/>
    </row>
    <row r="16" spans="1:15" s="35" customFormat="1" ht="12.75">
      <c r="A16" s="141" t="s">
        <v>142</v>
      </c>
      <c r="B16" s="142">
        <v>39.8</v>
      </c>
      <c r="C16" s="142">
        <v>35.9</v>
      </c>
      <c r="D16" s="142">
        <v>23.1</v>
      </c>
      <c r="E16" s="142">
        <v>7.7</v>
      </c>
      <c r="F16" s="142"/>
      <c r="G16" s="142"/>
      <c r="H16" s="142"/>
      <c r="I16" s="142"/>
      <c r="J16" s="142"/>
      <c r="K16" s="142">
        <v>16.4</v>
      </c>
      <c r="L16" s="142">
        <v>31.6</v>
      </c>
      <c r="M16" s="142">
        <v>38.5</v>
      </c>
      <c r="N16" s="142">
        <v>193</v>
      </c>
      <c r="O16" s="69"/>
    </row>
    <row r="17" spans="1:15" s="35" customFormat="1" ht="25.5">
      <c r="A17" s="147" t="s">
        <v>165</v>
      </c>
      <c r="B17" s="155">
        <f>B18+B19</f>
        <v>27</v>
      </c>
      <c r="C17" s="155">
        <f aca="true" t="shared" si="2" ref="C17:N17">C18+C19</f>
        <v>24.8</v>
      </c>
      <c r="D17" s="155">
        <f t="shared" si="2"/>
        <v>17.7</v>
      </c>
      <c r="E17" s="155">
        <f t="shared" si="2"/>
        <v>7.300000000000001</v>
      </c>
      <c r="F17" s="155">
        <f t="shared" si="2"/>
        <v>0</v>
      </c>
      <c r="G17" s="155">
        <f t="shared" si="2"/>
        <v>0</v>
      </c>
      <c r="H17" s="155">
        <f t="shared" si="2"/>
        <v>0</v>
      </c>
      <c r="I17" s="155">
        <f t="shared" si="2"/>
        <v>0</v>
      </c>
      <c r="J17" s="155">
        <f t="shared" si="2"/>
        <v>0</v>
      </c>
      <c r="K17" s="155">
        <f t="shared" si="2"/>
        <v>20.8</v>
      </c>
      <c r="L17" s="155">
        <f t="shared" si="2"/>
        <v>27.299999999999997</v>
      </c>
      <c r="M17" s="155">
        <f t="shared" si="2"/>
        <v>27.1</v>
      </c>
      <c r="N17" s="155">
        <f t="shared" si="2"/>
        <v>152</v>
      </c>
      <c r="O17" s="69"/>
    </row>
    <row r="18" spans="1:15" s="35" customFormat="1" ht="25.5">
      <c r="A18" s="141" t="s">
        <v>174</v>
      </c>
      <c r="B18" s="142">
        <v>10.2</v>
      </c>
      <c r="C18" s="142">
        <v>10</v>
      </c>
      <c r="D18" s="142">
        <v>3.3</v>
      </c>
      <c r="E18" s="142">
        <v>2.9</v>
      </c>
      <c r="F18" s="142"/>
      <c r="G18" s="142"/>
      <c r="H18" s="142"/>
      <c r="I18" s="142"/>
      <c r="J18" s="142"/>
      <c r="K18" s="142">
        <v>6.8</v>
      </c>
      <c r="L18" s="142">
        <v>10.9</v>
      </c>
      <c r="M18" s="142">
        <v>10.9</v>
      </c>
      <c r="N18" s="142">
        <v>55</v>
      </c>
      <c r="O18" s="69"/>
    </row>
    <row r="19" spans="1:15" s="35" customFormat="1" ht="12.75">
      <c r="A19" s="141" t="s">
        <v>142</v>
      </c>
      <c r="B19" s="142">
        <v>16.8</v>
      </c>
      <c r="C19" s="142">
        <v>14.8</v>
      </c>
      <c r="D19" s="142">
        <v>14.4</v>
      </c>
      <c r="E19" s="142">
        <v>4.4</v>
      </c>
      <c r="F19" s="142"/>
      <c r="G19" s="142"/>
      <c r="H19" s="142"/>
      <c r="I19" s="142"/>
      <c r="J19" s="142"/>
      <c r="K19" s="142">
        <v>14</v>
      </c>
      <c r="L19" s="142">
        <v>16.4</v>
      </c>
      <c r="M19" s="142">
        <v>16.2</v>
      </c>
      <c r="N19" s="142">
        <v>97</v>
      </c>
      <c r="O19" s="69"/>
    </row>
    <row r="20" spans="1:15" s="35" customFormat="1" ht="66" customHeight="1">
      <c r="A20" s="147" t="s">
        <v>160</v>
      </c>
      <c r="B20" s="155">
        <f>B21+B24</f>
        <v>141.8</v>
      </c>
      <c r="C20" s="155">
        <f aca="true" t="shared" si="3" ref="C20:N20">C21+C24</f>
        <v>131.8</v>
      </c>
      <c r="D20" s="155">
        <f t="shared" si="3"/>
        <v>106.8</v>
      </c>
      <c r="E20" s="155">
        <f t="shared" si="3"/>
        <v>80.8</v>
      </c>
      <c r="F20" s="155">
        <f t="shared" si="3"/>
        <v>0</v>
      </c>
      <c r="G20" s="155">
        <f t="shared" si="3"/>
        <v>0</v>
      </c>
      <c r="H20" s="155">
        <f t="shared" si="3"/>
        <v>0</v>
      </c>
      <c r="I20" s="155">
        <f t="shared" si="3"/>
        <v>0</v>
      </c>
      <c r="J20" s="155">
        <f t="shared" si="3"/>
        <v>0</v>
      </c>
      <c r="K20" s="155">
        <f t="shared" si="3"/>
        <v>55.8</v>
      </c>
      <c r="L20" s="155">
        <f t="shared" si="3"/>
        <v>116.8</v>
      </c>
      <c r="M20" s="155">
        <f t="shared" si="3"/>
        <v>177.1</v>
      </c>
      <c r="N20" s="155">
        <f t="shared" si="3"/>
        <v>810.9</v>
      </c>
      <c r="O20" s="69"/>
    </row>
    <row r="21" spans="1:15" s="35" customFormat="1" ht="25.5">
      <c r="A21" s="147" t="s">
        <v>173</v>
      </c>
      <c r="B21" s="155">
        <f>B22+B23</f>
        <v>130</v>
      </c>
      <c r="C21" s="155">
        <f aca="true" t="shared" si="4" ref="C21:N21">C22+C23</f>
        <v>120</v>
      </c>
      <c r="D21" s="155">
        <f t="shared" si="4"/>
        <v>95</v>
      </c>
      <c r="E21" s="155">
        <f t="shared" si="4"/>
        <v>70</v>
      </c>
      <c r="F21" s="155">
        <f t="shared" si="4"/>
        <v>0</v>
      </c>
      <c r="G21" s="155">
        <f t="shared" si="4"/>
        <v>0</v>
      </c>
      <c r="H21" s="155">
        <f t="shared" si="4"/>
        <v>0</v>
      </c>
      <c r="I21" s="155">
        <f t="shared" si="4"/>
        <v>0</v>
      </c>
      <c r="J21" s="155">
        <f t="shared" si="4"/>
        <v>0</v>
      </c>
      <c r="K21" s="155">
        <f t="shared" si="4"/>
        <v>45</v>
      </c>
      <c r="L21" s="155">
        <f t="shared" si="4"/>
        <v>105</v>
      </c>
      <c r="M21" s="155">
        <f t="shared" si="4"/>
        <v>163</v>
      </c>
      <c r="N21" s="155">
        <f t="shared" si="4"/>
        <v>728</v>
      </c>
      <c r="O21" s="69"/>
    </row>
    <row r="22" spans="1:15" s="35" customFormat="1" ht="34.5" customHeight="1">
      <c r="A22" s="141" t="s">
        <v>174</v>
      </c>
      <c r="B22" s="142">
        <v>70</v>
      </c>
      <c r="C22" s="142">
        <v>70</v>
      </c>
      <c r="D22" s="142">
        <v>70</v>
      </c>
      <c r="E22" s="142">
        <v>50</v>
      </c>
      <c r="F22" s="142"/>
      <c r="G22" s="142"/>
      <c r="H22" s="142"/>
      <c r="I22" s="142"/>
      <c r="J22" s="142"/>
      <c r="K22" s="142">
        <v>25</v>
      </c>
      <c r="L22" s="142">
        <v>70</v>
      </c>
      <c r="M22" s="142">
        <v>123</v>
      </c>
      <c r="N22" s="142">
        <v>478</v>
      </c>
      <c r="O22" s="69"/>
    </row>
    <row r="23" spans="1:15" s="35" customFormat="1" ht="12.75">
      <c r="A23" s="141" t="s">
        <v>142</v>
      </c>
      <c r="B23" s="142">
        <v>60</v>
      </c>
      <c r="C23" s="142">
        <v>50</v>
      </c>
      <c r="D23" s="142">
        <v>25</v>
      </c>
      <c r="E23" s="142">
        <v>20</v>
      </c>
      <c r="F23" s="142"/>
      <c r="G23" s="142"/>
      <c r="H23" s="142"/>
      <c r="I23" s="142"/>
      <c r="J23" s="142"/>
      <c r="K23" s="142">
        <v>20</v>
      </c>
      <c r="L23" s="142">
        <v>35</v>
      </c>
      <c r="M23" s="142">
        <v>40</v>
      </c>
      <c r="N23" s="142">
        <v>250</v>
      </c>
      <c r="O23" s="69"/>
    </row>
    <row r="24" spans="1:15" s="35" customFormat="1" ht="24" customHeight="1">
      <c r="A24" s="147" t="s">
        <v>143</v>
      </c>
      <c r="B24" s="155">
        <f>B25+B26</f>
        <v>11.8</v>
      </c>
      <c r="C24" s="155">
        <f aca="true" t="shared" si="5" ref="C24:N24">C25+C26</f>
        <v>11.8</v>
      </c>
      <c r="D24" s="155">
        <f t="shared" si="5"/>
        <v>11.8</v>
      </c>
      <c r="E24" s="155">
        <f t="shared" si="5"/>
        <v>10.8</v>
      </c>
      <c r="F24" s="155">
        <f t="shared" si="5"/>
        <v>0</v>
      </c>
      <c r="G24" s="155">
        <f t="shared" si="5"/>
        <v>0</v>
      </c>
      <c r="H24" s="155">
        <f t="shared" si="5"/>
        <v>0</v>
      </c>
      <c r="I24" s="155">
        <f t="shared" si="5"/>
        <v>0</v>
      </c>
      <c r="J24" s="155">
        <f t="shared" si="5"/>
        <v>0</v>
      </c>
      <c r="K24" s="155">
        <f t="shared" si="5"/>
        <v>10.8</v>
      </c>
      <c r="L24" s="155">
        <f t="shared" si="5"/>
        <v>11.8</v>
      </c>
      <c r="M24" s="155">
        <f t="shared" si="5"/>
        <v>14.1</v>
      </c>
      <c r="N24" s="155">
        <f t="shared" si="5"/>
        <v>82.9</v>
      </c>
      <c r="O24" s="69"/>
    </row>
    <row r="25" spans="1:15" s="35" customFormat="1" ht="25.5">
      <c r="A25" s="141" t="s">
        <v>174</v>
      </c>
      <c r="B25" s="142">
        <v>0.8</v>
      </c>
      <c r="C25" s="142">
        <v>0.8</v>
      </c>
      <c r="D25" s="142">
        <v>0.8</v>
      </c>
      <c r="E25" s="142">
        <v>0.8</v>
      </c>
      <c r="F25" s="142"/>
      <c r="G25" s="142"/>
      <c r="H25" s="142"/>
      <c r="I25" s="142"/>
      <c r="J25" s="142"/>
      <c r="K25" s="142">
        <v>0.8</v>
      </c>
      <c r="L25" s="142">
        <v>0.8</v>
      </c>
      <c r="M25" s="142">
        <v>1.1</v>
      </c>
      <c r="N25" s="142">
        <v>5.9</v>
      </c>
      <c r="O25" s="69"/>
    </row>
    <row r="26" spans="1:15" s="35" customFormat="1" ht="12.75">
      <c r="A26" s="141" t="s">
        <v>142</v>
      </c>
      <c r="B26" s="142">
        <v>11</v>
      </c>
      <c r="C26" s="142">
        <v>11</v>
      </c>
      <c r="D26" s="142">
        <v>11</v>
      </c>
      <c r="E26" s="142">
        <v>10</v>
      </c>
      <c r="F26" s="142"/>
      <c r="G26" s="142"/>
      <c r="H26" s="142"/>
      <c r="I26" s="142"/>
      <c r="J26" s="142"/>
      <c r="K26" s="142">
        <v>10</v>
      </c>
      <c r="L26" s="142">
        <v>11</v>
      </c>
      <c r="M26" s="142">
        <v>13</v>
      </c>
      <c r="N26" s="142">
        <v>77</v>
      </c>
      <c r="O26" s="69"/>
    </row>
    <row r="27" spans="1:39" s="35" customFormat="1" ht="89.25" customHeight="1">
      <c r="A27" s="147" t="s">
        <v>144</v>
      </c>
      <c r="B27" s="155">
        <f>B28+B31</f>
        <v>182.5</v>
      </c>
      <c r="C27" s="155">
        <f aca="true" t="shared" si="6" ref="C27:N27">C28+C31</f>
        <v>179.5</v>
      </c>
      <c r="D27" s="155">
        <f t="shared" si="6"/>
        <v>144.5</v>
      </c>
      <c r="E27" s="155">
        <f t="shared" si="6"/>
        <v>90.7</v>
      </c>
      <c r="F27" s="155">
        <f t="shared" si="6"/>
        <v>0</v>
      </c>
      <c r="G27" s="155">
        <f t="shared" si="6"/>
        <v>0</v>
      </c>
      <c r="H27" s="155">
        <f t="shared" si="6"/>
        <v>0</v>
      </c>
      <c r="I27" s="155">
        <f t="shared" si="6"/>
        <v>0</v>
      </c>
      <c r="J27" s="155">
        <f t="shared" si="6"/>
        <v>0</v>
      </c>
      <c r="K27" s="155">
        <f t="shared" si="6"/>
        <v>80.8</v>
      </c>
      <c r="L27" s="155">
        <f t="shared" si="6"/>
        <v>148.5</v>
      </c>
      <c r="M27" s="155">
        <f t="shared" si="6"/>
        <v>183.5</v>
      </c>
      <c r="N27" s="155">
        <f t="shared" si="6"/>
        <v>1010</v>
      </c>
      <c r="O27" s="69"/>
      <c r="AJ27" s="35">
        <f>N27*3%</f>
        <v>30.299999999999997</v>
      </c>
      <c r="AK27" s="35">
        <f>ROUND(AL27,0)</f>
        <v>297</v>
      </c>
      <c r="AL27" s="35">
        <v>297</v>
      </c>
      <c r="AM27" s="35">
        <f>AL27*1077.948</f>
        <v>320150.55600000004</v>
      </c>
    </row>
    <row r="28" spans="1:15" s="35" customFormat="1" ht="25.5">
      <c r="A28" s="147" t="s">
        <v>172</v>
      </c>
      <c r="B28" s="155">
        <f>B29+B30</f>
        <v>124</v>
      </c>
      <c r="C28" s="155">
        <f aca="true" t="shared" si="7" ref="C28:N28">C29+C30</f>
        <v>121</v>
      </c>
      <c r="D28" s="155">
        <f t="shared" si="7"/>
        <v>86</v>
      </c>
      <c r="E28" s="155">
        <f t="shared" si="7"/>
        <v>57</v>
      </c>
      <c r="F28" s="155">
        <f t="shared" si="7"/>
        <v>0</v>
      </c>
      <c r="G28" s="155">
        <f t="shared" si="7"/>
        <v>0</v>
      </c>
      <c r="H28" s="155">
        <f t="shared" si="7"/>
        <v>0</v>
      </c>
      <c r="I28" s="155">
        <f t="shared" si="7"/>
        <v>0</v>
      </c>
      <c r="J28" s="155">
        <f t="shared" si="7"/>
        <v>0</v>
      </c>
      <c r="K28" s="155">
        <f t="shared" si="7"/>
        <v>57</v>
      </c>
      <c r="L28" s="155">
        <f t="shared" si="7"/>
        <v>90</v>
      </c>
      <c r="M28" s="155">
        <f t="shared" si="7"/>
        <v>125</v>
      </c>
      <c r="N28" s="155">
        <f t="shared" si="7"/>
        <v>660</v>
      </c>
      <c r="O28" s="69"/>
    </row>
    <row r="29" spans="1:15" s="35" customFormat="1" ht="25.5">
      <c r="A29" s="141" t="s">
        <v>174</v>
      </c>
      <c r="B29" s="142">
        <v>79</v>
      </c>
      <c r="C29" s="142">
        <v>76</v>
      </c>
      <c r="D29" s="142">
        <v>46</v>
      </c>
      <c r="E29" s="142">
        <v>33</v>
      </c>
      <c r="F29" s="142"/>
      <c r="G29" s="142"/>
      <c r="H29" s="142"/>
      <c r="I29" s="142"/>
      <c r="J29" s="142"/>
      <c r="K29" s="142">
        <v>31</v>
      </c>
      <c r="L29" s="142">
        <v>50</v>
      </c>
      <c r="M29" s="142">
        <v>80</v>
      </c>
      <c r="N29" s="142">
        <v>395</v>
      </c>
      <c r="O29" s="69"/>
    </row>
    <row r="30" spans="1:15" s="35" customFormat="1" ht="12.75">
      <c r="A30" s="141" t="s">
        <v>142</v>
      </c>
      <c r="B30" s="142">
        <v>45</v>
      </c>
      <c r="C30" s="142">
        <v>45</v>
      </c>
      <c r="D30" s="142">
        <v>40</v>
      </c>
      <c r="E30" s="142">
        <v>24</v>
      </c>
      <c r="F30" s="142"/>
      <c r="G30" s="142"/>
      <c r="H30" s="142"/>
      <c r="I30" s="142"/>
      <c r="J30" s="142"/>
      <c r="K30" s="142">
        <v>26</v>
      </c>
      <c r="L30" s="142">
        <v>40</v>
      </c>
      <c r="M30" s="142">
        <v>45</v>
      </c>
      <c r="N30" s="142">
        <v>265</v>
      </c>
      <c r="O30" s="69"/>
    </row>
    <row r="31" spans="1:15" s="35" customFormat="1" ht="25.5">
      <c r="A31" s="147" t="s">
        <v>165</v>
      </c>
      <c r="B31" s="155">
        <f>B32+B33</f>
        <v>58.5</v>
      </c>
      <c r="C31" s="155">
        <f aca="true" t="shared" si="8" ref="C31:N31">C32+C33</f>
        <v>58.5</v>
      </c>
      <c r="D31" s="155">
        <f t="shared" si="8"/>
        <v>58.5</v>
      </c>
      <c r="E31" s="155">
        <f t="shared" si="8"/>
        <v>33.7</v>
      </c>
      <c r="F31" s="155">
        <f t="shared" si="8"/>
        <v>0</v>
      </c>
      <c r="G31" s="155">
        <f t="shared" si="8"/>
        <v>0</v>
      </c>
      <c r="H31" s="155">
        <f t="shared" si="8"/>
        <v>0</v>
      </c>
      <c r="I31" s="155">
        <f t="shared" si="8"/>
        <v>0</v>
      </c>
      <c r="J31" s="155">
        <f t="shared" si="8"/>
        <v>0</v>
      </c>
      <c r="K31" s="155">
        <f t="shared" si="8"/>
        <v>23.8</v>
      </c>
      <c r="L31" s="155">
        <f t="shared" si="8"/>
        <v>58.5</v>
      </c>
      <c r="M31" s="155">
        <f t="shared" si="8"/>
        <v>58.5</v>
      </c>
      <c r="N31" s="155">
        <f t="shared" si="8"/>
        <v>350</v>
      </c>
      <c r="O31" s="69"/>
    </row>
    <row r="32" spans="1:15" s="35" customFormat="1" ht="25.5">
      <c r="A32" s="141" t="s">
        <v>174</v>
      </c>
      <c r="B32" s="142">
        <v>8.5</v>
      </c>
      <c r="C32" s="142">
        <v>8.5</v>
      </c>
      <c r="D32" s="142">
        <v>8.5</v>
      </c>
      <c r="E32" s="142">
        <v>3.7</v>
      </c>
      <c r="F32" s="142"/>
      <c r="G32" s="142"/>
      <c r="H32" s="142"/>
      <c r="I32" s="142"/>
      <c r="J32" s="142"/>
      <c r="K32" s="142">
        <v>3.8</v>
      </c>
      <c r="L32" s="142">
        <v>8.5</v>
      </c>
      <c r="M32" s="142">
        <v>8.5</v>
      </c>
      <c r="N32" s="142">
        <v>50</v>
      </c>
      <c r="O32" s="69"/>
    </row>
    <row r="33" spans="1:15" s="35" customFormat="1" ht="12.75">
      <c r="A33" s="141" t="s">
        <v>142</v>
      </c>
      <c r="B33" s="142">
        <v>50</v>
      </c>
      <c r="C33" s="142">
        <v>50</v>
      </c>
      <c r="D33" s="142">
        <v>50</v>
      </c>
      <c r="E33" s="142">
        <v>30</v>
      </c>
      <c r="F33" s="142"/>
      <c r="G33" s="142"/>
      <c r="H33" s="142"/>
      <c r="I33" s="142"/>
      <c r="J33" s="142"/>
      <c r="K33" s="142">
        <v>20</v>
      </c>
      <c r="L33" s="142">
        <v>50</v>
      </c>
      <c r="M33" s="142">
        <v>50</v>
      </c>
      <c r="N33" s="142">
        <v>300</v>
      </c>
      <c r="O33" s="69"/>
    </row>
    <row r="34" spans="1:15" s="35" customFormat="1" ht="25.5">
      <c r="A34" s="147" t="s">
        <v>148</v>
      </c>
      <c r="B34" s="155">
        <f aca="true" t="shared" si="9" ref="B34:N34">B14+B21+B28</f>
        <v>382.7</v>
      </c>
      <c r="C34" s="155">
        <f t="shared" si="9"/>
        <v>373</v>
      </c>
      <c r="D34" s="155">
        <f t="shared" si="9"/>
        <v>291</v>
      </c>
      <c r="E34" s="155">
        <f t="shared" si="9"/>
        <v>169.1</v>
      </c>
      <c r="F34" s="155">
        <f t="shared" si="9"/>
        <v>0</v>
      </c>
      <c r="G34" s="155">
        <f t="shared" si="9"/>
        <v>0</v>
      </c>
      <c r="H34" s="155">
        <f t="shared" si="9"/>
        <v>0</v>
      </c>
      <c r="I34" s="155">
        <f t="shared" si="9"/>
        <v>0</v>
      </c>
      <c r="J34" s="155">
        <f t="shared" si="9"/>
        <v>0</v>
      </c>
      <c r="K34" s="155">
        <f t="shared" si="9"/>
        <v>152.8</v>
      </c>
      <c r="L34" s="155">
        <f t="shared" si="9"/>
        <v>299.1</v>
      </c>
      <c r="M34" s="155">
        <f t="shared" si="9"/>
        <v>388.3</v>
      </c>
      <c r="N34" s="155">
        <f t="shared" si="9"/>
        <v>2056</v>
      </c>
      <c r="O34" s="69"/>
    </row>
    <row r="35" spans="1:15" s="35" customFormat="1" ht="25.5">
      <c r="A35" s="147" t="s">
        <v>145</v>
      </c>
      <c r="B35" s="155">
        <f aca="true" t="shared" si="10" ref="B35:N35">B17+B24+B31</f>
        <v>97.3</v>
      </c>
      <c r="C35" s="155">
        <f t="shared" si="10"/>
        <v>95.1</v>
      </c>
      <c r="D35" s="155">
        <f t="shared" si="10"/>
        <v>88</v>
      </c>
      <c r="E35" s="155">
        <f t="shared" si="10"/>
        <v>51.800000000000004</v>
      </c>
      <c r="F35" s="155">
        <f t="shared" si="10"/>
        <v>0</v>
      </c>
      <c r="G35" s="155">
        <f t="shared" si="10"/>
        <v>0</v>
      </c>
      <c r="H35" s="155">
        <f t="shared" si="10"/>
        <v>0</v>
      </c>
      <c r="I35" s="155">
        <f t="shared" si="10"/>
        <v>0</v>
      </c>
      <c r="J35" s="155">
        <f t="shared" si="10"/>
        <v>0</v>
      </c>
      <c r="K35" s="155">
        <f t="shared" si="10"/>
        <v>55.400000000000006</v>
      </c>
      <c r="L35" s="155">
        <f t="shared" si="10"/>
        <v>97.6</v>
      </c>
      <c r="M35" s="155">
        <f t="shared" si="10"/>
        <v>99.7</v>
      </c>
      <c r="N35" s="155">
        <f t="shared" si="10"/>
        <v>584.9</v>
      </c>
      <c r="O35" s="69"/>
    </row>
    <row r="36" spans="1:15" s="35" customFormat="1" ht="12.75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69"/>
    </row>
    <row r="37" spans="1:15" s="35" customFormat="1" ht="12.75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69"/>
    </row>
    <row r="38" spans="1:15" s="35" customFormat="1" ht="12.75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69"/>
    </row>
    <row r="39" spans="1:15" s="35" customFormat="1" ht="12.75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69"/>
    </row>
    <row r="40" spans="1:15" s="35" customFormat="1" ht="12.75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69"/>
    </row>
    <row r="41" spans="1:14" s="35" customFormat="1" ht="78" customHeight="1" hidden="1">
      <c r="A41" s="144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</row>
    <row r="42" spans="1:14" s="35" customFormat="1" ht="18" customHeight="1">
      <c r="A42" s="144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</row>
    <row r="43" spans="1:14" s="30" customFormat="1" ht="15.75" customHeight="1">
      <c r="A43" s="174" t="s">
        <v>29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</row>
    <row r="44" spans="1:14" s="30" customFormat="1" ht="16.5" customHeight="1">
      <c r="A44" s="174" t="s">
        <v>175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</row>
    <row r="45" spans="1:14" s="30" customFormat="1" ht="16.5" customHeight="1">
      <c r="A45" s="146"/>
      <c r="B45" s="174" t="s">
        <v>158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</row>
    <row r="46" spans="1:14" s="35" customFormat="1" ht="12.75">
      <c r="A46" s="144"/>
      <c r="B46" s="145"/>
      <c r="C46" s="145"/>
      <c r="D46" s="145"/>
      <c r="E46" s="144"/>
      <c r="F46" s="144"/>
      <c r="G46" s="144"/>
      <c r="H46" s="144"/>
      <c r="I46" s="144"/>
      <c r="J46" s="144"/>
      <c r="K46" s="144"/>
      <c r="L46" s="144"/>
      <c r="M46" s="144"/>
      <c r="N46" s="145"/>
    </row>
    <row r="47" spans="1:14" s="30" customFormat="1" ht="26.25" customHeight="1">
      <c r="A47" s="147" t="s">
        <v>27</v>
      </c>
      <c r="B47" s="147" t="s">
        <v>0</v>
      </c>
      <c r="C47" s="147" t="s">
        <v>1</v>
      </c>
      <c r="D47" s="147" t="s">
        <v>2</v>
      </c>
      <c r="E47" s="147" t="s">
        <v>3</v>
      </c>
      <c r="F47" s="147" t="s">
        <v>4</v>
      </c>
      <c r="G47" s="147" t="s">
        <v>28</v>
      </c>
      <c r="H47" s="147" t="s">
        <v>5</v>
      </c>
      <c r="I47" s="147" t="s">
        <v>6</v>
      </c>
      <c r="J47" s="147" t="s">
        <v>7</v>
      </c>
      <c r="K47" s="147" t="s">
        <v>8</v>
      </c>
      <c r="L47" s="147" t="s">
        <v>9</v>
      </c>
      <c r="M47" s="147" t="s">
        <v>10</v>
      </c>
      <c r="N47" s="147" t="s">
        <v>26</v>
      </c>
    </row>
    <row r="48" spans="1:38" s="35" customFormat="1" ht="66" customHeight="1">
      <c r="A48" s="147" t="s">
        <v>159</v>
      </c>
      <c r="B48" s="155">
        <f>B50+B53</f>
        <v>127.2</v>
      </c>
      <c r="C48" s="155">
        <f aca="true" t="shared" si="11" ref="C48:N48">C50+C53</f>
        <v>109.2</v>
      </c>
      <c r="D48" s="155">
        <f t="shared" si="11"/>
        <v>72.5</v>
      </c>
      <c r="E48" s="155">
        <f t="shared" si="11"/>
        <v>54.699999999999996</v>
      </c>
      <c r="F48" s="155">
        <f t="shared" si="11"/>
        <v>0</v>
      </c>
      <c r="G48" s="155">
        <f t="shared" si="11"/>
        <v>0</v>
      </c>
      <c r="H48" s="155">
        <f t="shared" si="11"/>
        <v>0</v>
      </c>
      <c r="I48" s="155">
        <f t="shared" si="11"/>
        <v>0</v>
      </c>
      <c r="J48" s="155">
        <f t="shared" si="11"/>
        <v>0</v>
      </c>
      <c r="K48" s="155">
        <f t="shared" si="11"/>
        <v>54.8</v>
      </c>
      <c r="L48" s="155">
        <f t="shared" si="11"/>
        <v>91</v>
      </c>
      <c r="M48" s="155">
        <f t="shared" si="11"/>
        <v>94</v>
      </c>
      <c r="N48" s="155">
        <f t="shared" si="11"/>
        <v>603.4</v>
      </c>
      <c r="O48" s="69"/>
      <c r="AJ48" s="35">
        <f>N48*3%</f>
        <v>18.102</v>
      </c>
      <c r="AK48" s="123">
        <v>548</v>
      </c>
      <c r="AL48" s="123">
        <f>AK48*1504.6</f>
        <v>824520.7999999999</v>
      </c>
    </row>
    <row r="49" spans="1:38" s="35" customFormat="1" ht="25.5">
      <c r="A49" s="147" t="s">
        <v>166</v>
      </c>
      <c r="B49" s="155">
        <f>B50</f>
        <v>126.7</v>
      </c>
      <c r="C49" s="155">
        <f aca="true" t="shared" si="12" ref="C49:N49">C50</f>
        <v>108.7</v>
      </c>
      <c r="D49" s="155">
        <f t="shared" si="12"/>
        <v>72</v>
      </c>
      <c r="E49" s="155">
        <f t="shared" si="12"/>
        <v>54.3</v>
      </c>
      <c r="F49" s="155">
        <f t="shared" si="12"/>
        <v>0</v>
      </c>
      <c r="G49" s="155">
        <f t="shared" si="12"/>
        <v>0</v>
      </c>
      <c r="H49" s="155">
        <f t="shared" si="12"/>
        <v>0</v>
      </c>
      <c r="I49" s="155">
        <f t="shared" si="12"/>
        <v>0</v>
      </c>
      <c r="J49" s="155">
        <f t="shared" si="12"/>
        <v>0</v>
      </c>
      <c r="K49" s="155">
        <f t="shared" si="12"/>
        <v>54.3</v>
      </c>
      <c r="L49" s="155">
        <f t="shared" si="12"/>
        <v>90.5</v>
      </c>
      <c r="M49" s="155">
        <f t="shared" si="12"/>
        <v>93.5</v>
      </c>
      <c r="N49" s="155">
        <f t="shared" si="12"/>
        <v>600</v>
      </c>
      <c r="O49" s="69"/>
      <c r="AK49" s="123"/>
      <c r="AL49" s="123"/>
    </row>
    <row r="50" spans="1:38" s="35" customFormat="1" ht="25.5">
      <c r="A50" s="141" t="s">
        <v>174</v>
      </c>
      <c r="B50" s="142">
        <v>126.7</v>
      </c>
      <c r="C50" s="142">
        <v>108.7</v>
      </c>
      <c r="D50" s="142">
        <v>72</v>
      </c>
      <c r="E50" s="142">
        <v>54.3</v>
      </c>
      <c r="F50" s="142"/>
      <c r="G50" s="142"/>
      <c r="H50" s="142"/>
      <c r="I50" s="142"/>
      <c r="J50" s="142"/>
      <c r="K50" s="142">
        <v>54.3</v>
      </c>
      <c r="L50" s="142">
        <v>90.5</v>
      </c>
      <c r="M50" s="142">
        <v>93.5</v>
      </c>
      <c r="N50" s="155">
        <v>600</v>
      </c>
      <c r="O50" s="69"/>
      <c r="AK50" s="123"/>
      <c r="AL50" s="123"/>
    </row>
    <row r="51" spans="1:38" s="35" customFormat="1" ht="12.75">
      <c r="A51" s="141" t="s">
        <v>142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55"/>
      <c r="O51" s="69"/>
      <c r="AK51" s="123"/>
      <c r="AL51" s="123"/>
    </row>
    <row r="52" spans="1:38" s="35" customFormat="1" ht="25.5">
      <c r="A52" s="147" t="s">
        <v>165</v>
      </c>
      <c r="B52" s="155">
        <f>B53</f>
        <v>0.5</v>
      </c>
      <c r="C52" s="155">
        <f aca="true" t="shared" si="13" ref="C52:N52">C53</f>
        <v>0.5</v>
      </c>
      <c r="D52" s="155">
        <f t="shared" si="13"/>
        <v>0.5</v>
      </c>
      <c r="E52" s="155">
        <f t="shared" si="13"/>
        <v>0.4</v>
      </c>
      <c r="F52" s="155">
        <f t="shared" si="13"/>
        <v>0</v>
      </c>
      <c r="G52" s="155">
        <f t="shared" si="13"/>
        <v>0</v>
      </c>
      <c r="H52" s="155">
        <f t="shared" si="13"/>
        <v>0</v>
      </c>
      <c r="I52" s="155">
        <f t="shared" si="13"/>
        <v>0</v>
      </c>
      <c r="J52" s="155">
        <f t="shared" si="13"/>
        <v>0</v>
      </c>
      <c r="K52" s="155">
        <f t="shared" si="13"/>
        <v>0.5</v>
      </c>
      <c r="L52" s="155">
        <f t="shared" si="13"/>
        <v>0.5</v>
      </c>
      <c r="M52" s="155">
        <f t="shared" si="13"/>
        <v>0.5</v>
      </c>
      <c r="N52" s="155">
        <f t="shared" si="13"/>
        <v>3.4</v>
      </c>
      <c r="O52" s="69"/>
      <c r="AK52" s="123"/>
      <c r="AL52" s="123"/>
    </row>
    <row r="53" spans="1:38" s="35" customFormat="1" ht="24" customHeight="1">
      <c r="A53" s="141" t="s">
        <v>174</v>
      </c>
      <c r="B53" s="142">
        <v>0.5</v>
      </c>
      <c r="C53" s="142">
        <v>0.5</v>
      </c>
      <c r="D53" s="142">
        <v>0.5</v>
      </c>
      <c r="E53" s="142">
        <v>0.4</v>
      </c>
      <c r="F53" s="142"/>
      <c r="G53" s="142"/>
      <c r="H53" s="142"/>
      <c r="I53" s="142"/>
      <c r="J53" s="142"/>
      <c r="K53" s="142">
        <v>0.5</v>
      </c>
      <c r="L53" s="142">
        <v>0.5</v>
      </c>
      <c r="M53" s="142">
        <v>0.5</v>
      </c>
      <c r="N53" s="155">
        <v>3.4</v>
      </c>
      <c r="O53" s="69"/>
      <c r="AK53" s="123"/>
      <c r="AL53" s="123"/>
    </row>
    <row r="54" spans="1:38" s="35" customFormat="1" ht="12.75">
      <c r="A54" s="141" t="s">
        <v>142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55"/>
      <c r="O54" s="69"/>
      <c r="AK54" s="123"/>
      <c r="AL54" s="123"/>
    </row>
    <row r="55" spans="1:38" s="35" customFormat="1" ht="56.25" customHeight="1">
      <c r="A55" s="147" t="s">
        <v>157</v>
      </c>
      <c r="B55" s="155">
        <f>B56+B59</f>
        <v>63.1</v>
      </c>
      <c r="C55" s="155">
        <f aca="true" t="shared" si="14" ref="C55:N55">C56+C59</f>
        <v>63.1</v>
      </c>
      <c r="D55" s="155">
        <f t="shared" si="14"/>
        <v>54.2</v>
      </c>
      <c r="E55" s="155">
        <f t="shared" si="14"/>
        <v>34.7</v>
      </c>
      <c r="F55" s="155">
        <f t="shared" si="14"/>
        <v>0</v>
      </c>
      <c r="G55" s="155">
        <f t="shared" si="14"/>
        <v>0</v>
      </c>
      <c r="H55" s="155">
        <f t="shared" si="14"/>
        <v>0</v>
      </c>
      <c r="I55" s="155">
        <f t="shared" si="14"/>
        <v>0</v>
      </c>
      <c r="J55" s="155">
        <f t="shared" si="14"/>
        <v>0</v>
      </c>
      <c r="K55" s="155">
        <f t="shared" si="14"/>
        <v>32.1</v>
      </c>
      <c r="L55" s="155">
        <f t="shared" si="14"/>
        <v>64.8</v>
      </c>
      <c r="M55" s="155">
        <f t="shared" si="14"/>
        <v>69</v>
      </c>
      <c r="N55" s="155">
        <f t="shared" si="14"/>
        <v>381</v>
      </c>
      <c r="O55" s="69"/>
      <c r="AJ55" s="35">
        <f>N55*3%</f>
        <v>11.43</v>
      </c>
      <c r="AK55" s="123">
        <v>287.1</v>
      </c>
      <c r="AL55" s="123">
        <f>AK55*1504.6</f>
        <v>431970.66000000003</v>
      </c>
    </row>
    <row r="56" spans="1:39" s="35" customFormat="1" ht="22.5" customHeight="1">
      <c r="A56" s="147" t="s">
        <v>167</v>
      </c>
      <c r="B56" s="155">
        <f>B57+B58</f>
        <v>56</v>
      </c>
      <c r="C56" s="155">
        <f aca="true" t="shared" si="15" ref="C56:AM56">C57+C58</f>
        <v>56</v>
      </c>
      <c r="D56" s="155">
        <f t="shared" si="15"/>
        <v>47.1</v>
      </c>
      <c r="E56" s="155">
        <f t="shared" si="15"/>
        <v>28.2</v>
      </c>
      <c r="F56" s="155">
        <f t="shared" si="15"/>
        <v>0</v>
      </c>
      <c r="G56" s="155">
        <f t="shared" si="15"/>
        <v>0</v>
      </c>
      <c r="H56" s="155">
        <f t="shared" si="15"/>
        <v>0</v>
      </c>
      <c r="I56" s="155">
        <f t="shared" si="15"/>
        <v>0</v>
      </c>
      <c r="J56" s="155">
        <f t="shared" si="15"/>
        <v>0</v>
      </c>
      <c r="K56" s="155">
        <f t="shared" si="15"/>
        <v>25</v>
      </c>
      <c r="L56" s="155">
        <f t="shared" si="15"/>
        <v>57.7</v>
      </c>
      <c r="M56" s="155">
        <f t="shared" si="15"/>
        <v>61</v>
      </c>
      <c r="N56" s="155">
        <f t="shared" si="15"/>
        <v>331</v>
      </c>
      <c r="O56" s="63">
        <f t="shared" si="15"/>
        <v>0</v>
      </c>
      <c r="P56" s="63">
        <f t="shared" si="15"/>
        <v>0</v>
      </c>
      <c r="Q56" s="63">
        <f t="shared" si="15"/>
        <v>0</v>
      </c>
      <c r="R56" s="63">
        <f t="shared" si="15"/>
        <v>0</v>
      </c>
      <c r="S56" s="63">
        <f t="shared" si="15"/>
        <v>0</v>
      </c>
      <c r="T56" s="63">
        <f t="shared" si="15"/>
        <v>0</v>
      </c>
      <c r="U56" s="63">
        <f t="shared" si="15"/>
        <v>0</v>
      </c>
      <c r="V56" s="63">
        <f t="shared" si="15"/>
        <v>0</v>
      </c>
      <c r="W56" s="63">
        <f t="shared" si="15"/>
        <v>0</v>
      </c>
      <c r="X56" s="63">
        <f t="shared" si="15"/>
        <v>0</v>
      </c>
      <c r="Y56" s="63">
        <f t="shared" si="15"/>
        <v>0</v>
      </c>
      <c r="Z56" s="63">
        <f t="shared" si="15"/>
        <v>0</v>
      </c>
      <c r="AA56" s="63">
        <f t="shared" si="15"/>
        <v>0</v>
      </c>
      <c r="AB56" s="63">
        <f t="shared" si="15"/>
        <v>0</v>
      </c>
      <c r="AC56" s="63">
        <f t="shared" si="15"/>
        <v>0</v>
      </c>
      <c r="AD56" s="63">
        <f t="shared" si="15"/>
        <v>0</v>
      </c>
      <c r="AE56" s="63">
        <f t="shared" si="15"/>
        <v>0</v>
      </c>
      <c r="AF56" s="63">
        <f t="shared" si="15"/>
        <v>0</v>
      </c>
      <c r="AG56" s="63">
        <f t="shared" si="15"/>
        <v>0</v>
      </c>
      <c r="AH56" s="63">
        <f t="shared" si="15"/>
        <v>0</v>
      </c>
      <c r="AI56" s="63">
        <f t="shared" si="15"/>
        <v>0</v>
      </c>
      <c r="AJ56" s="63">
        <f t="shared" si="15"/>
        <v>0</v>
      </c>
      <c r="AK56" s="63">
        <f t="shared" si="15"/>
        <v>0</v>
      </c>
      <c r="AL56" s="63">
        <f t="shared" si="15"/>
        <v>0</v>
      </c>
      <c r="AM56" s="63">
        <f t="shared" si="15"/>
        <v>0</v>
      </c>
    </row>
    <row r="57" spans="1:38" s="35" customFormat="1" ht="28.5" customHeight="1">
      <c r="A57" s="141" t="s">
        <v>174</v>
      </c>
      <c r="B57" s="142">
        <v>30.5</v>
      </c>
      <c r="C57" s="142">
        <v>30.5</v>
      </c>
      <c r="D57" s="142">
        <v>31.1</v>
      </c>
      <c r="E57" s="142">
        <v>15</v>
      </c>
      <c r="F57" s="142"/>
      <c r="G57" s="142"/>
      <c r="H57" s="142"/>
      <c r="I57" s="142"/>
      <c r="J57" s="142"/>
      <c r="K57" s="142">
        <v>20</v>
      </c>
      <c r="L57" s="142">
        <v>36.9</v>
      </c>
      <c r="M57" s="142">
        <v>36</v>
      </c>
      <c r="N57" s="155">
        <v>200</v>
      </c>
      <c r="O57" s="69"/>
      <c r="AK57" s="123"/>
      <c r="AL57" s="123"/>
    </row>
    <row r="58" spans="1:38" s="35" customFormat="1" ht="12.75">
      <c r="A58" s="141" t="s">
        <v>142</v>
      </c>
      <c r="B58" s="142">
        <v>25.5</v>
      </c>
      <c r="C58" s="142">
        <v>25.5</v>
      </c>
      <c r="D58" s="142">
        <v>16</v>
      </c>
      <c r="E58" s="142">
        <v>13.2</v>
      </c>
      <c r="F58" s="142"/>
      <c r="G58" s="142"/>
      <c r="H58" s="142"/>
      <c r="I58" s="142"/>
      <c r="J58" s="142"/>
      <c r="K58" s="142">
        <v>5</v>
      </c>
      <c r="L58" s="142">
        <v>20.8</v>
      </c>
      <c r="M58" s="142">
        <v>25</v>
      </c>
      <c r="N58" s="155">
        <v>131</v>
      </c>
      <c r="O58" s="69"/>
      <c r="AK58" s="123"/>
      <c r="AL58" s="123"/>
    </row>
    <row r="59" spans="1:38" s="35" customFormat="1" ht="25.5">
      <c r="A59" s="147" t="s">
        <v>165</v>
      </c>
      <c r="B59" s="155">
        <f>B60+B61</f>
        <v>7.1</v>
      </c>
      <c r="C59" s="155">
        <f aca="true" t="shared" si="16" ref="C59:N59">C60+C61</f>
        <v>7.1</v>
      </c>
      <c r="D59" s="155">
        <f t="shared" si="16"/>
        <v>7.1</v>
      </c>
      <c r="E59" s="155">
        <f t="shared" si="16"/>
        <v>6.5</v>
      </c>
      <c r="F59" s="155">
        <f t="shared" si="16"/>
        <v>0</v>
      </c>
      <c r="G59" s="155">
        <f t="shared" si="16"/>
        <v>0</v>
      </c>
      <c r="H59" s="155">
        <f t="shared" si="16"/>
        <v>0</v>
      </c>
      <c r="I59" s="155">
        <f t="shared" si="16"/>
        <v>0</v>
      </c>
      <c r="J59" s="155">
        <f t="shared" si="16"/>
        <v>0</v>
      </c>
      <c r="K59" s="155">
        <f t="shared" si="16"/>
        <v>7.1</v>
      </c>
      <c r="L59" s="155">
        <f t="shared" si="16"/>
        <v>7.1</v>
      </c>
      <c r="M59" s="155">
        <f t="shared" si="16"/>
        <v>8</v>
      </c>
      <c r="N59" s="155">
        <f t="shared" si="16"/>
        <v>50</v>
      </c>
      <c r="O59" s="69"/>
      <c r="AK59" s="123"/>
      <c r="AL59" s="123"/>
    </row>
    <row r="60" spans="1:38" s="35" customFormat="1" ht="26.25" customHeight="1">
      <c r="A60" s="141" t="s">
        <v>174</v>
      </c>
      <c r="B60" s="142">
        <v>2.8</v>
      </c>
      <c r="C60" s="142">
        <v>2.8</v>
      </c>
      <c r="D60" s="142">
        <v>2.8</v>
      </c>
      <c r="E60" s="142">
        <v>2.5</v>
      </c>
      <c r="F60" s="142"/>
      <c r="G60" s="142"/>
      <c r="H60" s="142"/>
      <c r="I60" s="142"/>
      <c r="J60" s="142"/>
      <c r="K60" s="142">
        <v>2.8</v>
      </c>
      <c r="L60" s="142">
        <v>2.8</v>
      </c>
      <c r="M60" s="142">
        <v>3.5</v>
      </c>
      <c r="N60" s="155">
        <v>20</v>
      </c>
      <c r="O60" s="69"/>
      <c r="AK60" s="123"/>
      <c r="AL60" s="123"/>
    </row>
    <row r="61" spans="1:38" s="35" customFormat="1" ht="12.75">
      <c r="A61" s="141" t="s">
        <v>142</v>
      </c>
      <c r="B61" s="142">
        <v>4.3</v>
      </c>
      <c r="C61" s="142">
        <v>4.3</v>
      </c>
      <c r="D61" s="142">
        <v>4.3</v>
      </c>
      <c r="E61" s="142">
        <v>4</v>
      </c>
      <c r="F61" s="142"/>
      <c r="G61" s="142"/>
      <c r="H61" s="142"/>
      <c r="I61" s="142"/>
      <c r="J61" s="142"/>
      <c r="K61" s="142">
        <v>4.3</v>
      </c>
      <c r="L61" s="142">
        <v>4.3</v>
      </c>
      <c r="M61" s="142">
        <v>4.5</v>
      </c>
      <c r="N61" s="155">
        <v>30</v>
      </c>
      <c r="O61" s="69"/>
      <c r="AK61" s="123"/>
      <c r="AL61" s="123"/>
    </row>
    <row r="62" spans="1:39" s="35" customFormat="1" ht="81.75" customHeight="1">
      <c r="A62" s="147" t="s">
        <v>161</v>
      </c>
      <c r="B62" s="155">
        <f>B63+B66</f>
        <v>142.7</v>
      </c>
      <c r="C62" s="155">
        <f aca="true" t="shared" si="17" ref="C62:N62">C63+C66</f>
        <v>160.89999999999998</v>
      </c>
      <c r="D62" s="155">
        <f t="shared" si="17"/>
        <v>108.89999999999999</v>
      </c>
      <c r="E62" s="155">
        <f t="shared" si="17"/>
        <v>37.8</v>
      </c>
      <c r="F62" s="155">
        <f t="shared" si="17"/>
        <v>0</v>
      </c>
      <c r="G62" s="155">
        <f t="shared" si="17"/>
        <v>0</v>
      </c>
      <c r="H62" s="155">
        <f t="shared" si="17"/>
        <v>0</v>
      </c>
      <c r="I62" s="155">
        <f t="shared" si="17"/>
        <v>0</v>
      </c>
      <c r="J62" s="155">
        <f t="shared" si="17"/>
        <v>0</v>
      </c>
      <c r="K62" s="155">
        <f t="shared" si="17"/>
        <v>43.699999999999996</v>
      </c>
      <c r="L62" s="155">
        <f t="shared" si="17"/>
        <v>134.39999999999998</v>
      </c>
      <c r="M62" s="155">
        <f t="shared" si="17"/>
        <v>135.5</v>
      </c>
      <c r="N62" s="155">
        <f t="shared" si="17"/>
        <v>763.9</v>
      </c>
      <c r="O62" s="69"/>
      <c r="AJ62" s="35">
        <f>N62*3%</f>
        <v>22.916999999999998</v>
      </c>
      <c r="AK62" s="35">
        <f>ROUND(AL62,0)</f>
        <v>364</v>
      </c>
      <c r="AL62" s="35">
        <v>364</v>
      </c>
      <c r="AM62" s="35">
        <f>AL62*1077.948</f>
        <v>392373.07200000004</v>
      </c>
    </row>
    <row r="63" spans="1:15" s="35" customFormat="1" ht="25.5">
      <c r="A63" s="147" t="s">
        <v>166</v>
      </c>
      <c r="B63" s="155">
        <f>B64+B65</f>
        <v>127</v>
      </c>
      <c r="C63" s="155">
        <f aca="true" t="shared" si="18" ref="C63:N63">C64+C65</f>
        <v>145.2</v>
      </c>
      <c r="D63" s="155">
        <f t="shared" si="18"/>
        <v>95.19999999999999</v>
      </c>
      <c r="E63" s="155">
        <f t="shared" si="18"/>
        <v>31.799999999999997</v>
      </c>
      <c r="F63" s="155">
        <f t="shared" si="18"/>
        <v>0</v>
      </c>
      <c r="G63" s="155">
        <f t="shared" si="18"/>
        <v>0</v>
      </c>
      <c r="H63" s="155">
        <f t="shared" si="18"/>
        <v>0</v>
      </c>
      <c r="I63" s="155">
        <f t="shared" si="18"/>
        <v>0</v>
      </c>
      <c r="J63" s="155">
        <f t="shared" si="18"/>
        <v>0</v>
      </c>
      <c r="K63" s="155">
        <f t="shared" si="18"/>
        <v>37.3</v>
      </c>
      <c r="L63" s="155">
        <f t="shared" si="18"/>
        <v>115.69999999999999</v>
      </c>
      <c r="M63" s="155">
        <f t="shared" si="18"/>
        <v>116.8</v>
      </c>
      <c r="N63" s="155">
        <f t="shared" si="18"/>
        <v>669</v>
      </c>
      <c r="O63" s="69"/>
    </row>
    <row r="64" spans="1:15" s="35" customFormat="1" ht="25.5">
      <c r="A64" s="141" t="s">
        <v>174</v>
      </c>
      <c r="B64" s="142">
        <v>68.7</v>
      </c>
      <c r="C64" s="142">
        <v>85.9</v>
      </c>
      <c r="D64" s="142">
        <v>51.9</v>
      </c>
      <c r="E64" s="142">
        <v>17.4</v>
      </c>
      <c r="F64" s="142"/>
      <c r="G64" s="142"/>
      <c r="H64" s="142"/>
      <c r="I64" s="142"/>
      <c r="J64" s="142"/>
      <c r="K64" s="142">
        <v>20.3</v>
      </c>
      <c r="L64" s="142">
        <v>62.4</v>
      </c>
      <c r="M64" s="142">
        <v>61.4</v>
      </c>
      <c r="N64" s="155">
        <v>368</v>
      </c>
      <c r="O64" s="69"/>
    </row>
    <row r="65" spans="1:15" s="35" customFormat="1" ht="12.75">
      <c r="A65" s="141" t="s">
        <v>142</v>
      </c>
      <c r="B65" s="142">
        <v>58.3</v>
      </c>
      <c r="C65" s="142">
        <v>59.3</v>
      </c>
      <c r="D65" s="142">
        <v>43.3</v>
      </c>
      <c r="E65" s="142">
        <v>14.4</v>
      </c>
      <c r="F65" s="142"/>
      <c r="G65" s="142"/>
      <c r="H65" s="142"/>
      <c r="I65" s="142"/>
      <c r="J65" s="142"/>
      <c r="K65" s="142">
        <v>17</v>
      </c>
      <c r="L65" s="142">
        <v>53.3</v>
      </c>
      <c r="M65" s="142">
        <v>55.4</v>
      </c>
      <c r="N65" s="155">
        <v>301</v>
      </c>
      <c r="O65" s="69"/>
    </row>
    <row r="66" spans="1:39" s="35" customFormat="1" ht="25.5">
      <c r="A66" s="147" t="s">
        <v>165</v>
      </c>
      <c r="B66" s="155">
        <f>B67+B68</f>
        <v>15.7</v>
      </c>
      <c r="C66" s="155">
        <f aca="true" t="shared" si="19" ref="C66:AM66">C67+C68</f>
        <v>15.7</v>
      </c>
      <c r="D66" s="155">
        <f t="shared" si="19"/>
        <v>13.7</v>
      </c>
      <c r="E66" s="155">
        <f t="shared" si="19"/>
        <v>6</v>
      </c>
      <c r="F66" s="155">
        <f t="shared" si="19"/>
        <v>0</v>
      </c>
      <c r="G66" s="155">
        <f t="shared" si="19"/>
        <v>0</v>
      </c>
      <c r="H66" s="155">
        <f t="shared" si="19"/>
        <v>0</v>
      </c>
      <c r="I66" s="155">
        <f t="shared" si="19"/>
        <v>0</v>
      </c>
      <c r="J66" s="155">
        <f t="shared" si="19"/>
        <v>0</v>
      </c>
      <c r="K66" s="155">
        <f t="shared" si="19"/>
        <v>6.4</v>
      </c>
      <c r="L66" s="155">
        <f t="shared" si="19"/>
        <v>18.7</v>
      </c>
      <c r="M66" s="155">
        <f t="shared" si="19"/>
        <v>18.7</v>
      </c>
      <c r="N66" s="155">
        <f t="shared" si="19"/>
        <v>94.9</v>
      </c>
      <c r="O66" s="63">
        <f t="shared" si="19"/>
        <v>0</v>
      </c>
      <c r="P66" s="63">
        <f t="shared" si="19"/>
        <v>0</v>
      </c>
      <c r="Q66" s="63">
        <f t="shared" si="19"/>
        <v>0</v>
      </c>
      <c r="R66" s="63">
        <f t="shared" si="19"/>
        <v>0</v>
      </c>
      <c r="S66" s="63">
        <f t="shared" si="19"/>
        <v>0</v>
      </c>
      <c r="T66" s="63">
        <f t="shared" si="19"/>
        <v>0</v>
      </c>
      <c r="U66" s="63">
        <f t="shared" si="19"/>
        <v>0</v>
      </c>
      <c r="V66" s="63">
        <f t="shared" si="19"/>
        <v>0</v>
      </c>
      <c r="W66" s="63">
        <f t="shared" si="19"/>
        <v>0</v>
      </c>
      <c r="X66" s="63">
        <f t="shared" si="19"/>
        <v>0</v>
      </c>
      <c r="Y66" s="63">
        <f t="shared" si="19"/>
        <v>0</v>
      </c>
      <c r="Z66" s="63">
        <f t="shared" si="19"/>
        <v>0</v>
      </c>
      <c r="AA66" s="63">
        <f t="shared" si="19"/>
        <v>0</v>
      </c>
      <c r="AB66" s="63">
        <f t="shared" si="19"/>
        <v>0</v>
      </c>
      <c r="AC66" s="63">
        <f t="shared" si="19"/>
        <v>0</v>
      </c>
      <c r="AD66" s="63">
        <f t="shared" si="19"/>
        <v>0</v>
      </c>
      <c r="AE66" s="63">
        <f t="shared" si="19"/>
        <v>0</v>
      </c>
      <c r="AF66" s="63">
        <f t="shared" si="19"/>
        <v>0</v>
      </c>
      <c r="AG66" s="63">
        <f t="shared" si="19"/>
        <v>0</v>
      </c>
      <c r="AH66" s="63">
        <f t="shared" si="19"/>
        <v>0</v>
      </c>
      <c r="AI66" s="63">
        <f t="shared" si="19"/>
        <v>0</v>
      </c>
      <c r="AJ66" s="63">
        <f t="shared" si="19"/>
        <v>0</v>
      </c>
      <c r="AK66" s="63">
        <f t="shared" si="19"/>
        <v>0</v>
      </c>
      <c r="AL66" s="63">
        <f t="shared" si="19"/>
        <v>0</v>
      </c>
      <c r="AM66" s="63">
        <f t="shared" si="19"/>
        <v>0</v>
      </c>
    </row>
    <row r="67" spans="1:15" s="35" customFormat="1" ht="28.5" customHeight="1">
      <c r="A67" s="141" t="s">
        <v>174</v>
      </c>
      <c r="B67" s="142">
        <v>3.7</v>
      </c>
      <c r="C67" s="142">
        <v>3.7</v>
      </c>
      <c r="D67" s="142">
        <v>3.7</v>
      </c>
      <c r="E67" s="142">
        <v>0.5</v>
      </c>
      <c r="F67" s="142"/>
      <c r="G67" s="142"/>
      <c r="H67" s="142"/>
      <c r="I67" s="142"/>
      <c r="J67" s="142"/>
      <c r="K67" s="142">
        <v>0.7</v>
      </c>
      <c r="L67" s="142">
        <v>3.7</v>
      </c>
      <c r="M67" s="142">
        <v>3.7</v>
      </c>
      <c r="N67" s="155">
        <v>19.7</v>
      </c>
      <c r="O67" s="69"/>
    </row>
    <row r="68" spans="1:15" s="35" customFormat="1" ht="12.75">
      <c r="A68" s="141" t="s">
        <v>142</v>
      </c>
      <c r="B68" s="142">
        <v>12</v>
      </c>
      <c r="C68" s="142">
        <v>12</v>
      </c>
      <c r="D68" s="142">
        <v>10</v>
      </c>
      <c r="E68" s="142">
        <v>5.5</v>
      </c>
      <c r="F68" s="142"/>
      <c r="G68" s="142"/>
      <c r="H68" s="142"/>
      <c r="I68" s="142"/>
      <c r="J68" s="142"/>
      <c r="K68" s="142">
        <v>5.7</v>
      </c>
      <c r="L68" s="142">
        <v>15</v>
      </c>
      <c r="M68" s="142">
        <v>15</v>
      </c>
      <c r="N68" s="155">
        <v>75.2</v>
      </c>
      <c r="O68" s="69"/>
    </row>
    <row r="69" spans="1:39" s="37" customFormat="1" ht="32.25" customHeight="1">
      <c r="A69" s="141" t="s">
        <v>146</v>
      </c>
      <c r="B69" s="141">
        <f>B50+B56+B63</f>
        <v>309.7</v>
      </c>
      <c r="C69" s="141">
        <f aca="true" t="shared" si="20" ref="C69:N69">C50+C56+C63</f>
        <v>309.9</v>
      </c>
      <c r="D69" s="141">
        <f t="shared" si="20"/>
        <v>214.29999999999998</v>
      </c>
      <c r="E69" s="141">
        <f t="shared" si="20"/>
        <v>114.3</v>
      </c>
      <c r="F69" s="141">
        <f t="shared" si="20"/>
        <v>0</v>
      </c>
      <c r="G69" s="141">
        <f t="shared" si="20"/>
        <v>0</v>
      </c>
      <c r="H69" s="141">
        <f t="shared" si="20"/>
        <v>0</v>
      </c>
      <c r="I69" s="141">
        <f t="shared" si="20"/>
        <v>0</v>
      </c>
      <c r="J69" s="141">
        <f t="shared" si="20"/>
        <v>0</v>
      </c>
      <c r="K69" s="141">
        <f t="shared" si="20"/>
        <v>116.6</v>
      </c>
      <c r="L69" s="141">
        <f t="shared" si="20"/>
        <v>263.9</v>
      </c>
      <c r="M69" s="141">
        <f t="shared" si="20"/>
        <v>271.3</v>
      </c>
      <c r="N69" s="147">
        <f t="shared" si="20"/>
        <v>1600</v>
      </c>
      <c r="O69" s="127" t="e">
        <f>#REF!+O62</f>
        <v>#REF!</v>
      </c>
      <c r="P69" s="6" t="e">
        <f>#REF!+P62</f>
        <v>#REF!</v>
      </c>
      <c r="Q69" s="6" t="e">
        <f>#REF!+Q62</f>
        <v>#REF!</v>
      </c>
      <c r="R69" s="6" t="e">
        <f>#REF!+R62</f>
        <v>#REF!</v>
      </c>
      <c r="S69" s="6" t="e">
        <f>#REF!+S62</f>
        <v>#REF!</v>
      </c>
      <c r="T69" s="6" t="e">
        <f>#REF!+T62</f>
        <v>#REF!</v>
      </c>
      <c r="U69" s="6" t="e">
        <f>#REF!+U62</f>
        <v>#REF!</v>
      </c>
      <c r="V69" s="6" t="e">
        <f>#REF!+V62</f>
        <v>#REF!</v>
      </c>
      <c r="W69" s="6" t="e">
        <f>#REF!+W62</f>
        <v>#REF!</v>
      </c>
      <c r="X69" s="6" t="e">
        <f>#REF!+X62</f>
        <v>#REF!</v>
      </c>
      <c r="Y69" s="6" t="e">
        <f>#REF!+Y62</f>
        <v>#REF!</v>
      </c>
      <c r="Z69" s="6" t="e">
        <f>#REF!+Z62</f>
        <v>#REF!</v>
      </c>
      <c r="AA69" s="6" t="e">
        <f>#REF!+AA62</f>
        <v>#REF!</v>
      </c>
      <c r="AB69" s="6" t="e">
        <f>#REF!+AB62</f>
        <v>#REF!</v>
      </c>
      <c r="AC69" s="6" t="e">
        <f>#REF!+AC62</f>
        <v>#REF!</v>
      </c>
      <c r="AD69" s="6" t="e">
        <f>#REF!+AD62</f>
        <v>#REF!</v>
      </c>
      <c r="AE69" s="6" t="e">
        <f>#REF!+AE62</f>
        <v>#REF!</v>
      </c>
      <c r="AF69" s="6" t="e">
        <f>#REF!+AF62</f>
        <v>#REF!</v>
      </c>
      <c r="AG69" s="6" t="e">
        <f>#REF!+AG62</f>
        <v>#REF!</v>
      </c>
      <c r="AH69" s="6" t="e">
        <f>#REF!+AH62</f>
        <v>#REF!</v>
      </c>
      <c r="AI69" s="6" t="e">
        <f>#REF!+AI62</f>
        <v>#REF!</v>
      </c>
      <c r="AJ69" s="35">
        <f>N69*3%</f>
        <v>48</v>
      </c>
      <c r="AK69" s="35"/>
      <c r="AL69" s="35">
        <f>N69-AJ69</f>
        <v>1552</v>
      </c>
      <c r="AM69" s="35" t="e">
        <f>#REF!+AM62</f>
        <v>#REF!</v>
      </c>
    </row>
    <row r="70" spans="1:35" s="37" customFormat="1" ht="34.5" customHeight="1">
      <c r="A70" s="141" t="s">
        <v>147</v>
      </c>
      <c r="B70" s="141">
        <f>B53+B59+B66</f>
        <v>23.299999999999997</v>
      </c>
      <c r="C70" s="141">
        <f aca="true" t="shared" si="21" ref="C70:N70">C53+C59+C66</f>
        <v>23.299999999999997</v>
      </c>
      <c r="D70" s="141">
        <f t="shared" si="21"/>
        <v>21.299999999999997</v>
      </c>
      <c r="E70" s="141">
        <f t="shared" si="21"/>
        <v>12.9</v>
      </c>
      <c r="F70" s="141">
        <f t="shared" si="21"/>
        <v>0</v>
      </c>
      <c r="G70" s="141">
        <f t="shared" si="21"/>
        <v>0</v>
      </c>
      <c r="H70" s="141">
        <f t="shared" si="21"/>
        <v>0</v>
      </c>
      <c r="I70" s="141">
        <f t="shared" si="21"/>
        <v>0</v>
      </c>
      <c r="J70" s="141">
        <f t="shared" si="21"/>
        <v>0</v>
      </c>
      <c r="K70" s="141">
        <f t="shared" si="21"/>
        <v>14</v>
      </c>
      <c r="L70" s="141">
        <f t="shared" si="21"/>
        <v>26.299999999999997</v>
      </c>
      <c r="M70" s="141">
        <f t="shared" si="21"/>
        <v>27.2</v>
      </c>
      <c r="N70" s="147">
        <f t="shared" si="21"/>
        <v>148.3</v>
      </c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</row>
    <row r="71" spans="1:35" s="37" customFormat="1" ht="25.5" customHeight="1">
      <c r="A71" s="147" t="s">
        <v>169</v>
      </c>
      <c r="B71" s="147">
        <f aca="true" t="shared" si="22" ref="B71:N71">B13+B20+B27+B48+B55+B62</f>
        <v>813</v>
      </c>
      <c r="C71" s="147">
        <f t="shared" si="22"/>
        <v>801.3000000000001</v>
      </c>
      <c r="D71" s="147">
        <f t="shared" si="22"/>
        <v>614.6</v>
      </c>
      <c r="E71" s="147">
        <f t="shared" si="22"/>
        <v>348.09999999999997</v>
      </c>
      <c r="F71" s="147">
        <f t="shared" si="22"/>
        <v>0</v>
      </c>
      <c r="G71" s="147">
        <f t="shared" si="22"/>
        <v>0</v>
      </c>
      <c r="H71" s="147">
        <f t="shared" si="22"/>
        <v>0</v>
      </c>
      <c r="I71" s="147">
        <f t="shared" si="22"/>
        <v>0</v>
      </c>
      <c r="J71" s="147">
        <f t="shared" si="22"/>
        <v>0</v>
      </c>
      <c r="K71" s="147">
        <f t="shared" si="22"/>
        <v>338.8</v>
      </c>
      <c r="L71" s="147">
        <f t="shared" si="22"/>
        <v>686.9</v>
      </c>
      <c r="M71" s="147">
        <f t="shared" si="22"/>
        <v>786.5</v>
      </c>
      <c r="N71" s="147">
        <f t="shared" si="22"/>
        <v>4389.2</v>
      </c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</row>
    <row r="72" spans="1:35" s="37" customFormat="1" ht="24" customHeight="1">
      <c r="A72" s="147" t="s">
        <v>170</v>
      </c>
      <c r="B72" s="147">
        <f aca="true" t="shared" si="23" ref="B72:N72">B34+B69</f>
        <v>692.4</v>
      </c>
      <c r="C72" s="147">
        <f t="shared" si="23"/>
        <v>682.9</v>
      </c>
      <c r="D72" s="147">
        <f t="shared" si="23"/>
        <v>505.29999999999995</v>
      </c>
      <c r="E72" s="147">
        <f t="shared" si="23"/>
        <v>283.4</v>
      </c>
      <c r="F72" s="147">
        <f t="shared" si="23"/>
        <v>0</v>
      </c>
      <c r="G72" s="147">
        <f t="shared" si="23"/>
        <v>0</v>
      </c>
      <c r="H72" s="147">
        <f t="shared" si="23"/>
        <v>0</v>
      </c>
      <c r="I72" s="147">
        <f t="shared" si="23"/>
        <v>0</v>
      </c>
      <c r="J72" s="147">
        <f t="shared" si="23"/>
        <v>0</v>
      </c>
      <c r="K72" s="147">
        <f t="shared" si="23"/>
        <v>269.4</v>
      </c>
      <c r="L72" s="147">
        <f t="shared" si="23"/>
        <v>563</v>
      </c>
      <c r="M72" s="147">
        <f t="shared" si="23"/>
        <v>659.6</v>
      </c>
      <c r="N72" s="147">
        <f t="shared" si="23"/>
        <v>3656</v>
      </c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</row>
    <row r="73" spans="1:14" s="44" customFormat="1" ht="36" customHeight="1">
      <c r="A73" s="147" t="s">
        <v>171</v>
      </c>
      <c r="B73" s="156">
        <f aca="true" t="shared" si="24" ref="B73:N73">B35+B70</f>
        <v>120.6</v>
      </c>
      <c r="C73" s="156">
        <f t="shared" si="24"/>
        <v>118.39999999999999</v>
      </c>
      <c r="D73" s="156">
        <f t="shared" si="24"/>
        <v>109.3</v>
      </c>
      <c r="E73" s="156">
        <f t="shared" si="24"/>
        <v>64.7</v>
      </c>
      <c r="F73" s="156">
        <f t="shared" si="24"/>
        <v>0</v>
      </c>
      <c r="G73" s="156">
        <f t="shared" si="24"/>
        <v>0</v>
      </c>
      <c r="H73" s="156">
        <f t="shared" si="24"/>
        <v>0</v>
      </c>
      <c r="I73" s="156">
        <f t="shared" si="24"/>
        <v>0</v>
      </c>
      <c r="J73" s="156">
        <f t="shared" si="24"/>
        <v>0</v>
      </c>
      <c r="K73" s="156">
        <f t="shared" si="24"/>
        <v>69.4</v>
      </c>
      <c r="L73" s="156">
        <f t="shared" si="24"/>
        <v>123.89999999999999</v>
      </c>
      <c r="M73" s="156">
        <f t="shared" si="24"/>
        <v>126.9</v>
      </c>
      <c r="N73" s="156">
        <f t="shared" si="24"/>
        <v>733.2</v>
      </c>
    </row>
    <row r="74" spans="1:14" s="44" customFormat="1" ht="27.75" customHeight="1">
      <c r="A74" s="116"/>
      <c r="B74" s="137"/>
      <c r="C74" s="137"/>
      <c r="D74" s="137"/>
      <c r="E74" s="137"/>
      <c r="F74" s="137"/>
      <c r="G74" s="138"/>
      <c r="H74" s="138"/>
      <c r="I74" s="137"/>
      <c r="J74" s="137"/>
      <c r="K74" s="137"/>
      <c r="L74" s="139"/>
      <c r="M74" s="139"/>
      <c r="N74" s="140"/>
    </row>
    <row r="75" spans="1:14" s="44" customFormat="1" ht="27.75" customHeight="1">
      <c r="A75" s="173" t="s">
        <v>108</v>
      </c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</row>
    <row r="76" spans="1:14" s="44" customFormat="1" ht="27.75" customHeight="1">
      <c r="A76" s="116"/>
      <c r="B76" s="56"/>
      <c r="C76" s="56"/>
      <c r="D76" s="56"/>
      <c r="E76" s="56"/>
      <c r="F76" s="56"/>
      <c r="G76" s="57"/>
      <c r="H76" s="57"/>
      <c r="I76" s="56"/>
      <c r="J76" s="56"/>
      <c r="K76" s="56"/>
      <c r="L76" s="122"/>
      <c r="M76" s="122"/>
      <c r="N76" s="115"/>
    </row>
    <row r="77" spans="1:14" s="44" customFormat="1" ht="27.75" customHeight="1" hidden="1">
      <c r="A77" s="116"/>
      <c r="B77" s="119"/>
      <c r="C77" s="119"/>
      <c r="D77" s="119"/>
      <c r="E77" s="119"/>
      <c r="F77" s="120"/>
      <c r="G77" s="120"/>
      <c r="H77" s="120"/>
      <c r="I77" s="120"/>
      <c r="J77" s="120"/>
      <c r="K77" s="119"/>
      <c r="L77" s="119"/>
      <c r="M77" s="120"/>
      <c r="N77" s="115"/>
    </row>
    <row r="78" spans="1:14" s="44" customFormat="1" ht="27.75" customHeight="1" hidden="1">
      <c r="A78" s="116"/>
      <c r="B78" s="119"/>
      <c r="C78" s="119"/>
      <c r="D78" s="119"/>
      <c r="E78" s="119"/>
      <c r="F78" s="120"/>
      <c r="G78" s="120"/>
      <c r="H78" s="120"/>
      <c r="I78" s="120"/>
      <c r="J78" s="120"/>
      <c r="K78" s="119"/>
      <c r="L78" s="119"/>
      <c r="M78" s="120"/>
      <c r="N78" s="115"/>
    </row>
    <row r="79" spans="1:14" ht="15" hidden="1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4"/>
    </row>
    <row r="80" spans="1:14" ht="15" hidden="1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4"/>
    </row>
    <row r="81" spans="1:14" ht="15" hidden="1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4"/>
    </row>
    <row r="82" spans="1:14" ht="15" hidden="1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4"/>
    </row>
    <row r="83" spans="1:14" ht="15" hidden="1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4"/>
    </row>
    <row r="84" spans="1:14" ht="15">
      <c r="A84" s="113"/>
      <c r="B84" s="117"/>
      <c r="C84" s="117"/>
      <c r="D84" s="117"/>
      <c r="E84" s="117"/>
      <c r="F84" s="117"/>
      <c r="G84" s="118"/>
      <c r="H84" s="118"/>
      <c r="I84" s="117"/>
      <c r="J84" s="117"/>
      <c r="K84" s="117"/>
      <c r="L84" s="113"/>
      <c r="M84" s="113"/>
      <c r="N84" s="114"/>
    </row>
    <row r="85" spans="1:14" ht="15">
      <c r="A85" s="113"/>
      <c r="B85" s="117"/>
      <c r="C85" s="117"/>
      <c r="D85" s="117"/>
      <c r="E85" s="117"/>
      <c r="F85" s="117"/>
      <c r="G85" s="118"/>
      <c r="H85" s="118"/>
      <c r="I85" s="117"/>
      <c r="J85" s="117"/>
      <c r="K85" s="117"/>
      <c r="L85" s="113"/>
      <c r="M85" s="113"/>
      <c r="N85" s="114"/>
    </row>
    <row r="86" spans="1:14" ht="15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4"/>
    </row>
  </sheetData>
  <mergeCells count="12">
    <mergeCell ref="A75:N75"/>
    <mergeCell ref="A43:N43"/>
    <mergeCell ref="A44:N44"/>
    <mergeCell ref="B45:N45"/>
    <mergeCell ref="A8:N8"/>
    <mergeCell ref="A9:N9"/>
    <mergeCell ref="B10:L10"/>
    <mergeCell ref="M11:N11"/>
    <mergeCell ref="L3:N3"/>
    <mergeCell ref="L4:N4"/>
    <mergeCell ref="L5:N5"/>
    <mergeCell ref="L6:N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New User</cp:lastModifiedBy>
  <cp:lastPrinted>2016-01-18T15:09:02Z</cp:lastPrinted>
  <dcterms:created xsi:type="dcterms:W3CDTF">2004-07-05T12:07:17Z</dcterms:created>
  <dcterms:modified xsi:type="dcterms:W3CDTF">2016-01-18T15:19:46Z</dcterms:modified>
  <cp:category/>
  <cp:version/>
  <cp:contentType/>
  <cp:contentStatus/>
</cp:coreProperties>
</file>