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№1 (в)" sheetId="1" r:id="rId1"/>
  </sheets>
  <definedNames>
    <definedName name="_xlnm.Print_Titles" localSheetId="0">'№1 (в)'!$10:$10</definedName>
    <definedName name="_xlnm.Print_Area" localSheetId="0">'№1 (в)'!$A$1:$L$199</definedName>
  </definedNames>
  <calcPr fullCalcOnLoad="1"/>
</workbook>
</file>

<file path=xl/sharedStrings.xml><?xml version="1.0" encoding="utf-8"?>
<sst xmlns="http://schemas.openxmlformats.org/spreadsheetml/2006/main" count="263" uniqueCount="254">
  <si>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</si>
  <si>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</si>
  <si>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</si>
  <si>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</si>
  <si>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</si>
  <si>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10000000</t>
  </si>
  <si>
    <t>Податки на доходи, податки на прибуток, податки на збільшення ринкової вартості</t>
  </si>
  <si>
    <t>Податки на власність</t>
  </si>
  <si>
    <t>Цільові фонди</t>
  </si>
  <si>
    <t xml:space="preserve">Разом доходів </t>
  </si>
  <si>
    <t>Офіційні трансферти</t>
  </si>
  <si>
    <t>Дотації</t>
  </si>
  <si>
    <t>Субвенції</t>
  </si>
  <si>
    <t>ВСЬОГО ДОХОДІВ</t>
  </si>
  <si>
    <t>Вільний залишок коштів направлений на проведення видатків</t>
  </si>
  <si>
    <t xml:space="preserve">Фактично надійшло 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</si>
  <si>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</si>
  <si>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</si>
  <si>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</si>
  <si>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</si>
  <si>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</si>
  <si>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Від органів державного управління</t>
  </si>
  <si>
    <t>Податок з власників транспортних засобів та інших самохідних машин і механізмів</t>
  </si>
  <si>
    <t xml:space="preserve">Податок на прибуток підприємств  </t>
  </si>
  <si>
    <t xml:space="preserve">Податок на прибуток підприємств та фінансових установ комунальної власності </t>
  </si>
  <si>
    <t>Збір за першу реєстрацію транспортного засобу </t>
  </si>
  <si>
    <t>Збір за першу реєстрацію колісних транспортних засобів (юридичних осіб) </t>
  </si>
  <si>
    <t>Збір за першу реєстрацію колісних транспортних засобів (фізичних осіб) </t>
  </si>
  <si>
    <t>Окремі податки і збори, що зараховуються до місцевих бюджетів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</si>
  <si>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</si>
  <si>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</si>
  <si>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</si>
  <si>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</si>
  <si>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</si>
  <si>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</si>
  <si>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Плата за розміщення тимчасово вільних коштів місцевих бюджетів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</si>
  <si>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</si>
  <si>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</si>
  <si>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</si>
  <si>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</si>
  <si>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</si>
  <si>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</si>
  <si>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пов'язане з видачею та оформленням закордонних паспортів (посвідок) та паспортів громадян України 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</si>
  <si>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</si>
  <si>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</si>
  <si>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</si>
  <si>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</si>
  <si>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</si>
  <si>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</si>
  <si>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</si>
  <si>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</si>
  <si>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</si>
  <si>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</si>
  <si>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r>
      <t xml:space="preserve">Кошти від відчуження майна, що належить Автономній Республіці Крим та майна, що перебуває в комунальній власності </t>
    </r>
    <r>
      <rPr>
        <sz val="14"/>
        <rFont val="Times New Roman"/>
        <family val="1"/>
      </rPr>
      <t> </t>
    </r>
  </si>
  <si>
    <t>Кошти від продажу землі і нематеріальних активів </t>
  </si>
  <si>
    <t>Кошти від продажу землі  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</si>
  <si>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</si>
  <si>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</si>
  <si>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 компенсація за пільговий проїзд окремих категорій громадян</t>
  </si>
  <si>
    <t xml:space="preserve"> пільги на послуги зв`язку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</si>
  <si>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</si>
  <si>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</si>
  <si>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</si>
  <si>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11010400 </t>
  </si>
  <si>
    <t>12030000 </t>
  </si>
  <si>
    <t>12030100 </t>
  </si>
  <si>
    <t>12030200 </t>
  </si>
  <si>
    <t>18000000 </t>
  </si>
  <si>
    <t>18050000 </t>
  </si>
  <si>
    <t>18050300 </t>
  </si>
  <si>
    <t>18050400 </t>
  </si>
  <si>
    <t>19000000 </t>
  </si>
  <si>
    <t>19010000 </t>
  </si>
  <si>
    <t>19010100 </t>
  </si>
  <si>
    <t>21050000 </t>
  </si>
  <si>
    <t>21080900 </t>
  </si>
  <si>
    <t>21081100 </t>
  </si>
  <si>
    <t>22000000 </t>
  </si>
  <si>
    <t>22010000 </t>
  </si>
  <si>
    <t>22080000 </t>
  </si>
  <si>
    <t>22080400 </t>
  </si>
  <si>
    <t>22090100 </t>
  </si>
  <si>
    <t>22090400 </t>
  </si>
  <si>
    <t>24030000 </t>
  </si>
  <si>
    <t>24060300 </t>
  </si>
  <si>
    <t>24062100 </t>
  </si>
  <si>
    <t>24110900 </t>
  </si>
  <si>
    <t>25010100 </t>
  </si>
  <si>
    <t>25010200 </t>
  </si>
  <si>
    <t>25010300 </t>
  </si>
  <si>
    <t>25010400 </t>
  </si>
  <si>
    <t>25020200 </t>
  </si>
  <si>
    <t>31010000 </t>
  </si>
  <si>
    <t>31010200 </t>
  </si>
  <si>
    <r>
      <t>31030000</t>
    </r>
    <r>
      <rPr>
        <sz val="12"/>
        <rFont val="Times New Roman"/>
        <family val="1"/>
      </rPr>
      <t> </t>
    </r>
  </si>
  <si>
    <t>33000000 </t>
  </si>
  <si>
    <t>33010000 </t>
  </si>
  <si>
    <t>33010100 </t>
  </si>
  <si>
    <t>50100000 </t>
  </si>
  <si>
    <t>18040000 </t>
  </si>
  <si>
    <t>20000000 </t>
  </si>
  <si>
    <t>Неподаткові надходження  </t>
  </si>
  <si>
    <t>21080000 </t>
  </si>
  <si>
    <t>22090000 </t>
  </si>
  <si>
    <t>Державне мито  </t>
  </si>
  <si>
    <t>24000000 </t>
  </si>
  <si>
    <t>Інші неподаткові надходження  </t>
  </si>
  <si>
    <t>24060000 </t>
  </si>
  <si>
    <t>21000000 </t>
  </si>
  <si>
    <t>Доходи від власності та підприємницької діяльності  </t>
  </si>
  <si>
    <t>30000000 </t>
  </si>
  <si>
    <t>Доходи від операцій з капіталом  </t>
  </si>
  <si>
    <t>31000000 </t>
  </si>
  <si>
    <t>Надходження від продажу основного капіталу  </t>
  </si>
  <si>
    <t>31020000 </t>
  </si>
  <si>
    <t>Надходження коштів від Державного фонду дорогоцінних металів і дорогоцінного каміння  </t>
  </si>
  <si>
    <t>25000000 </t>
  </si>
  <si>
    <t>Власні надходження бюджетних установ  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</si>
  <si>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</si>
  <si>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</si>
  <si>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</si>
  <si>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</si>
  <si>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24110000 </t>
  </si>
  <si>
    <t>Доходи від операцій з кредитування та надання гарантій  </t>
  </si>
  <si>
    <t>(грн.)</t>
  </si>
  <si>
    <t>Додаткова дотація з державного бюджету 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</si>
  <si>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випусникам вищих навчальних закладів, які здобули освіту за напрямами і спеціальностями медичного та фармацевтичного профілю</t>
  </si>
  <si>
    <t>19010200 </t>
  </si>
  <si>
    <t>Надходження від скидів забруднюючих речовин безпосередньо у водні об'єкти </t>
  </si>
  <si>
    <t>19010300 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</si>
  <si>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</si>
  <si>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форму туберкульозу</t>
  </si>
  <si>
    <t>Субвенція з інших бюджетів на виконання інвестиційних проектів</t>
  </si>
  <si>
    <t xml:space="preserve">Затверджено по бюджету з урахуванням змін 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</si>
  <si>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</si>
  <si>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</si>
  <si>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</si>
  <si>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</si>
  <si>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</si>
  <si>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</si>
  <si>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Туристичний збір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</si>
  <si>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</si>
  <si>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</si>
  <si>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21010000 </t>
  </si>
  <si>
    <t>21010300 </t>
  </si>
  <si>
    <t>Надходження коштів пайової участі у розвитку інфраструктури населеного пункту</t>
  </si>
  <si>
    <t>Відсотки за користування позиками, які надавалися з місцевих бюджетів</t>
  </si>
  <si>
    <t>Інші надходження до фондів охорони навколишнього природного середовища  </t>
  </si>
  <si>
    <t>Єдиний податок з фізичних осіб, нарахований до 1 січня 2011 року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</si>
  <si>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</si>
  <si>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</si>
  <si>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реклами</t>
  </si>
  <si>
    <t>Комунальний податок</t>
  </si>
  <si>
    <t>Кошти, що надходять з інших бюджетів</t>
  </si>
  <si>
    <t>Кошти,що надходять за взаємними розрахунками між місцевими бюджетами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</si>
  <si>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</si>
  <si>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</si>
  <si>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Додаткова дотація з державного  бюджету місцевим бюджетам на оплату праці працівників бюджетних установ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</si>
  <si>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</si>
  <si>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>інші пільги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</si>
  <si>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</si>
  <si>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12020400</t>
  </si>
  <si>
    <t xml:space="preserve">Податок з власників водних транспортних засобів  </t>
  </si>
  <si>
    <t xml:space="preserve">Збір за першу реєстрацію суден (фізичних осіб) </t>
  </si>
  <si>
    <t>Авансові внески з податку на прибуток підприємств та фінансових установ комунальної власності</t>
  </si>
  <si>
    <t>18010000 </t>
  </si>
  <si>
    <t>18010100 </t>
  </si>
  <si>
    <t>18010200 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</si>
  <si>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</si>
  <si>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</si>
  <si>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Благодійні внески, гранти та дарунки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</si>
  <si>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</si>
  <si>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</si>
  <si>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</si>
  <si>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Додаткова дотація з державного бюджету місцевим бюджетам на виплату допомоги по догляду за інвалідом I чи II групи внаслідок психічного розладу</t>
  </si>
  <si>
    <t>обробку інформації з нарахування та виплати допомог і компенсацій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</si>
  <si>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</si>
  <si>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</si>
  <si>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 xml:space="preserve">Дотації вирівнювання з державного бюджету місцевим бюджетам  </t>
  </si>
  <si>
    <t>Інші субвенції, на: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</si>
  <si>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</si>
  <si>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Надходження коштів з рахунків виборчих фондів 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</si>
  <si>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</si>
  <si>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Надходження коштів від відшкодування втрат сільськогосподарського і лісогосподарського виробництва  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</si>
  <si>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</si>
  <si>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 xml:space="preserve">Податок та збір на доходи фізичних осіб  </t>
  </si>
  <si>
    <t>Додаткова дотація з державного бюджету  на вирівнювання фінансової забезпеченості місцевих бюджетів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</si>
  <si>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</si>
  <si>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</si>
  <si>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</si>
  <si>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</si>
  <si>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</si>
  <si>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</si>
  <si>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</si>
  <si>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</si>
  <si>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</si>
  <si>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</si>
  <si>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</si>
  <si>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</si>
  <si>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</si>
  <si>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18010400 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</si>
  <si>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</si>
  <si>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</si>
  <si>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</si>
  <si>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бюджеттам</t>
  </si>
  <si>
    <t>Медична субвенція з державного бюджету місцевим бюджетам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</si>
  <si>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</si>
  <si>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</si>
  <si>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забезпечення лікування хворих на цукровий та нецукровий діабет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</si>
  <si>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</si>
  <si>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встановлення телефонів інвалідам І та ІІ груп у 2015 році</t>
  </si>
  <si>
    <t>оплату компенсаційних виплат інвалідам на бензин, ремонт, техобслуговування автотранспорту та транспортне обслуговування у 2015 році</t>
  </si>
  <si>
    <t>соціально-економічний розвиток регіонів Сумської області</t>
  </si>
  <si>
    <t>Збір за провадження деяких видів підприємницької діяльності, що справлявся до 1 січня 2015 року</t>
  </si>
  <si>
    <t xml:space="preserve">Збір за провадження торговельної діяльності (роздрібна торгівля), сплачений фізичними особами, що справлявся до 1 січня 2015 року </t>
  </si>
  <si>
    <t xml:space="preserve">Збір за провадження торговельної діяльності (роздрібна торгівля), сплачений юридичними особами, що справлявся до 1 січня 2015 року </t>
  </si>
  <si>
    <t xml:space="preserve">Збір за провадження торговельної діяльності (оптова торгівля), сплачений фізичними особами, що справлявся до 1 січня 2015 року </t>
  </si>
  <si>
    <t xml:space="preserve">Збір за провадження торговельної діяльності (ресторанне господарство), сплачений фізичними особами, що справлявся до 1 січня 2015 року </t>
  </si>
  <si>
    <t xml:space="preserve">Збір за провадження торговельної діяльності (оптова торгівля), сплачений юридичними особами, що справлявся до 1 січня 2015 року </t>
  </si>
  <si>
    <t xml:space="preserve">Збір за провадження торговельної діяльності (ресторанне господарство), сплачений юридичними особами, що справлявся до 1 січня 2015 року </t>
  </si>
  <si>
    <t xml:space="preserve">Збір за провадження діяльності з надання платних послуг, сплачений юридичними особами, що справлявся до 1 січня 2015 року </t>
  </si>
  <si>
    <t xml:space="preserve">Збір за здійснення діяльності у сфері розваг, сплачений юридичними особами, що справлявся до 1 січня 2015 року </t>
  </si>
  <si>
    <t xml:space="preserve">Збір за здійснення діяльності у сфері розваг, сплачений фізичними особами, що справлявся до 1 січня 2015 року </t>
  </si>
  <si>
    <t xml:space="preserve">Збір за провадження торговельної діяльності із придбанням пільгового торгового патенту, що справлявся до 1 січня 2015 року </t>
  </si>
  <si>
    <t xml:space="preserve">Збір за провадження торговельної діяльності із придбанням короткотермінового торгового патенту, що справлявся до 1 січня 2015 року </t>
  </si>
  <si>
    <t xml:space="preserve">Збір за провадження діяльності з надання платних послуг, сплачений фізичними особами, що справлявся до 1 січня 2015 року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</si>
  <si>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</si>
  <si>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Державне мито, не віднесене до інших категорій</t>
  </si>
  <si>
    <t>Транспортний податок з фізичних осіб </t>
  </si>
  <si>
    <t>Транспортний податок з юридичних осіб </t>
  </si>
  <si>
    <t>Плата за надання адміністративних послуг</t>
  </si>
  <si>
    <t>Плата за надання інших адміністративних послуг</t>
  </si>
  <si>
    <t xml:space="preserve"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 </t>
  </si>
  <si>
    <t>Податкові надходження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</si>
  <si>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</si>
  <si>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</si>
  <si>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будівництво доріг та ліній освітлення 12 МР м. Суми</t>
  </si>
  <si>
    <t>виконання депутатських повноважень  депутатів Сумської обласної ради</t>
  </si>
  <si>
    <t xml:space="preserve">                     Додаток  1</t>
  </si>
  <si>
    <t>до рішення виконавчого комітету</t>
  </si>
  <si>
    <t xml:space="preserve">від                                     № 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</si>
  <si>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</si>
  <si>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</si>
  <si>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</si>
  <si>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</si>
  <si>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проведення виборів депутатів місцевих рад та сільських, селещних, міських голів</t>
  </si>
  <si>
    <t>Звіт про виконання доходної частини міського бюджету за 2015 рік</t>
  </si>
  <si>
    <t xml:space="preserve">Рентна плата за спеціальне використання води </t>
  </si>
  <si>
    <t xml:space="preserve">Надходження рентної плати за спеціальне використання води від підприємств житлово-комунального господарства </t>
  </si>
  <si>
    <t>Освітня субвенція з державного бюджету місцевим бюджетам (кошти отримані з обласного бюджету)</t>
  </si>
  <si>
    <t>Медична субвенція з державного бюджету місцевим бюджетам  (кошти отримані з обласного бюджету)</t>
  </si>
  <si>
    <t>забезпечення твердим паливом (дровами) сімей учасників антитерористичної операції</t>
  </si>
  <si>
    <t>Директор департаменту фінансів, економіки та  бюджетних відносин</t>
  </si>
  <si>
    <t>С.А. Липова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</si>
</sst>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#,##0.0"/>
    <numFmt numFmtId="182" formatCode="0.00000"/>
    <numFmt numFmtId="183" formatCode="0.000000"/>
    <numFmt numFmtId="184" formatCode="0.0000000"/>
    <numFmt numFmtId="185" formatCode="0.00000000"/>
    <numFmt numFmtId="186" formatCode="0.0000"/>
    <numFmt numFmtId="187" formatCode="0.000"/>
    <numFmt numFmtId="188" formatCode="#,##0.00\ _г_р_н_.;[Red]#,##0.00\ _г_р_н_."/>
    <numFmt numFmtId="189" formatCode="#,##0.00;[Red]#,##0.00"/>
    <numFmt numFmtId="190" formatCode="#,##0.000"/>
    <numFmt numFmtId="191" formatCode="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\ _г_р_н_."/>
    <numFmt numFmtId="197" formatCode="#,##0.0000"/>
    <numFmt numFmtId="198" formatCode="#,##0.00000"/>
    <numFmt numFmtId="199" formatCode="#,##0.000000"/>
    <numFmt numFmtId="200" formatCode="#,##0.0000000"/>
    <numFmt numFmtId="201" formatCode="_-* #,##0.000_р_._-;\-* #,##0.000_р_._-;_-* &quot;-&quot;??_р_._-;_-@_-"/>
    <numFmt numFmtId="202" formatCode="_-* #,##0.0000_р_._-;\-* #,##0.0000_р_._-;_-* &quot;-&quot;??_р_._-;_-@_-"/>
    <numFmt numFmtId="203" formatCode="#,##0.000\ _г_р_н_."/>
    <numFmt numFmtId="204" formatCode="#,##0.00\ &quot;грн.&quot;"/>
    <numFmt numFmtId="205" formatCode="_-* #,##0.0_р_._-;\-* #,##0.0_р_._-;_-* &quot;-&quot;??_р_._-;_-@_-"/>
    <numFmt numFmtId="206" formatCode="_-* #,##0_р_._-;\-* #,##0_р_._-;_-* &quot;-&quot;??_р_._-;_-@_-"/>
    <numFmt numFmtId="207" formatCode="_-* #,##0.0\ _г_р_н_._-;\-* #,##0.0\ _г_р_н_._-;_-* &quot;-&quot;??\ _г_р_н_._-;_-@_-"/>
    <numFmt numFmtId="208" formatCode="_-* #,##0\ _г_р_н_._-;\-* #,##0\ _г_р_н_._-;_-* &quot;-&quot;??\ _г_р_н_._-;_-@_-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4"/>
      <name val="Times New Roman Cyr"/>
      <family val="1"/>
    </font>
    <font>
      <sz val="14"/>
      <name val="Times"/>
      <family val="0"/>
    </font>
    <font>
      <b/>
      <sz val="14"/>
      <name val="Times New Roman Cyr"/>
      <family val="1"/>
    </font>
    <font>
      <b/>
      <sz val="14"/>
      <name val="Times"/>
      <family val="0"/>
    </font>
    <font>
      <b/>
      <i/>
      <sz val="14"/>
      <name val="Times New Roman Cyr"/>
      <family val="1"/>
    </font>
    <font>
      <b/>
      <i/>
      <sz val="14"/>
      <name val="Times"/>
      <family val="0"/>
    </font>
    <font>
      <i/>
      <sz val="14"/>
      <name val="Times New Roman Cyr"/>
      <family val="1"/>
    </font>
    <font>
      <i/>
      <sz val="14"/>
      <name val="Times"/>
      <family val="0"/>
    </font>
    <font>
      <b/>
      <sz val="10"/>
      <name val="Arial Cyr"/>
      <family val="0"/>
    </font>
    <font>
      <sz val="10"/>
      <name val="Times New Roman Cyr"/>
      <family val="0"/>
    </font>
    <font>
      <i/>
      <sz val="10"/>
      <name val="Arial Cyr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26"/>
      <name val="Times New Roman Cyr"/>
      <family val="1"/>
    </font>
    <font>
      <sz val="26"/>
      <name val="Arial Cyr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 Cyr"/>
      <family val="0"/>
    </font>
    <font>
      <b/>
      <sz val="10"/>
      <name val="Times New Roman"/>
      <family val="1"/>
    </font>
    <font>
      <i/>
      <sz val="14"/>
      <color indexed="9"/>
      <name val="Times"/>
      <family val="0"/>
    </font>
    <font>
      <i/>
      <sz val="14"/>
      <name val="Arial Cyr"/>
      <family val="0"/>
    </font>
    <font>
      <sz val="8"/>
      <name val="Arial Cyr"/>
      <family val="0"/>
    </font>
    <font>
      <b/>
      <sz val="26"/>
      <name val="Times New Roman Cyr"/>
      <family val="1"/>
    </font>
    <font>
      <sz val="18"/>
      <name val="Times New Roman Cyr"/>
      <family val="1"/>
    </font>
    <font>
      <sz val="22"/>
      <name val="Times New Roman Cyr"/>
      <family val="1"/>
    </font>
    <font>
      <sz val="22"/>
      <name val="Times New Roman"/>
      <family val="1"/>
    </font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"/>
      <family val="0"/>
    </font>
    <font>
      <b/>
      <sz val="14"/>
      <color indexed="9"/>
      <name val="Times New Roman Cyr"/>
      <family val="0"/>
    </font>
    <font>
      <sz val="23"/>
      <name val="Times New Roman"/>
      <family val="1"/>
    </font>
    <font>
      <b/>
      <sz val="14"/>
      <color indexed="9"/>
      <name val="Times"/>
      <family val="0"/>
    </font>
    <font>
      <b/>
      <sz val="23"/>
      <name val="Times New Roman"/>
      <family val="1"/>
    </font>
    <font>
      <sz val="20"/>
      <name val="Times New Roman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4"/>
      <name val="Times New Roman Cyr"/>
      <family val="1"/>
    </font>
    <font>
      <sz val="24"/>
      <name val="Times New Roman"/>
      <family val="1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207">
    <xf numFmtId="0" fontId="0" fillId="0" borderId="0" xfId="0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11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88" fontId="0" fillId="0" borderId="0" xfId="0" applyNumberFormat="1" applyFill="1" applyAlignment="1">
      <alignment/>
    </xf>
    <xf numFmtId="4" fontId="16" fillId="0" borderId="10" xfId="0" applyNumberFormat="1" applyFont="1" applyFill="1" applyBorder="1" applyAlignment="1">
      <alignment horizontal="right" vertical="center" wrapText="1"/>
    </xf>
    <xf numFmtId="188" fontId="4" fillId="0" borderId="0" xfId="0" applyNumberFormat="1" applyFont="1" applyFill="1" applyAlignment="1">
      <alignment/>
    </xf>
    <xf numFmtId="171" fontId="11" fillId="0" borderId="10" xfId="64" applyFont="1" applyFill="1" applyBorder="1" applyAlignment="1">
      <alignment horizontal="right" vertical="center" wrapText="1"/>
    </xf>
    <xf numFmtId="171" fontId="11" fillId="0" borderId="10" xfId="64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181" fontId="12" fillId="0" borderId="10" xfId="53" applyNumberFormat="1" applyFont="1" applyFill="1" applyBorder="1" applyAlignment="1">
      <alignment horizontal="right" vertical="center"/>
      <protection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horizontal="justify" vertical="distributed" wrapText="1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vertical="distributed" wrapText="1"/>
    </xf>
    <xf numFmtId="1" fontId="5" fillId="0" borderId="10" xfId="0" applyNumberFormat="1" applyFont="1" applyFill="1" applyBorder="1" applyAlignment="1">
      <alignment horizontal="center" vertical="distributed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justify" vertical="top" wrapText="1"/>
      <protection/>
    </xf>
    <xf numFmtId="181" fontId="8" fillId="0" borderId="10" xfId="53" applyNumberFormat="1" applyFont="1" applyFill="1" applyBorder="1" applyAlignment="1">
      <alignment horizontal="right" vertical="center"/>
      <protection/>
    </xf>
    <xf numFmtId="181" fontId="10" fillId="0" borderId="10" xfId="53" applyNumberFormat="1" applyFont="1" applyFill="1" applyBorder="1" applyAlignment="1">
      <alignment horizontal="right" vertical="center"/>
      <protection/>
    </xf>
    <xf numFmtId="181" fontId="6" fillId="0" borderId="10" xfId="53" applyNumberFormat="1" applyFont="1" applyFill="1" applyBorder="1" applyAlignment="1">
      <alignment horizontal="right" vertical="center"/>
      <protection/>
    </xf>
    <xf numFmtId="49" fontId="16" fillId="0" borderId="10" xfId="0" applyNumberFormat="1" applyFont="1" applyFill="1" applyBorder="1" applyAlignment="1" applyProtection="1">
      <alignment horizontal="justify" vertical="top" wrapText="1"/>
      <protection hidden="1"/>
    </xf>
    <xf numFmtId="0" fontId="18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181" fontId="16" fillId="0" borderId="10" xfId="53" applyNumberFormat="1" applyFont="1" applyFill="1" applyBorder="1" applyAlignment="1">
      <alignment horizontal="right" vertical="center"/>
      <protection/>
    </xf>
    <xf numFmtId="4" fontId="18" fillId="0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justify" vertical="top" wrapText="1"/>
    </xf>
    <xf numFmtId="0" fontId="18" fillId="0" borderId="10" xfId="0" applyNumberFormat="1" applyFont="1" applyFill="1" applyBorder="1" applyAlignment="1">
      <alignment horizontal="justify" vertical="top" wrapText="1"/>
    </xf>
    <xf numFmtId="49" fontId="16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8" fillId="0" borderId="10" xfId="55" applyNumberFormat="1" applyFont="1" applyFill="1" applyBorder="1" applyAlignment="1" applyProtection="1">
      <alignment horizontal="justify" vertical="top" wrapText="1"/>
      <protection locked="0"/>
    </xf>
    <xf numFmtId="4" fontId="7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 applyProtection="1">
      <alignment horizontal="justify" vertical="top" wrapText="1"/>
      <protection hidden="1"/>
    </xf>
    <xf numFmtId="0" fontId="26" fillId="0" borderId="0" xfId="0" applyFont="1" applyFill="1" applyAlignment="1">
      <alignment/>
    </xf>
    <xf numFmtId="4" fontId="22" fillId="0" borderId="10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/>
    </xf>
    <xf numFmtId="181" fontId="28" fillId="0" borderId="10" xfId="53" applyNumberFormat="1" applyFont="1" applyFill="1" applyBorder="1" applyAlignment="1">
      <alignment horizontal="right" vertical="center"/>
      <protection/>
    </xf>
    <xf numFmtId="0" fontId="29" fillId="0" borderId="0" xfId="0" applyFont="1" applyFill="1" applyAlignment="1">
      <alignment/>
    </xf>
    <xf numFmtId="181" fontId="22" fillId="0" borderId="10" xfId="53" applyNumberFormat="1" applyFont="1" applyFill="1" applyBorder="1" applyAlignment="1">
      <alignment horizontal="right" vertical="center"/>
      <protection/>
    </xf>
    <xf numFmtId="181" fontId="7" fillId="0" borderId="10" xfId="0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2" fontId="18" fillId="0" borderId="10" xfId="0" applyNumberFormat="1" applyFont="1" applyFill="1" applyBorder="1" applyAlignment="1">
      <alignment horizontal="justify" vertical="top" wrapText="1"/>
    </xf>
    <xf numFmtId="1" fontId="0" fillId="0" borderId="0" xfId="0" applyNumberFormat="1" applyFill="1" applyBorder="1" applyAlignment="1">
      <alignment horizontal="center"/>
    </xf>
    <xf numFmtId="0" fontId="34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1" fontId="22" fillId="0" borderId="10" xfId="55" applyNumberFormat="1" applyFont="1" applyFill="1" applyBorder="1" applyAlignment="1" applyProtection="1">
      <alignment horizontal="left" vertical="center" wrapText="1"/>
      <protection locked="0"/>
    </xf>
    <xf numFmtId="1" fontId="16" fillId="0" borderId="10" xfId="55" applyNumberFormat="1" applyFont="1" applyFill="1" applyBorder="1" applyAlignment="1" applyProtection="1">
      <alignment horizontal="left" vertical="center" wrapText="1"/>
      <protection locked="0"/>
    </xf>
    <xf numFmtId="188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" fontId="18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 applyProtection="1">
      <alignment horizontal="center" vertical="top" wrapText="1"/>
      <protection hidden="1"/>
    </xf>
    <xf numFmtId="1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91" fontId="25" fillId="0" borderId="10" xfId="54" applyNumberFormat="1" applyFont="1" applyFill="1" applyBorder="1" applyAlignment="1">
      <alignment horizontal="center" vertical="top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 applyProtection="1">
      <alignment horizontal="justify" vertical="top" wrapText="1"/>
      <protection/>
    </xf>
    <xf numFmtId="4" fontId="5" fillId="0" borderId="10" xfId="0" applyNumberFormat="1" applyFont="1" applyFill="1" applyBorder="1" applyAlignment="1">
      <alignment horizontal="right" vertical="center"/>
    </xf>
    <xf numFmtId="2" fontId="18" fillId="0" borderId="12" xfId="0" applyNumberFormat="1" applyFont="1" applyFill="1" applyBorder="1" applyAlignment="1">
      <alignment horizontal="justify" vertical="top" wrapText="1"/>
    </xf>
    <xf numFmtId="2" fontId="18" fillId="0" borderId="11" xfId="0" applyNumberFormat="1" applyFont="1" applyFill="1" applyBorder="1" applyAlignment="1">
      <alignment horizontal="justify" vertical="top" wrapText="1"/>
    </xf>
    <xf numFmtId="2" fontId="18" fillId="0" borderId="13" xfId="0" applyNumberFormat="1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vertical="center" wrapText="1"/>
    </xf>
    <xf numFmtId="181" fontId="18" fillId="0" borderId="10" xfId="0" applyNumberFormat="1" applyFont="1" applyFill="1" applyBorder="1" applyAlignment="1">
      <alignment horizontal="right" vertical="center" wrapText="1"/>
    </xf>
    <xf numFmtId="1" fontId="24" fillId="0" borderId="11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4" fontId="21" fillId="0" borderId="10" xfId="0" applyNumberFormat="1" applyFont="1" applyFill="1" applyBorder="1" applyAlignment="1">
      <alignment horizontal="right" vertical="center" wrapText="1"/>
    </xf>
    <xf numFmtId="4" fontId="18" fillId="0" borderId="14" xfId="0" applyNumberFormat="1" applyFont="1" applyFill="1" applyBorder="1" applyAlignment="1">
      <alignment horizontal="right" vertical="center" wrapText="1"/>
    </xf>
    <xf numFmtId="4" fontId="18" fillId="0" borderId="15" xfId="0" applyNumberFormat="1" applyFont="1" applyFill="1" applyBorder="1" applyAlignment="1">
      <alignment horizontal="right" vertical="center" wrapText="1"/>
    </xf>
    <xf numFmtId="4" fontId="18" fillId="0" borderId="16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4" fontId="18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4" fontId="16" fillId="0" borderId="10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 wrapText="1"/>
    </xf>
    <xf numFmtId="0" fontId="16" fillId="0" borderId="14" xfId="0" applyNumberFormat="1" applyFont="1" applyFill="1" applyBorder="1" applyAlignment="1">
      <alignment horizontal="justify"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horizontal="left" vertical="top" wrapText="1"/>
    </xf>
    <xf numFmtId="49" fontId="16" fillId="0" borderId="14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justify" vertical="top" wrapText="1"/>
    </xf>
    <xf numFmtId="181" fontId="53" fillId="0" borderId="10" xfId="53" applyNumberFormat="1" applyFont="1" applyFill="1" applyBorder="1" applyAlignment="1">
      <alignment horizontal="right" vertical="center"/>
      <protection/>
    </xf>
    <xf numFmtId="181" fontId="6" fillId="0" borderId="16" xfId="53" applyNumberFormat="1" applyFont="1" applyFill="1" applyBorder="1" applyAlignment="1">
      <alignment horizontal="right" vertical="center"/>
      <protection/>
    </xf>
    <xf numFmtId="4" fontId="11" fillId="0" borderId="11" xfId="0" applyNumberFormat="1" applyFont="1" applyFill="1" applyBorder="1" applyAlignment="1">
      <alignment horizontal="right" vertical="center" wrapText="1"/>
    </xf>
    <xf numFmtId="181" fontId="12" fillId="0" borderId="11" xfId="53" applyNumberFormat="1" applyFont="1" applyFill="1" applyBorder="1" applyAlignment="1">
      <alignment horizontal="right" vertical="center"/>
      <protection/>
    </xf>
    <xf numFmtId="4" fontId="22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181" fontId="8" fillId="0" borderId="11" xfId="53" applyNumberFormat="1" applyFont="1" applyFill="1" applyBorder="1" applyAlignment="1">
      <alignment horizontal="right" vertical="center"/>
      <protection/>
    </xf>
    <xf numFmtId="1" fontId="25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11" xfId="0" applyNumberFormat="1" applyFont="1" applyFill="1" applyBorder="1" applyAlignment="1" applyProtection="1">
      <alignment horizontal="justify" vertical="top" wrapText="1"/>
      <protection hidden="1"/>
    </xf>
    <xf numFmtId="4" fontId="9" fillId="0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181" fontId="22" fillId="0" borderId="11" xfId="53" applyNumberFormat="1" applyFont="1" applyFill="1" applyBorder="1" applyAlignment="1">
      <alignment horizontal="right"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justify" vertical="top" wrapText="1"/>
    </xf>
    <xf numFmtId="181" fontId="6" fillId="0" borderId="11" xfId="53" applyNumberFormat="1" applyFont="1" applyFill="1" applyBorder="1" applyAlignment="1">
      <alignment horizontal="right" vertical="center"/>
      <protection/>
    </xf>
    <xf numFmtId="4" fontId="5" fillId="0" borderId="11" xfId="0" applyNumberFormat="1" applyFont="1" applyFill="1" applyBorder="1" applyAlignment="1">
      <alignment horizontal="right" vertical="center" wrapText="1"/>
    </xf>
    <xf numFmtId="1" fontId="23" fillId="0" borderId="11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188" fontId="11" fillId="0" borderId="10" xfId="0" applyNumberFormat="1" applyFont="1" applyFill="1" applyBorder="1" applyAlignment="1">
      <alignment horizontal="right" vertical="center"/>
    </xf>
    <xf numFmtId="188" fontId="11" fillId="0" borderId="10" xfId="0" applyNumberFormat="1" applyFont="1" applyFill="1" applyBorder="1" applyAlignment="1">
      <alignment horizontal="right" vertical="center" wrapText="1"/>
    </xf>
    <xf numFmtId="1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10" xfId="0" applyNumberFormat="1" applyFont="1" applyFill="1" applyBorder="1" applyAlignment="1" applyProtection="1">
      <alignment horizontal="justify" vertical="top" wrapText="1"/>
      <protection hidden="1"/>
    </xf>
    <xf numFmtId="181" fontId="54" fillId="0" borderId="10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1" fontId="24" fillId="0" borderId="10" xfId="0" applyNumberFormat="1" applyFont="1" applyFill="1" applyBorder="1" applyAlignment="1">
      <alignment horizontal="center" vertical="top" wrapText="1"/>
    </xf>
    <xf numFmtId="181" fontId="56" fillId="0" borderId="10" xfId="53" applyNumberFormat="1" applyFont="1" applyFill="1" applyBorder="1" applyAlignment="1">
      <alignment horizontal="right" vertical="center"/>
      <protection/>
    </xf>
    <xf numFmtId="4" fontId="11" fillId="0" borderId="14" xfId="0" applyNumberFormat="1" applyFont="1" applyFill="1" applyBorder="1" applyAlignment="1">
      <alignment horizontal="right" vertical="center"/>
    </xf>
    <xf numFmtId="2" fontId="57" fillId="0" borderId="0" xfId="0" applyNumberFormat="1" applyFont="1" applyFill="1" applyBorder="1" applyAlignment="1">
      <alignment horizontal="center" vertical="center"/>
    </xf>
    <xf numFmtId="2" fontId="57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distributed" wrapText="1"/>
    </xf>
    <xf numFmtId="2" fontId="55" fillId="0" borderId="0" xfId="0" applyNumberFormat="1" applyFont="1" applyFill="1" applyBorder="1" applyAlignment="1">
      <alignment horizontal="center" vertical="center" wrapText="1"/>
    </xf>
    <xf numFmtId="171" fontId="18" fillId="0" borderId="10" xfId="64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71" fontId="18" fillId="0" borderId="10" xfId="64" applyFont="1" applyFill="1" applyBorder="1" applyAlignment="1">
      <alignment horizontal="right" vertical="center" wrapText="1" readingOrder="1"/>
    </xf>
    <xf numFmtId="0" fontId="6" fillId="0" borderId="10" xfId="56" applyFont="1" applyFill="1" applyBorder="1" applyAlignment="1">
      <alignment horizontal="justify" vertical="center" wrapText="1"/>
      <protection/>
    </xf>
    <xf numFmtId="181" fontId="18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2" fontId="18" fillId="0" borderId="11" xfId="0" applyNumberFormat="1" applyFont="1" applyFill="1" applyBorder="1" applyAlignment="1">
      <alignment horizontal="left" vertical="top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171" fontId="7" fillId="0" borderId="10" xfId="64" applyFont="1" applyFill="1" applyBorder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justify" vertical="top" wrapText="1"/>
    </xf>
    <xf numFmtId="0" fontId="16" fillId="0" borderId="16" xfId="0" applyNumberFormat="1" applyFont="1" applyFill="1" applyBorder="1" applyAlignment="1">
      <alignment horizontal="justify" vertical="top" wrapText="1"/>
    </xf>
    <xf numFmtId="4" fontId="16" fillId="0" borderId="16" xfId="0" applyNumberFormat="1" applyFont="1" applyFill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181" fontId="28" fillId="0" borderId="11" xfId="53" applyNumberFormat="1" applyFont="1" applyFill="1" applyBorder="1" applyAlignment="1">
      <alignment horizontal="right" vertical="center"/>
      <protection/>
    </xf>
    <xf numFmtId="204" fontId="18" fillId="0" borderId="10" xfId="0" applyNumberFormat="1" applyFont="1" applyFill="1" applyBorder="1" applyAlignment="1">
      <alignment horizontal="justify" vertical="top" wrapText="1"/>
    </xf>
    <xf numFmtId="4" fontId="6" fillId="0" borderId="10" xfId="53" applyNumberFormat="1" applyFont="1" applyFill="1" applyBorder="1" applyAlignment="1">
      <alignment horizontal="right" vertical="center"/>
      <protection/>
    </xf>
    <xf numFmtId="191" fontId="23" fillId="0" borderId="10" xfId="54" applyNumberFormat="1" applyFont="1" applyFill="1" applyBorder="1" applyAlignment="1">
      <alignment horizontal="center" vertical="top"/>
      <protection/>
    </xf>
    <xf numFmtId="0" fontId="22" fillId="0" borderId="0" xfId="0" applyFont="1" applyFill="1" applyBorder="1" applyAlignment="1">
      <alignment horizontal="center" vertical="center"/>
    </xf>
    <xf numFmtId="0" fontId="6" fillId="0" borderId="0" xfId="56" applyFont="1" applyFill="1" applyBorder="1" applyAlignment="1">
      <alignment horizontal="justify" vertical="center" wrapText="1"/>
      <protection/>
    </xf>
    <xf numFmtId="4" fontId="7" fillId="0" borderId="0" xfId="0" applyNumberFormat="1" applyFont="1" applyFill="1" applyBorder="1" applyAlignment="1">
      <alignment horizontal="right" vertical="center"/>
    </xf>
    <xf numFmtId="181" fontId="8" fillId="0" borderId="0" xfId="53" applyNumberFormat="1" applyFont="1" applyFill="1" applyBorder="1" applyAlignment="1">
      <alignment horizontal="right" vertical="center"/>
      <protection/>
    </xf>
    <xf numFmtId="4" fontId="7" fillId="0" borderId="0" xfId="0" applyNumberFormat="1" applyFont="1" applyFill="1" applyBorder="1" applyAlignment="1">
      <alignment horizontal="right" vertical="center" wrapText="1"/>
    </xf>
    <xf numFmtId="1" fontId="16" fillId="0" borderId="10" xfId="55" applyNumberFormat="1" applyFont="1" applyFill="1" applyBorder="1" applyAlignment="1" applyProtection="1">
      <alignment horizontal="left" vertical="top" wrapText="1"/>
      <protection locked="0"/>
    </xf>
    <xf numFmtId="1" fontId="22" fillId="0" borderId="10" xfId="55" applyNumberFormat="1" applyFont="1" applyFill="1" applyBorder="1" applyAlignment="1" applyProtection="1">
      <alignment horizontal="left" vertical="center"/>
      <protection locked="0"/>
    </xf>
    <xf numFmtId="0" fontId="24" fillId="0" borderId="17" xfId="0" applyFont="1" applyFill="1" applyBorder="1" applyAlignment="1">
      <alignment horizontal="center" vertical="top" wrapText="1"/>
    </xf>
    <xf numFmtId="4" fontId="11" fillId="0" borderId="18" xfId="0" applyNumberFormat="1" applyFont="1" applyFill="1" applyBorder="1" applyAlignment="1">
      <alignment horizontal="right" vertical="center"/>
    </xf>
    <xf numFmtId="181" fontId="12" fillId="0" borderId="16" xfId="53" applyNumberFormat="1" applyFont="1" applyFill="1" applyBorder="1" applyAlignment="1">
      <alignment horizontal="right" vertical="center"/>
      <protection/>
    </xf>
    <xf numFmtId="4" fontId="11" fillId="0" borderId="16" xfId="0" applyNumberFormat="1" applyFont="1" applyFill="1" applyBorder="1" applyAlignment="1">
      <alignment horizontal="right" vertical="center"/>
    </xf>
    <xf numFmtId="171" fontId="22" fillId="0" borderId="10" xfId="64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71" fontId="7" fillId="0" borderId="10" xfId="64" applyFont="1" applyFill="1" applyBorder="1" applyAlignment="1">
      <alignment horizontal="center" vertical="center" wrapText="1" shrinkToFit="1"/>
    </xf>
    <xf numFmtId="0" fontId="58" fillId="0" borderId="0" xfId="0" applyFont="1" applyFill="1" applyBorder="1" applyAlignment="1">
      <alignment horizontal="left" vertical="top"/>
    </xf>
    <xf numFmtId="0" fontId="59" fillId="0" borderId="0" xfId="0" applyFont="1" applyFill="1" applyBorder="1" applyAlignment="1">
      <alignment horizontal="justify" vertical="top" wrapText="1"/>
    </xf>
    <xf numFmtId="2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horizontal="left"/>
    </xf>
    <xf numFmtId="0" fontId="24" fillId="0" borderId="12" xfId="0" applyFont="1" applyFill="1" applyBorder="1" applyAlignment="1">
      <alignment horizontal="center" vertical="top" wrapText="1"/>
    </xf>
    <xf numFmtId="196" fontId="7" fillId="0" borderId="10" xfId="64" applyNumberFormat="1" applyFont="1" applyFill="1" applyBorder="1" applyAlignment="1">
      <alignment horizontal="center" vertical="center" wrapText="1" shrinkToFit="1"/>
    </xf>
    <xf numFmtId="171" fontId="7" fillId="0" borderId="10" xfId="64" applyFont="1" applyFill="1" applyBorder="1" applyAlignment="1">
      <alignment horizontal="right" vertical="center" wrapText="1"/>
    </xf>
    <xf numFmtId="0" fontId="63" fillId="0" borderId="0" xfId="0" applyFont="1" applyFill="1" applyAlignment="1">
      <alignment horizontal="center" vertical="center" textRotation="180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2" fontId="6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63" fillId="0" borderId="0" xfId="0" applyFont="1" applyFill="1" applyBorder="1" applyAlignment="1">
      <alignment horizontal="center" vertical="center" textRotation="180"/>
    </xf>
    <xf numFmtId="0" fontId="63" fillId="0" borderId="20" xfId="0" applyFont="1" applyFill="1" applyBorder="1" applyAlignment="1">
      <alignment horizontal="center" vertical="center" textRotation="180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міс.2001 р." xfId="53"/>
    <cellStyle name="Обычный_Декадка с %" xfId="54"/>
    <cellStyle name="Обычный_Додаток 2" xfId="55"/>
    <cellStyle name="Обычный_Уточнення доходів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199"/>
  <sheetViews>
    <sheetView showZeros="0" tabSelected="1" view="pageBreakPreview" zoomScale="50" zoomScaleNormal="60" zoomScaleSheetLayoutView="50" workbookViewId="0" topLeftCell="A1">
      <pane xSplit="2" ySplit="10" topLeftCell="G16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67" sqref="A167"/>
    </sheetView>
  </sheetViews>
  <sheetFormatPr defaultColWidth="9.00390625" defaultRowHeight="12.75"/>
  <cols>
    <col min="1" max="1" width="12.75390625" style="23" customWidth="1"/>
    <col min="2" max="2" width="68.25390625" style="24" customWidth="1"/>
    <col min="3" max="3" width="22.00390625" style="9" customWidth="1"/>
    <col min="4" max="4" width="22.75390625" style="9" customWidth="1"/>
    <col min="5" max="5" width="13.625" style="2" customWidth="1"/>
    <col min="6" max="6" width="22.00390625" style="9" customWidth="1"/>
    <col min="7" max="7" width="22.25390625" style="9" customWidth="1"/>
    <col min="8" max="8" width="13.00390625" style="2" customWidth="1"/>
    <col min="9" max="9" width="25.125" style="2" customWidth="1"/>
    <col min="10" max="10" width="24.00390625" style="9" customWidth="1"/>
    <col min="11" max="11" width="13.25390625" style="2" customWidth="1"/>
    <col min="12" max="12" width="6.375" style="190" customWidth="1"/>
    <col min="13" max="14" width="9.125" style="2" customWidth="1"/>
    <col min="15" max="15" width="10.25390625" style="2" customWidth="1"/>
    <col min="16" max="16384" width="9.125" style="2" customWidth="1"/>
  </cols>
  <sheetData>
    <row r="1" spans="1:12" ht="33">
      <c r="A1" s="21"/>
      <c r="B1" s="22"/>
      <c r="C1" s="11"/>
      <c r="D1" s="11"/>
      <c r="G1" s="185" t="s">
        <v>238</v>
      </c>
      <c r="H1" s="51"/>
      <c r="I1" s="51"/>
      <c r="J1" s="51"/>
      <c r="K1" s="8"/>
      <c r="L1" s="202">
        <v>2</v>
      </c>
    </row>
    <row r="2" spans="1:12" ht="33">
      <c r="A2" s="21"/>
      <c r="B2" s="22"/>
      <c r="C2" s="11"/>
      <c r="D2" s="11"/>
      <c r="G2" s="185" t="s">
        <v>239</v>
      </c>
      <c r="H2" s="52"/>
      <c r="I2" s="52"/>
      <c r="J2" s="52"/>
      <c r="K2" s="8"/>
      <c r="L2" s="202"/>
    </row>
    <row r="3" spans="1:12" ht="33">
      <c r="A3" s="21"/>
      <c r="B3" s="22"/>
      <c r="C3" s="11"/>
      <c r="D3" s="11"/>
      <c r="G3" s="186" t="s">
        <v>240</v>
      </c>
      <c r="H3" s="52"/>
      <c r="I3" s="52"/>
      <c r="J3" s="52"/>
      <c r="K3" s="8"/>
      <c r="L3" s="202"/>
    </row>
    <row r="4" spans="1:12" ht="33">
      <c r="A4" s="21"/>
      <c r="B4" s="22"/>
      <c r="C4" s="11"/>
      <c r="D4" s="11"/>
      <c r="G4" s="139"/>
      <c r="H4" s="139"/>
      <c r="I4" s="139"/>
      <c r="J4" s="139"/>
      <c r="K4" s="8"/>
      <c r="L4" s="202"/>
    </row>
    <row r="5" spans="1:12" ht="16.5" customHeight="1">
      <c r="A5" s="21"/>
      <c r="B5" s="22"/>
      <c r="C5" s="11"/>
      <c r="D5" s="11"/>
      <c r="G5" s="55"/>
      <c r="H5" s="55"/>
      <c r="I5" s="55"/>
      <c r="J5" s="55"/>
      <c r="K5" s="7"/>
      <c r="L5" s="202"/>
    </row>
    <row r="6" spans="1:12" ht="33">
      <c r="A6" s="206" t="s">
        <v>246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2"/>
    </row>
    <row r="7" spans="9:12" ht="23.25">
      <c r="I7" s="91"/>
      <c r="K7" s="50" t="s">
        <v>124</v>
      </c>
      <c r="L7" s="202"/>
    </row>
    <row r="8" spans="1:12" ht="18.75" customHeight="1">
      <c r="A8" s="194" t="s">
        <v>0</v>
      </c>
      <c r="B8" s="204" t="s">
        <v>1</v>
      </c>
      <c r="C8" s="191" t="s">
        <v>2</v>
      </c>
      <c r="D8" s="192"/>
      <c r="E8" s="193"/>
      <c r="F8" s="191" t="s">
        <v>3</v>
      </c>
      <c r="G8" s="192"/>
      <c r="H8" s="193"/>
      <c r="I8" s="191" t="s">
        <v>4</v>
      </c>
      <c r="J8" s="192"/>
      <c r="K8" s="193"/>
      <c r="L8" s="202"/>
    </row>
    <row r="9" spans="1:12" ht="56.25">
      <c r="A9" s="194"/>
      <c r="B9" s="205"/>
      <c r="C9" s="63" t="s">
        <v>133</v>
      </c>
      <c r="D9" s="63" t="s">
        <v>15</v>
      </c>
      <c r="E9" s="64" t="s">
        <v>134</v>
      </c>
      <c r="F9" s="63" t="s">
        <v>133</v>
      </c>
      <c r="G9" s="63" t="s">
        <v>15</v>
      </c>
      <c r="H9" s="64" t="s">
        <v>134</v>
      </c>
      <c r="I9" s="63" t="s">
        <v>133</v>
      </c>
      <c r="J9" s="63" t="s">
        <v>15</v>
      </c>
      <c r="K9" s="64" t="s">
        <v>134</v>
      </c>
      <c r="L9" s="202"/>
    </row>
    <row r="10" spans="1:12" s="54" customFormat="1" ht="16.5" customHeight="1">
      <c r="A10" s="65">
        <v>1</v>
      </c>
      <c r="B10" s="25">
        <v>2</v>
      </c>
      <c r="C10" s="138">
        <v>3</v>
      </c>
      <c r="D10" s="26">
        <v>4</v>
      </c>
      <c r="E10" s="26">
        <v>5</v>
      </c>
      <c r="F10" s="138">
        <v>6</v>
      </c>
      <c r="G10" s="26">
        <v>7</v>
      </c>
      <c r="H10" s="26">
        <v>8</v>
      </c>
      <c r="I10" s="138">
        <v>9</v>
      </c>
      <c r="J10" s="26">
        <v>10</v>
      </c>
      <c r="K10" s="26">
        <v>11</v>
      </c>
      <c r="L10" s="202"/>
    </row>
    <row r="11" spans="1:12" s="16" customFormat="1" ht="18.75">
      <c r="A11" s="66" t="s">
        <v>5</v>
      </c>
      <c r="B11" s="27" t="s">
        <v>233</v>
      </c>
      <c r="C11" s="4">
        <f>C12+C32+C44+C78+C39+C59</f>
        <v>569917620.65</v>
      </c>
      <c r="D11" s="4">
        <f>D12+D32+D44+D78+D39+D41</f>
        <v>681966007.53</v>
      </c>
      <c r="E11" s="28">
        <f aca="true" t="shared" si="0" ref="E11:E22">D11/C11*100</f>
        <v>119.66045316377603</v>
      </c>
      <c r="F11" s="4">
        <f>F23+F44+F78</f>
        <v>0</v>
      </c>
      <c r="G11" s="4">
        <f>G23+G59</f>
        <v>-24628.3</v>
      </c>
      <c r="H11" s="142" t="e">
        <f>G11/F11*100</f>
        <v>#DIV/0!</v>
      </c>
      <c r="I11" s="4">
        <f aca="true" t="shared" si="1" ref="I11:J27">SUM(C11,F11)</f>
        <v>569917620.65</v>
      </c>
      <c r="J11" s="4">
        <f t="shared" si="1"/>
        <v>681941379.23</v>
      </c>
      <c r="K11" s="28">
        <f aca="true" t="shared" si="2" ref="K11:K82">J11/I11*100</f>
        <v>119.65613178484202</v>
      </c>
      <c r="L11" s="202"/>
    </row>
    <row r="12" spans="1:12" s="15" customFormat="1" ht="36" customHeight="1">
      <c r="A12" s="67">
        <v>11000000</v>
      </c>
      <c r="B12" s="27" t="s">
        <v>6</v>
      </c>
      <c r="C12" s="4">
        <f>C13+C20</f>
        <v>360636295.65</v>
      </c>
      <c r="D12" s="4">
        <f>D13+D20</f>
        <v>429925060.6</v>
      </c>
      <c r="E12" s="28">
        <f t="shared" si="0"/>
        <v>119.21292054786556</v>
      </c>
      <c r="F12" s="4"/>
      <c r="G12" s="4"/>
      <c r="H12" s="28"/>
      <c r="I12" s="4">
        <f t="shared" si="1"/>
        <v>360636295.65</v>
      </c>
      <c r="J12" s="4">
        <f t="shared" si="1"/>
        <v>429925060.6</v>
      </c>
      <c r="K12" s="28">
        <f t="shared" si="2"/>
        <v>119.21292054786556</v>
      </c>
      <c r="L12" s="202"/>
    </row>
    <row r="13" spans="1:12" s="16" customFormat="1" ht="18.75">
      <c r="A13" s="67">
        <v>11010000</v>
      </c>
      <c r="B13" s="27" t="s">
        <v>185</v>
      </c>
      <c r="C13" s="4">
        <f>SUM(C14:C19)</f>
        <v>360343985.65</v>
      </c>
      <c r="D13" s="4">
        <f>SUM(D14:D19)</f>
        <v>429695431.18</v>
      </c>
      <c r="E13" s="28">
        <f t="shared" si="0"/>
        <v>119.24590066486103</v>
      </c>
      <c r="F13" s="4"/>
      <c r="G13" s="4"/>
      <c r="H13" s="28"/>
      <c r="I13" s="4">
        <f t="shared" si="1"/>
        <v>360343985.65</v>
      </c>
      <c r="J13" s="4">
        <f t="shared" si="1"/>
        <v>429695431.18</v>
      </c>
      <c r="K13" s="28">
        <f t="shared" si="2"/>
        <v>119.24590066486103</v>
      </c>
      <c r="L13" s="202"/>
    </row>
    <row r="14" spans="1:12" s="6" customFormat="1" ht="61.5" customHeight="1">
      <c r="A14" s="68">
        <v>11010100</v>
      </c>
      <c r="B14" s="31" t="s">
        <v>135</v>
      </c>
      <c r="C14" s="3">
        <v>308139345.65</v>
      </c>
      <c r="D14" s="12">
        <v>362094746.85</v>
      </c>
      <c r="E14" s="20">
        <f t="shared" si="0"/>
        <v>117.51006548228517</v>
      </c>
      <c r="F14" s="3"/>
      <c r="G14" s="3"/>
      <c r="H14" s="20"/>
      <c r="I14" s="3">
        <f>SUM(C14,F14)</f>
        <v>308139345.65</v>
      </c>
      <c r="J14" s="3">
        <f t="shared" si="1"/>
        <v>362094746.85</v>
      </c>
      <c r="K14" s="20">
        <f t="shared" si="2"/>
        <v>117.51006548228517</v>
      </c>
      <c r="L14" s="202"/>
    </row>
    <row r="15" spans="1:12" s="6" customFormat="1" ht="100.5" customHeight="1">
      <c r="A15" s="68">
        <v>11010200</v>
      </c>
      <c r="B15" s="31" t="s">
        <v>136</v>
      </c>
      <c r="C15" s="3">
        <v>31780000</v>
      </c>
      <c r="D15" s="12">
        <v>40778606.71</v>
      </c>
      <c r="E15" s="20">
        <f t="shared" si="0"/>
        <v>128.31531375078666</v>
      </c>
      <c r="F15" s="3"/>
      <c r="G15" s="3"/>
      <c r="H15" s="20"/>
      <c r="I15" s="3">
        <f t="shared" si="1"/>
        <v>31780000</v>
      </c>
      <c r="J15" s="3">
        <f t="shared" si="1"/>
        <v>40778606.71</v>
      </c>
      <c r="K15" s="20">
        <f t="shared" si="2"/>
        <v>128.31531375078666</v>
      </c>
      <c r="L15" s="202"/>
    </row>
    <row r="16" spans="1:12" s="6" customFormat="1" ht="60" customHeight="1">
      <c r="A16" s="69" t="s">
        <v>63</v>
      </c>
      <c r="B16" s="31" t="s">
        <v>137</v>
      </c>
      <c r="C16" s="3">
        <v>9088000</v>
      </c>
      <c r="D16" s="13">
        <v>13850248.84</v>
      </c>
      <c r="E16" s="20">
        <f t="shared" si="0"/>
        <v>152.40150572183097</v>
      </c>
      <c r="F16" s="3"/>
      <c r="G16" s="3"/>
      <c r="H16" s="20"/>
      <c r="I16" s="3">
        <f t="shared" si="1"/>
        <v>9088000</v>
      </c>
      <c r="J16" s="3">
        <f t="shared" si="1"/>
        <v>13850248.84</v>
      </c>
      <c r="K16" s="20">
        <f t="shared" si="2"/>
        <v>152.40150572183097</v>
      </c>
      <c r="L16" s="202"/>
    </row>
    <row r="17" spans="1:12" s="6" customFormat="1" ht="36.75" customHeight="1">
      <c r="A17" s="70">
        <v>11010500</v>
      </c>
      <c r="B17" s="31" t="s">
        <v>138</v>
      </c>
      <c r="C17" s="3">
        <v>7030500</v>
      </c>
      <c r="D17" s="13">
        <v>7150528.12</v>
      </c>
      <c r="E17" s="20">
        <f t="shared" si="0"/>
        <v>101.70724870208379</v>
      </c>
      <c r="F17" s="3"/>
      <c r="G17" s="3"/>
      <c r="H17" s="20"/>
      <c r="I17" s="3">
        <f t="shared" si="1"/>
        <v>7030500</v>
      </c>
      <c r="J17" s="3">
        <f t="shared" si="1"/>
        <v>7150528.12</v>
      </c>
      <c r="K17" s="20">
        <f t="shared" si="2"/>
        <v>101.70724870208379</v>
      </c>
      <c r="L17" s="202"/>
    </row>
    <row r="18" spans="1:12" s="6" customFormat="1" ht="60.75" customHeight="1" hidden="1">
      <c r="A18" s="68">
        <v>11010600</v>
      </c>
      <c r="B18" s="31" t="s">
        <v>139</v>
      </c>
      <c r="C18" s="3"/>
      <c r="D18" s="13"/>
      <c r="E18" s="46" t="e">
        <f t="shared" si="0"/>
        <v>#DIV/0!</v>
      </c>
      <c r="F18" s="3"/>
      <c r="G18" s="3"/>
      <c r="H18" s="20"/>
      <c r="I18" s="3">
        <f t="shared" si="1"/>
        <v>0</v>
      </c>
      <c r="J18" s="3">
        <f t="shared" si="1"/>
        <v>0</v>
      </c>
      <c r="K18" s="46" t="e">
        <f t="shared" si="2"/>
        <v>#DIV/0!</v>
      </c>
      <c r="L18" s="202"/>
    </row>
    <row r="19" spans="1:12" s="6" customFormat="1" ht="78.75" customHeight="1">
      <c r="A19" s="68">
        <v>11010900</v>
      </c>
      <c r="B19" s="31" t="s">
        <v>184</v>
      </c>
      <c r="C19" s="3">
        <v>4306140</v>
      </c>
      <c r="D19" s="13">
        <v>5821300.66</v>
      </c>
      <c r="E19" s="20">
        <f t="shared" si="0"/>
        <v>135.18605200945626</v>
      </c>
      <c r="F19" s="3"/>
      <c r="G19" s="3"/>
      <c r="H19" s="20"/>
      <c r="I19" s="3">
        <f t="shared" si="1"/>
        <v>4306140</v>
      </c>
      <c r="J19" s="3">
        <f t="shared" si="1"/>
        <v>5821300.66</v>
      </c>
      <c r="K19" s="20">
        <f t="shared" si="2"/>
        <v>135.18605200945626</v>
      </c>
      <c r="L19" s="202"/>
    </row>
    <row r="20" spans="1:12" s="16" customFormat="1" ht="21" customHeight="1">
      <c r="A20" s="67">
        <v>11020000</v>
      </c>
      <c r="B20" s="27" t="s">
        <v>23</v>
      </c>
      <c r="C20" s="4">
        <f>C21+C22</f>
        <v>292310</v>
      </c>
      <c r="D20" s="4">
        <f>D21+D22</f>
        <v>229629.42</v>
      </c>
      <c r="E20" s="28">
        <f t="shared" si="0"/>
        <v>78.55681297252917</v>
      </c>
      <c r="F20" s="4"/>
      <c r="G20" s="4"/>
      <c r="H20" s="28"/>
      <c r="I20" s="4">
        <f t="shared" si="1"/>
        <v>292310</v>
      </c>
      <c r="J20" s="4">
        <f t="shared" si="1"/>
        <v>229629.42</v>
      </c>
      <c r="K20" s="28">
        <f t="shared" si="2"/>
        <v>78.55681297252917</v>
      </c>
      <c r="L20" s="202"/>
    </row>
    <row r="21" spans="1:12" ht="39.75" customHeight="1">
      <c r="A21" s="68">
        <v>11020200</v>
      </c>
      <c r="B21" s="31" t="s">
        <v>24</v>
      </c>
      <c r="C21" s="19">
        <v>292310</v>
      </c>
      <c r="D21" s="3">
        <v>229629.42</v>
      </c>
      <c r="E21" s="20">
        <f t="shared" si="0"/>
        <v>78.55681297252917</v>
      </c>
      <c r="F21" s="5"/>
      <c r="G21" s="5"/>
      <c r="H21" s="29"/>
      <c r="I21" s="3">
        <f t="shared" si="1"/>
        <v>292310</v>
      </c>
      <c r="J21" s="3">
        <f t="shared" si="1"/>
        <v>229629.42</v>
      </c>
      <c r="K21" s="20">
        <f t="shared" si="2"/>
        <v>78.55681297252917</v>
      </c>
      <c r="L21" s="202"/>
    </row>
    <row r="22" spans="1:12" ht="39.75" customHeight="1" hidden="1">
      <c r="A22" s="68">
        <v>11023200</v>
      </c>
      <c r="B22" s="31" t="s">
        <v>164</v>
      </c>
      <c r="C22" s="19"/>
      <c r="D22" s="3"/>
      <c r="E22" s="20" t="e">
        <f t="shared" si="0"/>
        <v>#DIV/0!</v>
      </c>
      <c r="F22" s="5"/>
      <c r="G22" s="5"/>
      <c r="H22" s="29"/>
      <c r="I22" s="3">
        <f>SUM(C22,F22)</f>
        <v>0</v>
      </c>
      <c r="J22" s="3">
        <f>SUM(D22,G22)</f>
        <v>0</v>
      </c>
      <c r="K22" s="20" t="e">
        <f>J22/I22*100</f>
        <v>#DIV/0!</v>
      </c>
      <c r="L22" s="202"/>
    </row>
    <row r="23" spans="1:12" s="16" customFormat="1" ht="18.75">
      <c r="A23" s="71">
        <v>12000000</v>
      </c>
      <c r="B23" s="42" t="s">
        <v>7</v>
      </c>
      <c r="C23" s="4"/>
      <c r="D23" s="4"/>
      <c r="E23" s="28"/>
      <c r="F23" s="4">
        <f>F24+F28</f>
        <v>0</v>
      </c>
      <c r="G23" s="4">
        <f>G24+G28</f>
        <v>630</v>
      </c>
      <c r="H23" s="142" t="e">
        <f aca="true" t="shared" si="3" ref="H23:H30">G23/F23*100</f>
        <v>#DIV/0!</v>
      </c>
      <c r="I23" s="4">
        <f t="shared" si="1"/>
        <v>0</v>
      </c>
      <c r="J23" s="4">
        <f t="shared" si="1"/>
        <v>630</v>
      </c>
      <c r="K23" s="142" t="e">
        <f t="shared" si="2"/>
        <v>#DIV/0!</v>
      </c>
      <c r="L23" s="202"/>
    </row>
    <row r="24" spans="1:12" s="16" customFormat="1" ht="38.25" customHeight="1">
      <c r="A24" s="71">
        <v>12020000</v>
      </c>
      <c r="B24" s="42" t="s">
        <v>22</v>
      </c>
      <c r="C24" s="4"/>
      <c r="D24" s="4"/>
      <c r="E24" s="28"/>
      <c r="F24" s="4">
        <f>F25+F26</f>
        <v>0</v>
      </c>
      <c r="G24" s="4">
        <f>G25+G26+G27</f>
        <v>630</v>
      </c>
      <c r="H24" s="28"/>
      <c r="I24" s="4">
        <f t="shared" si="1"/>
        <v>0</v>
      </c>
      <c r="J24" s="4">
        <f t="shared" si="1"/>
        <v>630</v>
      </c>
      <c r="K24" s="28"/>
      <c r="L24" s="202"/>
    </row>
    <row r="25" spans="1:12" s="6" customFormat="1" ht="41.25" customHeight="1" hidden="1">
      <c r="A25" s="68">
        <v>12020100</v>
      </c>
      <c r="B25" s="31" t="s">
        <v>149</v>
      </c>
      <c r="C25" s="3"/>
      <c r="D25" s="3"/>
      <c r="E25" s="20"/>
      <c r="F25" s="3"/>
      <c r="G25" s="3"/>
      <c r="H25" s="20"/>
      <c r="I25" s="5">
        <f t="shared" si="1"/>
        <v>0</v>
      </c>
      <c r="J25" s="19">
        <f t="shared" si="1"/>
        <v>0</v>
      </c>
      <c r="K25" s="20"/>
      <c r="L25" s="202"/>
    </row>
    <row r="26" spans="1:12" s="6" customFormat="1" ht="40.5" customHeight="1">
      <c r="A26" s="114">
        <v>12020200</v>
      </c>
      <c r="B26" s="115" t="s">
        <v>150</v>
      </c>
      <c r="C26" s="109"/>
      <c r="D26" s="109"/>
      <c r="E26" s="110"/>
      <c r="F26" s="109"/>
      <c r="G26" s="109">
        <v>630</v>
      </c>
      <c r="H26" s="110"/>
      <c r="I26" s="116">
        <f t="shared" si="1"/>
        <v>0</v>
      </c>
      <c r="J26" s="117">
        <f t="shared" si="1"/>
        <v>630</v>
      </c>
      <c r="K26" s="110"/>
      <c r="L26" s="202"/>
    </row>
    <row r="27" spans="1:12" s="6" customFormat="1" ht="39" customHeight="1" hidden="1">
      <c r="A27" s="133" t="s">
        <v>161</v>
      </c>
      <c r="B27" s="134" t="s">
        <v>162</v>
      </c>
      <c r="C27" s="3"/>
      <c r="D27" s="3"/>
      <c r="E27" s="20"/>
      <c r="F27" s="3"/>
      <c r="G27" s="3"/>
      <c r="H27" s="20"/>
      <c r="I27" s="5"/>
      <c r="J27" s="19">
        <f t="shared" si="1"/>
        <v>0</v>
      </c>
      <c r="K27" s="20"/>
      <c r="L27" s="202"/>
    </row>
    <row r="28" spans="1:12" s="16" customFormat="1" ht="19.5" customHeight="1" hidden="1">
      <c r="A28" s="72" t="s">
        <v>64</v>
      </c>
      <c r="B28" s="34" t="s">
        <v>25</v>
      </c>
      <c r="C28" s="4"/>
      <c r="D28" s="4"/>
      <c r="E28" s="28"/>
      <c r="F28" s="4">
        <f>F29+F30</f>
        <v>0</v>
      </c>
      <c r="G28" s="4">
        <f>G29+G30+G31</f>
        <v>0</v>
      </c>
      <c r="H28" s="28" t="e">
        <f t="shared" si="3"/>
        <v>#DIV/0!</v>
      </c>
      <c r="I28" s="4">
        <f aca="true" t="shared" si="4" ref="I28:J43">SUM(C28,F28)</f>
        <v>0</v>
      </c>
      <c r="J28" s="4">
        <f t="shared" si="4"/>
        <v>0</v>
      </c>
      <c r="K28" s="28" t="e">
        <f t="shared" si="2"/>
        <v>#DIV/0!</v>
      </c>
      <c r="L28" s="202"/>
    </row>
    <row r="29" spans="1:12" s="6" customFormat="1" ht="39.75" customHeight="1" hidden="1">
      <c r="A29" s="69" t="s">
        <v>65</v>
      </c>
      <c r="B29" s="33" t="s">
        <v>26</v>
      </c>
      <c r="C29" s="19"/>
      <c r="D29" s="3"/>
      <c r="E29" s="20"/>
      <c r="F29" s="3"/>
      <c r="G29" s="3"/>
      <c r="H29" s="20" t="e">
        <f t="shared" si="3"/>
        <v>#DIV/0!</v>
      </c>
      <c r="I29" s="3">
        <f t="shared" si="4"/>
        <v>0</v>
      </c>
      <c r="J29" s="3">
        <f t="shared" si="4"/>
        <v>0</v>
      </c>
      <c r="K29" s="20" t="e">
        <f t="shared" si="2"/>
        <v>#DIV/0!</v>
      </c>
      <c r="L29" s="202"/>
    </row>
    <row r="30" spans="1:12" ht="40.5" customHeight="1" hidden="1">
      <c r="A30" s="69" t="s">
        <v>66</v>
      </c>
      <c r="B30" s="33" t="s">
        <v>27</v>
      </c>
      <c r="C30" s="1"/>
      <c r="D30" s="1"/>
      <c r="E30" s="30"/>
      <c r="F30" s="19"/>
      <c r="G30" s="3"/>
      <c r="H30" s="20" t="e">
        <f t="shared" si="3"/>
        <v>#DIV/0!</v>
      </c>
      <c r="I30" s="3">
        <f>SUM(C30,F30)</f>
        <v>0</v>
      </c>
      <c r="J30" s="3">
        <f t="shared" si="4"/>
        <v>0</v>
      </c>
      <c r="K30" s="20" t="e">
        <f t="shared" si="2"/>
        <v>#DIV/0!</v>
      </c>
      <c r="L30" s="202"/>
    </row>
    <row r="31" spans="1:12" ht="20.25" customHeight="1" hidden="1">
      <c r="A31" s="69">
        <v>12030400</v>
      </c>
      <c r="B31" s="33" t="s">
        <v>163</v>
      </c>
      <c r="C31" s="1"/>
      <c r="D31" s="1"/>
      <c r="E31" s="30"/>
      <c r="F31" s="19"/>
      <c r="G31" s="3"/>
      <c r="H31" s="20"/>
      <c r="I31" s="3"/>
      <c r="J31" s="3">
        <f t="shared" si="4"/>
        <v>0</v>
      </c>
      <c r="K31" s="20"/>
      <c r="L31" s="202"/>
    </row>
    <row r="32" spans="1:12" s="16" customFormat="1" ht="37.5" customHeight="1">
      <c r="A32" s="67">
        <v>13000000</v>
      </c>
      <c r="B32" s="42" t="s">
        <v>187</v>
      </c>
      <c r="C32" s="4">
        <f>C33+C37</f>
        <v>188000</v>
      </c>
      <c r="D32" s="4">
        <f>D33+D37+D35</f>
        <v>194934.78000000003</v>
      </c>
      <c r="E32" s="28">
        <f aca="true" t="shared" si="5" ref="E32:E39">D32/C32*100</f>
        <v>103.68871276595746</v>
      </c>
      <c r="F32" s="4"/>
      <c r="G32" s="4"/>
      <c r="H32" s="28"/>
      <c r="I32" s="4">
        <f t="shared" si="4"/>
        <v>188000</v>
      </c>
      <c r="J32" s="4">
        <f t="shared" si="4"/>
        <v>194934.78000000003</v>
      </c>
      <c r="K32" s="28">
        <f t="shared" si="2"/>
        <v>103.68871276595746</v>
      </c>
      <c r="L32" s="202"/>
    </row>
    <row r="33" spans="1:12" s="16" customFormat="1" ht="37.5">
      <c r="A33" s="67">
        <v>13010000</v>
      </c>
      <c r="B33" s="42" t="s">
        <v>188</v>
      </c>
      <c r="C33" s="4">
        <f>C34</f>
        <v>158000</v>
      </c>
      <c r="D33" s="4">
        <f>D34</f>
        <v>76399.96</v>
      </c>
      <c r="E33" s="28">
        <f t="shared" si="5"/>
        <v>48.354405063291146</v>
      </c>
      <c r="F33" s="4"/>
      <c r="G33" s="4"/>
      <c r="H33" s="28"/>
      <c r="I33" s="4">
        <f t="shared" si="4"/>
        <v>158000</v>
      </c>
      <c r="J33" s="4">
        <f t="shared" si="4"/>
        <v>76399.96</v>
      </c>
      <c r="K33" s="28">
        <f t="shared" si="2"/>
        <v>48.354405063291146</v>
      </c>
      <c r="L33" s="202"/>
    </row>
    <row r="34" spans="1:12" s="6" customFormat="1" ht="80.25" customHeight="1">
      <c r="A34" s="73">
        <v>13010200</v>
      </c>
      <c r="B34" s="31" t="s">
        <v>189</v>
      </c>
      <c r="C34" s="3">
        <v>158000</v>
      </c>
      <c r="D34" s="3">
        <v>76399.96</v>
      </c>
      <c r="E34" s="20">
        <f t="shared" si="5"/>
        <v>48.354405063291146</v>
      </c>
      <c r="F34" s="3"/>
      <c r="G34" s="3"/>
      <c r="H34" s="20"/>
      <c r="I34" s="3">
        <f t="shared" si="4"/>
        <v>158000</v>
      </c>
      <c r="J34" s="19">
        <f t="shared" si="4"/>
        <v>76399.96</v>
      </c>
      <c r="K34" s="20">
        <f t="shared" si="2"/>
        <v>48.354405063291146</v>
      </c>
      <c r="L34" s="203">
        <v>3</v>
      </c>
    </row>
    <row r="35" spans="1:12" s="16" customFormat="1" ht="21.75" customHeight="1">
      <c r="A35" s="67">
        <v>13020000</v>
      </c>
      <c r="B35" s="42" t="s">
        <v>247</v>
      </c>
      <c r="C35" s="4"/>
      <c r="D35" s="4">
        <f>D36</f>
        <v>3</v>
      </c>
      <c r="E35" s="28"/>
      <c r="F35" s="4"/>
      <c r="G35" s="4"/>
      <c r="H35" s="28"/>
      <c r="I35" s="4">
        <f>SUM(C35,F35)</f>
        <v>0</v>
      </c>
      <c r="J35" s="56">
        <f>SUM(D35,G35)</f>
        <v>3</v>
      </c>
      <c r="K35" s="142" t="e">
        <f>J35/I35*100</f>
        <v>#DIV/0!</v>
      </c>
      <c r="L35" s="203"/>
    </row>
    <row r="36" spans="1:12" s="6" customFormat="1" ht="61.5" customHeight="1">
      <c r="A36" s="73">
        <v>13020400</v>
      </c>
      <c r="B36" s="31" t="s">
        <v>248</v>
      </c>
      <c r="C36" s="3"/>
      <c r="D36" s="3">
        <v>3</v>
      </c>
      <c r="E36" s="20"/>
      <c r="F36" s="3"/>
      <c r="G36" s="3"/>
      <c r="H36" s="20"/>
      <c r="I36" s="3">
        <f>SUM(C36,F36)</f>
        <v>0</v>
      </c>
      <c r="J36" s="19">
        <f>SUM(D36,G36)</f>
        <v>3</v>
      </c>
      <c r="K36" s="46" t="e">
        <f>J36/I36*100</f>
        <v>#DIV/0!</v>
      </c>
      <c r="L36" s="203"/>
    </row>
    <row r="37" spans="1:12" s="16" customFormat="1" ht="18.75">
      <c r="A37" s="67">
        <v>13030000</v>
      </c>
      <c r="B37" s="42" t="s">
        <v>190</v>
      </c>
      <c r="C37" s="4">
        <f>C38</f>
        <v>30000</v>
      </c>
      <c r="D37" s="4">
        <f>D38</f>
        <v>118531.82</v>
      </c>
      <c r="E37" s="28">
        <f t="shared" si="5"/>
        <v>395.10606666666666</v>
      </c>
      <c r="F37" s="4"/>
      <c r="G37" s="4"/>
      <c r="H37" s="28"/>
      <c r="I37" s="4">
        <f t="shared" si="4"/>
        <v>30000</v>
      </c>
      <c r="J37" s="4">
        <f t="shared" si="4"/>
        <v>118531.82</v>
      </c>
      <c r="K37" s="28">
        <f t="shared" si="2"/>
        <v>395.10606666666666</v>
      </c>
      <c r="L37" s="203"/>
    </row>
    <row r="38" spans="1:12" ht="36.75" customHeight="1">
      <c r="A38" s="73">
        <v>13030200</v>
      </c>
      <c r="B38" s="31" t="s">
        <v>191</v>
      </c>
      <c r="C38" s="3">
        <v>30000</v>
      </c>
      <c r="D38" s="3">
        <v>118531.82</v>
      </c>
      <c r="E38" s="20">
        <f t="shared" si="5"/>
        <v>395.10606666666666</v>
      </c>
      <c r="F38" s="3"/>
      <c r="G38" s="3"/>
      <c r="H38" s="20"/>
      <c r="I38" s="3">
        <f t="shared" si="4"/>
        <v>30000</v>
      </c>
      <c r="J38" s="4">
        <f t="shared" si="4"/>
        <v>118531.82</v>
      </c>
      <c r="K38" s="20">
        <f t="shared" si="2"/>
        <v>395.10606666666666</v>
      </c>
      <c r="L38" s="203"/>
    </row>
    <row r="39" spans="1:12" s="16" customFormat="1" ht="18.75">
      <c r="A39" s="67">
        <v>14000000</v>
      </c>
      <c r="B39" s="27" t="s">
        <v>192</v>
      </c>
      <c r="C39" s="56">
        <f>C40</f>
        <v>51359700</v>
      </c>
      <c r="D39" s="56">
        <f>D40</f>
        <v>68188096.91</v>
      </c>
      <c r="E39" s="28">
        <f t="shared" si="5"/>
        <v>132.76576169642735</v>
      </c>
      <c r="F39" s="4"/>
      <c r="G39" s="4"/>
      <c r="H39" s="28"/>
      <c r="I39" s="4">
        <f t="shared" si="4"/>
        <v>51359700</v>
      </c>
      <c r="J39" s="4">
        <f t="shared" si="4"/>
        <v>68188096.91</v>
      </c>
      <c r="K39" s="28">
        <f t="shared" si="2"/>
        <v>132.76576169642735</v>
      </c>
      <c r="L39" s="203"/>
    </row>
    <row r="40" spans="1:12" s="6" customFormat="1" ht="18.75" customHeight="1">
      <c r="A40" s="73">
        <v>14040000</v>
      </c>
      <c r="B40" s="31" t="s">
        <v>193</v>
      </c>
      <c r="C40" s="3">
        <v>51359700</v>
      </c>
      <c r="D40" s="3">
        <v>68188096.91</v>
      </c>
      <c r="E40" s="20">
        <f>D40/C40*100</f>
        <v>132.76576169642735</v>
      </c>
      <c r="F40" s="3"/>
      <c r="G40" s="3"/>
      <c r="H40" s="20"/>
      <c r="I40" s="3">
        <f t="shared" si="4"/>
        <v>51359700</v>
      </c>
      <c r="J40" s="3">
        <f t="shared" si="4"/>
        <v>68188096.91</v>
      </c>
      <c r="K40" s="20">
        <f t="shared" si="2"/>
        <v>132.76576169642735</v>
      </c>
      <c r="L40" s="203"/>
    </row>
    <row r="41" spans="1:12" s="16" customFormat="1" ht="40.5" customHeight="1">
      <c r="A41" s="58">
        <v>16000000</v>
      </c>
      <c r="B41" s="34" t="s">
        <v>28</v>
      </c>
      <c r="C41" s="4"/>
      <c r="D41" s="4">
        <f>D42+D43</f>
        <v>4462.78</v>
      </c>
      <c r="E41" s="28"/>
      <c r="F41" s="4"/>
      <c r="G41" s="4"/>
      <c r="H41" s="28"/>
      <c r="I41" s="4">
        <f t="shared" si="4"/>
        <v>0</v>
      </c>
      <c r="J41" s="4">
        <f t="shared" si="4"/>
        <v>4462.78</v>
      </c>
      <c r="K41" s="28"/>
      <c r="L41" s="203"/>
    </row>
    <row r="42" spans="1:12" s="6" customFormat="1" ht="18.75" customHeight="1" hidden="1">
      <c r="A42" s="59">
        <v>16010100</v>
      </c>
      <c r="B42" s="33" t="s">
        <v>151</v>
      </c>
      <c r="C42" s="3"/>
      <c r="D42" s="3"/>
      <c r="E42" s="20"/>
      <c r="F42" s="3"/>
      <c r="G42" s="3"/>
      <c r="H42" s="20"/>
      <c r="I42" s="3"/>
      <c r="J42" s="19">
        <f t="shared" si="4"/>
        <v>0</v>
      </c>
      <c r="K42" s="20"/>
      <c r="L42" s="203"/>
    </row>
    <row r="43" spans="1:12" s="6" customFormat="1" ht="18.75" customHeight="1">
      <c r="A43" s="59">
        <v>16010200</v>
      </c>
      <c r="B43" s="33" t="s">
        <v>152</v>
      </c>
      <c r="C43" s="3"/>
      <c r="D43" s="3">
        <v>4462.78</v>
      </c>
      <c r="E43" s="20"/>
      <c r="F43" s="3"/>
      <c r="G43" s="3"/>
      <c r="H43" s="20"/>
      <c r="I43" s="3"/>
      <c r="J43" s="19">
        <f t="shared" si="4"/>
        <v>4462.78</v>
      </c>
      <c r="K43" s="20"/>
      <c r="L43" s="203"/>
    </row>
    <row r="44" spans="1:12" s="16" customFormat="1" ht="18.75">
      <c r="A44" s="72" t="s">
        <v>67</v>
      </c>
      <c r="B44" s="34" t="s">
        <v>194</v>
      </c>
      <c r="C44" s="44">
        <f>C45+C56+C73</f>
        <v>155536500</v>
      </c>
      <c r="D44" s="44">
        <f>D45+D56+D59+D73</f>
        <v>181697179.51</v>
      </c>
      <c r="E44" s="28">
        <f>D44/C44*100</f>
        <v>116.81964009091112</v>
      </c>
      <c r="F44" s="4"/>
      <c r="G44" s="4">
        <f>G59</f>
        <v>-25258.3</v>
      </c>
      <c r="H44" s="28"/>
      <c r="I44" s="4">
        <f>SUM(C44,F44)</f>
        <v>155536500</v>
      </c>
      <c r="J44" s="4">
        <f>SUM(D44,G44)</f>
        <v>181671921.20999998</v>
      </c>
      <c r="K44" s="28">
        <f t="shared" si="2"/>
        <v>116.80340062300488</v>
      </c>
      <c r="L44" s="203"/>
    </row>
    <row r="45" spans="1:12" s="16" customFormat="1" ht="18.75">
      <c r="A45" s="58" t="s">
        <v>165</v>
      </c>
      <c r="B45" s="34" t="s">
        <v>195</v>
      </c>
      <c r="C45" s="44">
        <f>C46+C47+C49+C50+C51+C52+C53+C54+C55+C48</f>
        <v>96861000</v>
      </c>
      <c r="D45" s="44">
        <f>D46+D47+D49+D50+D51+D52+D53+D54+D55+D48</f>
        <v>103106376.16000001</v>
      </c>
      <c r="E45" s="28">
        <f>D45/C45*100</f>
        <v>106.4477717141058</v>
      </c>
      <c r="F45" s="4"/>
      <c r="G45" s="4"/>
      <c r="H45" s="28"/>
      <c r="I45" s="56">
        <f aca="true" t="shared" si="6" ref="I45:J68">SUM(C45,F45)</f>
        <v>96861000</v>
      </c>
      <c r="J45" s="56">
        <f t="shared" si="6"/>
        <v>103106376.16000001</v>
      </c>
      <c r="K45" s="28">
        <f t="shared" si="2"/>
        <v>106.4477717141058</v>
      </c>
      <c r="L45" s="203"/>
    </row>
    <row r="46" spans="1:12" s="6" customFormat="1" ht="58.5" customHeight="1">
      <c r="A46" s="59" t="s">
        <v>166</v>
      </c>
      <c r="B46" s="33" t="s">
        <v>196</v>
      </c>
      <c r="C46" s="10">
        <v>94900</v>
      </c>
      <c r="D46" s="3">
        <v>83483.79</v>
      </c>
      <c r="E46" s="20">
        <f>D46/C46*100</f>
        <v>87.97027397260273</v>
      </c>
      <c r="F46" s="3"/>
      <c r="G46" s="3"/>
      <c r="H46" s="20"/>
      <c r="I46" s="3">
        <f t="shared" si="6"/>
        <v>94900</v>
      </c>
      <c r="J46" s="3">
        <f>SUM(D46,G46)</f>
        <v>83483.79</v>
      </c>
      <c r="K46" s="20">
        <f t="shared" si="2"/>
        <v>87.97027397260273</v>
      </c>
      <c r="L46" s="203"/>
    </row>
    <row r="47" spans="1:12" s="6" customFormat="1" ht="57" customHeight="1">
      <c r="A47" s="59" t="s">
        <v>167</v>
      </c>
      <c r="B47" s="33" t="s">
        <v>197</v>
      </c>
      <c r="C47" s="10">
        <v>116000</v>
      </c>
      <c r="D47" s="3">
        <v>591914.77</v>
      </c>
      <c r="E47" s="20">
        <f>D47/C47*100</f>
        <v>510.2713534482759</v>
      </c>
      <c r="F47" s="3"/>
      <c r="G47" s="3"/>
      <c r="H47" s="20"/>
      <c r="I47" s="3">
        <f t="shared" si="6"/>
        <v>116000</v>
      </c>
      <c r="J47" s="3">
        <f>SUM(D47,G47)</f>
        <v>591914.77</v>
      </c>
      <c r="K47" s="20">
        <f aca="true" t="shared" si="7" ref="K47:K55">J47/I47*100</f>
        <v>510.2713534482759</v>
      </c>
      <c r="L47" s="203"/>
    </row>
    <row r="48" spans="1:12" s="6" customFormat="1" ht="63.75" customHeight="1">
      <c r="A48" s="59" t="s">
        <v>198</v>
      </c>
      <c r="B48" s="33" t="s">
        <v>199</v>
      </c>
      <c r="C48" s="10">
        <v>0</v>
      </c>
      <c r="D48" s="3">
        <v>1867.19</v>
      </c>
      <c r="E48" s="20"/>
      <c r="F48" s="3"/>
      <c r="G48" s="3"/>
      <c r="H48" s="20"/>
      <c r="I48" s="3">
        <f>SUM(C48,F48)</f>
        <v>0</v>
      </c>
      <c r="J48" s="3">
        <f>SUM(D48,G48)</f>
        <v>1867.19</v>
      </c>
      <c r="K48" s="46" t="e">
        <f t="shared" si="7"/>
        <v>#DIV/0!</v>
      </c>
      <c r="L48" s="203"/>
    </row>
    <row r="49" spans="1:12" s="6" customFormat="1" ht="57.75" customHeight="1">
      <c r="A49" s="73" t="s">
        <v>200</v>
      </c>
      <c r="B49" s="31" t="s">
        <v>201</v>
      </c>
      <c r="C49" s="3">
        <v>2260100</v>
      </c>
      <c r="D49" s="3">
        <v>3168424.67</v>
      </c>
      <c r="E49" s="20">
        <f aca="true" t="shared" si="8" ref="E49:E58">D49/C49*100</f>
        <v>140.1895787797</v>
      </c>
      <c r="F49" s="3"/>
      <c r="G49" s="3"/>
      <c r="H49" s="20"/>
      <c r="I49" s="3">
        <f t="shared" si="6"/>
        <v>2260100</v>
      </c>
      <c r="J49" s="3">
        <f aca="true" t="shared" si="9" ref="J49:J55">SUM(D49,G49)</f>
        <v>3168424.67</v>
      </c>
      <c r="K49" s="20">
        <f t="shared" si="7"/>
        <v>140.1895787797</v>
      </c>
      <c r="L49" s="203"/>
    </row>
    <row r="50" spans="1:12" s="6" customFormat="1" ht="18.75" customHeight="1">
      <c r="A50" s="73">
        <v>18010500</v>
      </c>
      <c r="B50" s="31" t="s">
        <v>17</v>
      </c>
      <c r="C50" s="3">
        <v>17700000</v>
      </c>
      <c r="D50" s="3">
        <v>23465920.11</v>
      </c>
      <c r="E50" s="20">
        <f t="shared" si="8"/>
        <v>132.57581983050846</v>
      </c>
      <c r="F50" s="3"/>
      <c r="G50" s="3"/>
      <c r="H50" s="20"/>
      <c r="I50" s="3">
        <f t="shared" si="6"/>
        <v>17700000</v>
      </c>
      <c r="J50" s="3">
        <f t="shared" si="9"/>
        <v>23465920.11</v>
      </c>
      <c r="K50" s="20">
        <f t="shared" si="7"/>
        <v>132.57581983050846</v>
      </c>
      <c r="L50" s="203"/>
    </row>
    <row r="51" spans="1:12" s="6" customFormat="1" ht="18.75">
      <c r="A51" s="73">
        <v>18010600</v>
      </c>
      <c r="B51" s="31" t="s">
        <v>18</v>
      </c>
      <c r="C51" s="3">
        <v>66000000</v>
      </c>
      <c r="D51" s="3">
        <v>62093736.03</v>
      </c>
      <c r="E51" s="20">
        <f t="shared" si="8"/>
        <v>94.08141822727274</v>
      </c>
      <c r="F51" s="3"/>
      <c r="G51" s="3"/>
      <c r="H51" s="20"/>
      <c r="I51" s="3">
        <f t="shared" si="6"/>
        <v>66000000</v>
      </c>
      <c r="J51" s="3">
        <f t="shared" si="9"/>
        <v>62093736.03</v>
      </c>
      <c r="K51" s="20">
        <f t="shared" si="7"/>
        <v>94.08141822727274</v>
      </c>
      <c r="L51" s="203"/>
    </row>
    <row r="52" spans="1:12" s="6" customFormat="1" ht="18.75">
      <c r="A52" s="73">
        <v>18010700</v>
      </c>
      <c r="B52" s="31" t="s">
        <v>19</v>
      </c>
      <c r="C52" s="3">
        <v>1450000</v>
      </c>
      <c r="D52" s="3">
        <v>1884179.31</v>
      </c>
      <c r="E52" s="20">
        <f t="shared" si="8"/>
        <v>129.94340068965516</v>
      </c>
      <c r="F52" s="3"/>
      <c r="G52" s="3"/>
      <c r="H52" s="20"/>
      <c r="I52" s="3">
        <f t="shared" si="6"/>
        <v>1450000</v>
      </c>
      <c r="J52" s="3">
        <f t="shared" si="9"/>
        <v>1884179.31</v>
      </c>
      <c r="K52" s="20">
        <f t="shared" si="7"/>
        <v>129.94340068965516</v>
      </c>
      <c r="L52" s="203"/>
    </row>
    <row r="53" spans="1:12" s="6" customFormat="1" ht="18.75">
      <c r="A53" s="73">
        <v>18010900</v>
      </c>
      <c r="B53" s="31" t="s">
        <v>20</v>
      </c>
      <c r="C53" s="3">
        <v>7300000</v>
      </c>
      <c r="D53" s="3">
        <v>9344319.92</v>
      </c>
      <c r="E53" s="20">
        <f t="shared" si="8"/>
        <v>128.00438246575342</v>
      </c>
      <c r="F53" s="3"/>
      <c r="G53" s="3"/>
      <c r="H53" s="20"/>
      <c r="I53" s="3">
        <f t="shared" si="6"/>
        <v>7300000</v>
      </c>
      <c r="J53" s="3">
        <f t="shared" si="9"/>
        <v>9344319.92</v>
      </c>
      <c r="K53" s="20">
        <f t="shared" si="7"/>
        <v>128.00438246575342</v>
      </c>
      <c r="L53" s="203"/>
    </row>
    <row r="54" spans="1:12" s="6" customFormat="1" ht="18.75">
      <c r="A54" s="73">
        <v>18011000</v>
      </c>
      <c r="B54" s="31" t="s">
        <v>228</v>
      </c>
      <c r="C54" s="3">
        <v>1500000</v>
      </c>
      <c r="D54" s="3">
        <v>1850093.03</v>
      </c>
      <c r="E54" s="20">
        <f t="shared" si="8"/>
        <v>123.33953533333333</v>
      </c>
      <c r="F54" s="3"/>
      <c r="G54" s="3"/>
      <c r="H54" s="20"/>
      <c r="I54" s="3">
        <f>SUM(C54,F54)</f>
        <v>1500000</v>
      </c>
      <c r="J54" s="3">
        <f t="shared" si="9"/>
        <v>1850093.03</v>
      </c>
      <c r="K54" s="20">
        <f t="shared" si="7"/>
        <v>123.33953533333333</v>
      </c>
      <c r="L54" s="203"/>
    </row>
    <row r="55" spans="1:12" s="6" customFormat="1" ht="18.75">
      <c r="A55" s="73">
        <v>18011100</v>
      </c>
      <c r="B55" s="31" t="s">
        <v>229</v>
      </c>
      <c r="C55" s="3">
        <v>440000</v>
      </c>
      <c r="D55" s="3">
        <v>622437.34</v>
      </c>
      <c r="E55" s="20">
        <f t="shared" si="8"/>
        <v>141.4630318181818</v>
      </c>
      <c r="F55" s="3"/>
      <c r="G55" s="3"/>
      <c r="H55" s="20"/>
      <c r="I55" s="3">
        <f>SUM(C55,F55)</f>
        <v>440000</v>
      </c>
      <c r="J55" s="3">
        <f t="shared" si="9"/>
        <v>622437.34</v>
      </c>
      <c r="K55" s="20">
        <f t="shared" si="7"/>
        <v>141.4630318181818</v>
      </c>
      <c r="L55" s="203"/>
    </row>
    <row r="56" spans="1:12" s="16" customFormat="1" ht="18.75">
      <c r="A56" s="166">
        <v>18030000</v>
      </c>
      <c r="B56" s="61" t="s">
        <v>140</v>
      </c>
      <c r="C56" s="44">
        <f>C57+C58</f>
        <v>70000</v>
      </c>
      <c r="D56" s="4">
        <f>D57+D58</f>
        <v>85562.14</v>
      </c>
      <c r="E56" s="28">
        <f t="shared" si="8"/>
        <v>122.23162857142857</v>
      </c>
      <c r="F56" s="4">
        <f>F66</f>
        <v>0</v>
      </c>
      <c r="G56" s="4">
        <f>G66</f>
        <v>0</v>
      </c>
      <c r="H56" s="28"/>
      <c r="I56" s="4">
        <f t="shared" si="6"/>
        <v>70000</v>
      </c>
      <c r="J56" s="4">
        <f>SUM(D56,G56)</f>
        <v>85562.14</v>
      </c>
      <c r="K56" s="28">
        <f t="shared" si="2"/>
        <v>122.23162857142857</v>
      </c>
      <c r="L56" s="203"/>
    </row>
    <row r="57" spans="1:12" s="6" customFormat="1" ht="21.75" customHeight="1">
      <c r="A57" s="74">
        <v>18030100</v>
      </c>
      <c r="B57" s="62" t="s">
        <v>141</v>
      </c>
      <c r="C57" s="10">
        <v>50000</v>
      </c>
      <c r="D57" s="3">
        <v>63328.21</v>
      </c>
      <c r="E57" s="20">
        <f t="shared" si="8"/>
        <v>126.65642</v>
      </c>
      <c r="F57" s="3"/>
      <c r="G57" s="3"/>
      <c r="H57" s="28"/>
      <c r="I57" s="3">
        <f t="shared" si="6"/>
        <v>50000</v>
      </c>
      <c r="J57" s="3">
        <f t="shared" si="6"/>
        <v>63328.21</v>
      </c>
      <c r="K57" s="20">
        <f t="shared" si="2"/>
        <v>126.65642</v>
      </c>
      <c r="L57" s="203"/>
    </row>
    <row r="58" spans="1:12" s="6" customFormat="1" ht="21" customHeight="1">
      <c r="A58" s="74">
        <v>18030200</v>
      </c>
      <c r="B58" s="62" t="s">
        <v>142</v>
      </c>
      <c r="C58" s="10">
        <v>20000</v>
      </c>
      <c r="D58" s="3">
        <v>22233.93</v>
      </c>
      <c r="E58" s="20">
        <f t="shared" si="8"/>
        <v>111.16965</v>
      </c>
      <c r="F58" s="3"/>
      <c r="G58" s="3"/>
      <c r="H58" s="28"/>
      <c r="I58" s="3">
        <f t="shared" si="6"/>
        <v>20000</v>
      </c>
      <c r="J58" s="3">
        <f t="shared" si="6"/>
        <v>22233.93</v>
      </c>
      <c r="K58" s="20">
        <f t="shared" si="2"/>
        <v>111.16965</v>
      </c>
      <c r="L58" s="203"/>
    </row>
    <row r="59" spans="1:12" s="6" customFormat="1" ht="39" customHeight="1">
      <c r="A59" s="72" t="s">
        <v>99</v>
      </c>
      <c r="B59" s="34" t="s">
        <v>213</v>
      </c>
      <c r="C59" s="44">
        <f>C60+C61+C62+C63+C64+C65+C66+C67+C69+C71+C72</f>
        <v>0</v>
      </c>
      <c r="D59" s="44">
        <f>D60+D61+D62+D63+D64+D65+D66+D67+D69+D71+D72+D70</f>
        <v>-506817.93</v>
      </c>
      <c r="E59" s="28"/>
      <c r="F59" s="56">
        <f>F71</f>
        <v>0</v>
      </c>
      <c r="G59" s="56">
        <f>G70</f>
        <v>-25258.3</v>
      </c>
      <c r="H59" s="28"/>
      <c r="I59" s="56">
        <f t="shared" si="6"/>
        <v>0</v>
      </c>
      <c r="J59" s="4">
        <f t="shared" si="6"/>
        <v>-532076.23</v>
      </c>
      <c r="K59" s="142" t="e">
        <f t="shared" si="2"/>
        <v>#DIV/0!</v>
      </c>
      <c r="L59" s="203"/>
    </row>
    <row r="60" spans="1:12" s="6" customFormat="1" ht="62.25" customHeight="1">
      <c r="A60" s="69">
        <v>18040100</v>
      </c>
      <c r="B60" s="33" t="s">
        <v>214</v>
      </c>
      <c r="C60" s="10"/>
      <c r="D60" s="3">
        <v>-72820.44</v>
      </c>
      <c r="E60" s="20"/>
      <c r="F60" s="3"/>
      <c r="G60" s="3"/>
      <c r="H60" s="20"/>
      <c r="I60" s="3">
        <f t="shared" si="6"/>
        <v>0</v>
      </c>
      <c r="J60" s="3">
        <f t="shared" si="6"/>
        <v>-72820.44</v>
      </c>
      <c r="K60" s="46" t="e">
        <f t="shared" si="2"/>
        <v>#DIV/0!</v>
      </c>
      <c r="L60" s="203"/>
    </row>
    <row r="61" spans="1:12" s="6" customFormat="1" ht="60.75" customHeight="1">
      <c r="A61" s="69">
        <v>18040200</v>
      </c>
      <c r="B61" s="33" t="s">
        <v>215</v>
      </c>
      <c r="C61" s="3"/>
      <c r="D61" s="3">
        <v>-232911.12</v>
      </c>
      <c r="E61" s="20"/>
      <c r="F61" s="3"/>
      <c r="G61" s="3"/>
      <c r="H61" s="20"/>
      <c r="I61" s="3">
        <f t="shared" si="6"/>
        <v>0</v>
      </c>
      <c r="J61" s="3">
        <f t="shared" si="6"/>
        <v>-232911.12</v>
      </c>
      <c r="K61" s="46" t="e">
        <f t="shared" si="2"/>
        <v>#DIV/0!</v>
      </c>
      <c r="L61" s="203"/>
    </row>
    <row r="62" spans="1:12" s="6" customFormat="1" ht="57.75" customHeight="1">
      <c r="A62" s="69">
        <v>18040500</v>
      </c>
      <c r="B62" s="33" t="s">
        <v>216</v>
      </c>
      <c r="C62" s="3"/>
      <c r="D62" s="3">
        <v>2994.9</v>
      </c>
      <c r="E62" s="20"/>
      <c r="F62" s="3"/>
      <c r="G62" s="3"/>
      <c r="H62" s="20"/>
      <c r="I62" s="3">
        <f t="shared" si="6"/>
        <v>0</v>
      </c>
      <c r="J62" s="3">
        <f t="shared" si="6"/>
        <v>2994.9</v>
      </c>
      <c r="K62" s="46" t="e">
        <f t="shared" si="2"/>
        <v>#DIV/0!</v>
      </c>
      <c r="L62" s="203">
        <v>4</v>
      </c>
    </row>
    <row r="63" spans="1:12" s="6" customFormat="1" ht="60" customHeight="1">
      <c r="A63" s="122">
        <v>18040600</v>
      </c>
      <c r="B63" s="118" t="s">
        <v>217</v>
      </c>
      <c r="C63" s="109"/>
      <c r="D63" s="109">
        <v>6968.68</v>
      </c>
      <c r="E63" s="110"/>
      <c r="F63" s="109"/>
      <c r="G63" s="109"/>
      <c r="H63" s="110"/>
      <c r="I63" s="109">
        <f t="shared" si="6"/>
        <v>0</v>
      </c>
      <c r="J63" s="109">
        <f t="shared" si="6"/>
        <v>6968.68</v>
      </c>
      <c r="K63" s="163" t="e">
        <f t="shared" si="2"/>
        <v>#DIV/0!</v>
      </c>
      <c r="L63" s="203"/>
    </row>
    <row r="64" spans="1:12" s="6" customFormat="1" ht="66.75" customHeight="1">
      <c r="A64" s="69">
        <v>18040700</v>
      </c>
      <c r="B64" s="33" t="s">
        <v>218</v>
      </c>
      <c r="C64" s="3"/>
      <c r="D64" s="3">
        <v>-36062.48</v>
      </c>
      <c r="E64" s="20"/>
      <c r="F64" s="3"/>
      <c r="G64" s="3"/>
      <c r="H64" s="20"/>
      <c r="I64" s="3">
        <f t="shared" si="6"/>
        <v>0</v>
      </c>
      <c r="J64" s="3">
        <f t="shared" si="6"/>
        <v>-36062.48</v>
      </c>
      <c r="K64" s="46" t="e">
        <f t="shared" si="2"/>
        <v>#DIV/0!</v>
      </c>
      <c r="L64" s="203"/>
    </row>
    <row r="65" spans="1:12" s="6" customFormat="1" ht="58.5" customHeight="1">
      <c r="A65" s="69">
        <v>18040800</v>
      </c>
      <c r="B65" s="33" t="s">
        <v>219</v>
      </c>
      <c r="C65" s="3"/>
      <c r="D65" s="3">
        <v>-44046.78</v>
      </c>
      <c r="E65" s="20"/>
      <c r="F65" s="3"/>
      <c r="G65" s="3"/>
      <c r="H65" s="20"/>
      <c r="I65" s="3">
        <f>SUM(C65,F65)</f>
        <v>0</v>
      </c>
      <c r="J65" s="3">
        <f t="shared" si="6"/>
        <v>-44046.78</v>
      </c>
      <c r="K65" s="46" t="e">
        <f t="shared" si="2"/>
        <v>#DIV/0!</v>
      </c>
      <c r="L65" s="203"/>
    </row>
    <row r="66" spans="1:12" s="6" customFormat="1" ht="63" customHeight="1">
      <c r="A66" s="69">
        <v>18040900</v>
      </c>
      <c r="B66" s="33" t="s">
        <v>223</v>
      </c>
      <c r="C66" s="10"/>
      <c r="D66" s="3">
        <v>239</v>
      </c>
      <c r="E66" s="20"/>
      <c r="F66" s="3"/>
      <c r="G66" s="3"/>
      <c r="H66" s="20"/>
      <c r="I66" s="3">
        <f>SUM(C66,F66)</f>
        <v>0</v>
      </c>
      <c r="J66" s="3">
        <f t="shared" si="6"/>
        <v>239</v>
      </c>
      <c r="K66" s="46" t="e">
        <f t="shared" si="2"/>
        <v>#DIV/0!</v>
      </c>
      <c r="L66" s="203"/>
    </row>
    <row r="67" spans="1:12" s="6" customFormat="1" ht="66" customHeight="1" hidden="1">
      <c r="A67" s="69">
        <v>18041000</v>
      </c>
      <c r="B67" s="33" t="s">
        <v>224</v>
      </c>
      <c r="C67" s="10"/>
      <c r="D67" s="3"/>
      <c r="E67" s="20"/>
      <c r="F67" s="3"/>
      <c r="G67" s="3"/>
      <c r="H67" s="20"/>
      <c r="I67" s="3">
        <f>SUM(C67,F67)</f>
        <v>0</v>
      </c>
      <c r="J67" s="3">
        <f t="shared" si="6"/>
        <v>0</v>
      </c>
      <c r="K67" s="46" t="e">
        <f t="shared" si="2"/>
        <v>#DIV/0!</v>
      </c>
      <c r="L67" s="203"/>
    </row>
    <row r="68" spans="1:12" s="6" customFormat="1" ht="61.5" customHeight="1" hidden="1">
      <c r="A68" s="69">
        <v>18041300</v>
      </c>
      <c r="B68" s="33" t="s">
        <v>225</v>
      </c>
      <c r="C68" s="10"/>
      <c r="D68" s="3"/>
      <c r="E68" s="20"/>
      <c r="F68" s="3"/>
      <c r="G68" s="3"/>
      <c r="H68" s="20"/>
      <c r="I68" s="3"/>
      <c r="J68" s="3">
        <f t="shared" si="6"/>
        <v>0</v>
      </c>
      <c r="K68" s="46"/>
      <c r="L68" s="203"/>
    </row>
    <row r="69" spans="1:12" s="6" customFormat="1" ht="61.5" customHeight="1">
      <c r="A69" s="69">
        <v>18041400</v>
      </c>
      <c r="B69" s="33" t="s">
        <v>220</v>
      </c>
      <c r="C69" s="10"/>
      <c r="D69" s="3">
        <v>-13397.37</v>
      </c>
      <c r="E69" s="20"/>
      <c r="F69" s="3"/>
      <c r="G69" s="3"/>
      <c r="H69" s="20"/>
      <c r="I69" s="3">
        <f aca="true" t="shared" si="10" ref="I69:J77">SUM(C69,F69)</f>
        <v>0</v>
      </c>
      <c r="J69" s="3">
        <f t="shared" si="10"/>
        <v>-13397.37</v>
      </c>
      <c r="K69" s="46" t="e">
        <f t="shared" si="2"/>
        <v>#DIV/0!</v>
      </c>
      <c r="L69" s="203"/>
    </row>
    <row r="70" spans="1:12" s="6" customFormat="1" ht="93.75" customHeight="1">
      <c r="A70" s="69">
        <v>18041500</v>
      </c>
      <c r="B70" s="33" t="s">
        <v>232</v>
      </c>
      <c r="C70" s="10"/>
      <c r="D70" s="3"/>
      <c r="E70" s="20"/>
      <c r="F70" s="3"/>
      <c r="G70" s="3">
        <v>-25258.3</v>
      </c>
      <c r="H70" s="20"/>
      <c r="I70" s="3"/>
      <c r="J70" s="3">
        <f>SUM(D70,G70)</f>
        <v>-25258.3</v>
      </c>
      <c r="K70" s="46" t="e">
        <f>J70/I70*100</f>
        <v>#DIV/0!</v>
      </c>
      <c r="L70" s="203"/>
    </row>
    <row r="71" spans="1:15" s="43" customFormat="1" ht="42.75" customHeight="1">
      <c r="A71" s="69">
        <v>18041700</v>
      </c>
      <c r="B71" s="33" t="s">
        <v>221</v>
      </c>
      <c r="C71" s="92"/>
      <c r="D71" s="19">
        <v>-116770.63</v>
      </c>
      <c r="E71" s="29"/>
      <c r="F71" s="3"/>
      <c r="G71" s="3"/>
      <c r="H71" s="20"/>
      <c r="I71" s="3">
        <f t="shared" si="10"/>
        <v>0</v>
      </c>
      <c r="J71" s="3">
        <f t="shared" si="10"/>
        <v>-116770.63</v>
      </c>
      <c r="K71" s="46" t="e">
        <f t="shared" si="2"/>
        <v>#DIV/0!</v>
      </c>
      <c r="L71" s="203"/>
      <c r="M71" s="6"/>
      <c r="N71" s="6"/>
      <c r="O71" s="6"/>
    </row>
    <row r="72" spans="1:12" s="6" customFormat="1" ht="39.75" customHeight="1">
      <c r="A72" s="69">
        <v>18041800</v>
      </c>
      <c r="B72" s="33" t="s">
        <v>222</v>
      </c>
      <c r="C72" s="10"/>
      <c r="D72" s="3">
        <v>-1011.69</v>
      </c>
      <c r="E72" s="20"/>
      <c r="F72" s="3"/>
      <c r="G72" s="3"/>
      <c r="H72" s="20"/>
      <c r="I72" s="3">
        <f t="shared" si="10"/>
        <v>0</v>
      </c>
      <c r="J72" s="3">
        <f t="shared" si="10"/>
        <v>-1011.69</v>
      </c>
      <c r="K72" s="46" t="e">
        <f t="shared" si="2"/>
        <v>#DIV/0!</v>
      </c>
      <c r="L72" s="203"/>
    </row>
    <row r="73" spans="1:12" s="6" customFormat="1" ht="20.25" customHeight="1">
      <c r="A73" s="166" t="s">
        <v>68</v>
      </c>
      <c r="B73" s="173" t="s">
        <v>29</v>
      </c>
      <c r="C73" s="44">
        <f>C75+C76+C77+C74</f>
        <v>58605500</v>
      </c>
      <c r="D73" s="44">
        <f>D75+D76+D77+D74</f>
        <v>79012059.13999999</v>
      </c>
      <c r="E73" s="28">
        <f>D73/C73*100</f>
        <v>134.82021165248992</v>
      </c>
      <c r="F73" s="4"/>
      <c r="G73" s="4"/>
      <c r="H73" s="28"/>
      <c r="I73" s="4">
        <f t="shared" si="10"/>
        <v>58605500</v>
      </c>
      <c r="J73" s="4">
        <f t="shared" si="10"/>
        <v>79012059.13999999</v>
      </c>
      <c r="K73" s="28">
        <f>J73/I73*100</f>
        <v>134.82021165248992</v>
      </c>
      <c r="L73" s="203"/>
    </row>
    <row r="74" spans="1:12" s="6" customFormat="1" ht="39.75" customHeight="1">
      <c r="A74" s="74">
        <v>18050200</v>
      </c>
      <c r="B74" s="62" t="s">
        <v>148</v>
      </c>
      <c r="C74" s="10"/>
      <c r="D74" s="10">
        <v>2659.24</v>
      </c>
      <c r="E74" s="20"/>
      <c r="F74" s="3"/>
      <c r="G74" s="3"/>
      <c r="H74" s="20"/>
      <c r="I74" s="3">
        <f t="shared" si="10"/>
        <v>0</v>
      </c>
      <c r="J74" s="3">
        <f t="shared" si="10"/>
        <v>2659.24</v>
      </c>
      <c r="K74" s="46" t="e">
        <f>J74/I74*100</f>
        <v>#DIV/0!</v>
      </c>
      <c r="L74" s="203"/>
    </row>
    <row r="75" spans="1:12" s="6" customFormat="1" ht="19.5" customHeight="1">
      <c r="A75" s="74" t="s">
        <v>69</v>
      </c>
      <c r="B75" s="62" t="s">
        <v>30</v>
      </c>
      <c r="C75" s="10">
        <v>15600000</v>
      </c>
      <c r="D75" s="3">
        <v>20617754.48</v>
      </c>
      <c r="E75" s="20">
        <f aca="true" t="shared" si="11" ref="E75:E91">D75/C75*100</f>
        <v>132.16509282051283</v>
      </c>
      <c r="F75" s="3"/>
      <c r="G75" s="3"/>
      <c r="H75" s="28"/>
      <c r="I75" s="3">
        <f t="shared" si="10"/>
        <v>15600000</v>
      </c>
      <c r="J75" s="3">
        <f t="shared" si="10"/>
        <v>20617754.48</v>
      </c>
      <c r="K75" s="20">
        <f>J75/I75*100</f>
        <v>132.16509282051283</v>
      </c>
      <c r="L75" s="203"/>
    </row>
    <row r="76" spans="1:12" s="6" customFormat="1" ht="24.75" customHeight="1">
      <c r="A76" s="74" t="s">
        <v>70</v>
      </c>
      <c r="B76" s="62" t="s">
        <v>31</v>
      </c>
      <c r="C76" s="10">
        <v>43000000</v>
      </c>
      <c r="D76" s="3">
        <v>58303923.6</v>
      </c>
      <c r="E76" s="20">
        <f t="shared" si="11"/>
        <v>135.59052</v>
      </c>
      <c r="F76" s="3"/>
      <c r="G76" s="3"/>
      <c r="H76" s="28"/>
      <c r="I76" s="3">
        <f t="shared" si="10"/>
        <v>43000000</v>
      </c>
      <c r="J76" s="3">
        <f t="shared" si="10"/>
        <v>58303923.6</v>
      </c>
      <c r="K76" s="20">
        <f>J76/I76*100</f>
        <v>135.59052</v>
      </c>
      <c r="L76" s="203"/>
    </row>
    <row r="77" spans="1:12" s="6" customFormat="1" ht="77.25" customHeight="1">
      <c r="A77" s="74">
        <v>18050500</v>
      </c>
      <c r="B77" s="172" t="s">
        <v>202</v>
      </c>
      <c r="C77" s="10">
        <v>5500</v>
      </c>
      <c r="D77" s="3">
        <v>87721.82</v>
      </c>
      <c r="E77" s="20">
        <f t="shared" si="11"/>
        <v>1594.942181818182</v>
      </c>
      <c r="F77" s="3"/>
      <c r="G77" s="3"/>
      <c r="H77" s="28"/>
      <c r="I77" s="3">
        <f t="shared" si="10"/>
        <v>5500</v>
      </c>
      <c r="J77" s="3">
        <f t="shared" si="10"/>
        <v>87721.82</v>
      </c>
      <c r="K77" s="20">
        <f>J77/I77*100</f>
        <v>1594.942181818182</v>
      </c>
      <c r="L77" s="203"/>
    </row>
    <row r="78" spans="1:12" s="16" customFormat="1" ht="18.75">
      <c r="A78" s="72" t="s">
        <v>71</v>
      </c>
      <c r="B78" s="34" t="s">
        <v>32</v>
      </c>
      <c r="C78" s="4">
        <f>C79</f>
        <v>2197125</v>
      </c>
      <c r="D78" s="4">
        <f>D79</f>
        <v>1956272.95</v>
      </c>
      <c r="E78" s="28">
        <f t="shared" si="11"/>
        <v>89.037854013768</v>
      </c>
      <c r="F78" s="4">
        <f>F79</f>
        <v>0</v>
      </c>
      <c r="G78" s="4"/>
      <c r="H78" s="28"/>
      <c r="I78" s="56">
        <f>SUM(C78,F78)</f>
        <v>2197125</v>
      </c>
      <c r="J78" s="4">
        <f>SUM(D78,G78)</f>
        <v>1956272.95</v>
      </c>
      <c r="K78" s="28">
        <f t="shared" si="2"/>
        <v>89.037854013768</v>
      </c>
      <c r="L78" s="203"/>
    </row>
    <row r="79" spans="1:12" s="16" customFormat="1" ht="18.75">
      <c r="A79" s="72" t="s">
        <v>72</v>
      </c>
      <c r="B79" s="34" t="s">
        <v>33</v>
      </c>
      <c r="C79" s="4">
        <f>C80+C81+C82</f>
        <v>2197125</v>
      </c>
      <c r="D79" s="4">
        <f>D80+D81+D82</f>
        <v>1956272.95</v>
      </c>
      <c r="E79" s="28">
        <f t="shared" si="11"/>
        <v>89.037854013768</v>
      </c>
      <c r="F79" s="4"/>
      <c r="G79" s="4"/>
      <c r="H79" s="28"/>
      <c r="I79" s="4">
        <f>I80+I81+I82</f>
        <v>2197125</v>
      </c>
      <c r="J79" s="4">
        <f>J80+J81+J82</f>
        <v>1956272.95</v>
      </c>
      <c r="K79" s="28">
        <f t="shared" si="2"/>
        <v>89.037854013768</v>
      </c>
      <c r="L79" s="203"/>
    </row>
    <row r="80" spans="1:12" s="6" customFormat="1" ht="57.75" customHeight="1">
      <c r="A80" s="69" t="s">
        <v>73</v>
      </c>
      <c r="B80" s="33" t="s">
        <v>34</v>
      </c>
      <c r="C80" s="3">
        <v>1535625</v>
      </c>
      <c r="D80" s="3">
        <v>1424787.46</v>
      </c>
      <c r="E80" s="20">
        <f t="shared" si="11"/>
        <v>92.78225217745218</v>
      </c>
      <c r="F80" s="3"/>
      <c r="G80" s="3"/>
      <c r="H80" s="20"/>
      <c r="I80" s="3">
        <f aca="true" t="shared" si="12" ref="I80:J82">SUM(C80,F80)</f>
        <v>1535625</v>
      </c>
      <c r="J80" s="3">
        <f t="shared" si="12"/>
        <v>1424787.46</v>
      </c>
      <c r="K80" s="20">
        <f t="shared" si="2"/>
        <v>92.78225217745218</v>
      </c>
      <c r="L80" s="203"/>
    </row>
    <row r="81" spans="1:12" s="6" customFormat="1" ht="39.75" customHeight="1">
      <c r="A81" s="59" t="s">
        <v>127</v>
      </c>
      <c r="B81" s="33" t="s">
        <v>128</v>
      </c>
      <c r="C81" s="3">
        <v>141750</v>
      </c>
      <c r="D81" s="3">
        <v>132700.9</v>
      </c>
      <c r="E81" s="20">
        <f t="shared" si="11"/>
        <v>93.61615520282186</v>
      </c>
      <c r="F81" s="3"/>
      <c r="G81" s="3"/>
      <c r="H81" s="20"/>
      <c r="I81" s="3">
        <f t="shared" si="12"/>
        <v>141750</v>
      </c>
      <c r="J81" s="3">
        <f t="shared" si="12"/>
        <v>132700.9</v>
      </c>
      <c r="K81" s="20">
        <f t="shared" si="2"/>
        <v>93.61615520282186</v>
      </c>
      <c r="L81" s="203"/>
    </row>
    <row r="82" spans="1:12" s="6" customFormat="1" ht="59.25" customHeight="1">
      <c r="A82" s="59" t="s">
        <v>129</v>
      </c>
      <c r="B82" s="33" t="s">
        <v>130</v>
      </c>
      <c r="C82" s="3">
        <v>519750</v>
      </c>
      <c r="D82" s="3">
        <v>398784.59</v>
      </c>
      <c r="E82" s="20">
        <f t="shared" si="11"/>
        <v>76.72623184223185</v>
      </c>
      <c r="F82" s="3"/>
      <c r="G82" s="3"/>
      <c r="H82" s="20"/>
      <c r="I82" s="3">
        <f t="shared" si="12"/>
        <v>519750</v>
      </c>
      <c r="J82" s="3">
        <f t="shared" si="12"/>
        <v>398784.59</v>
      </c>
      <c r="K82" s="20">
        <f t="shared" si="2"/>
        <v>76.72623184223185</v>
      </c>
      <c r="L82" s="203"/>
    </row>
    <row r="83" spans="1:12" s="16" customFormat="1" ht="18.75">
      <c r="A83" s="119" t="s">
        <v>100</v>
      </c>
      <c r="B83" s="120" t="s">
        <v>101</v>
      </c>
      <c r="C83" s="112">
        <f>C84+C94+C104</f>
        <v>28420650</v>
      </c>
      <c r="D83" s="112">
        <f>D84+D94+D104</f>
        <v>34742429.65</v>
      </c>
      <c r="E83" s="113">
        <f t="shared" si="11"/>
        <v>122.2436138863819</v>
      </c>
      <c r="F83" s="112">
        <f>F104+F94+F116+F84</f>
        <v>36487632</v>
      </c>
      <c r="G83" s="112">
        <f>G104+G94+G116+G84</f>
        <v>60417622.13</v>
      </c>
      <c r="H83" s="113">
        <f>G83/F83*100</f>
        <v>165.58383983372778</v>
      </c>
      <c r="I83" s="112">
        <f>SUM(C83,F83)</f>
        <v>64908282</v>
      </c>
      <c r="J83" s="112">
        <f>SUM(D83,G83)</f>
        <v>95160051.78</v>
      </c>
      <c r="K83" s="113">
        <f aca="true" t="shared" si="13" ref="K83:K145">J83/I83*100</f>
        <v>146.60694883281613</v>
      </c>
      <c r="L83" s="203"/>
    </row>
    <row r="84" spans="1:12" s="16" customFormat="1" ht="22.5" customHeight="1">
      <c r="A84" s="72" t="s">
        <v>108</v>
      </c>
      <c r="B84" s="34" t="s">
        <v>109</v>
      </c>
      <c r="C84" s="4">
        <f>C85+C87+C88</f>
        <v>612200</v>
      </c>
      <c r="D84" s="4">
        <f>D85+D87+D88</f>
        <v>699835.33</v>
      </c>
      <c r="E84" s="28">
        <f t="shared" si="11"/>
        <v>114.31482032015681</v>
      </c>
      <c r="F84" s="4">
        <f>F93</f>
        <v>0</v>
      </c>
      <c r="G84" s="4">
        <f>G93</f>
        <v>3966.28</v>
      </c>
      <c r="H84" s="142" t="e">
        <f>G84/F84*100</f>
        <v>#DIV/0!</v>
      </c>
      <c r="I84" s="4">
        <f>SUM(C84,F84)</f>
        <v>612200</v>
      </c>
      <c r="J84" s="4">
        <f>SUM(D84,G84)</f>
        <v>703801.61</v>
      </c>
      <c r="K84" s="28">
        <f t="shared" si="13"/>
        <v>114.96269356419471</v>
      </c>
      <c r="L84" s="203"/>
    </row>
    <row r="85" spans="1:12" s="16" customFormat="1" ht="110.25" customHeight="1">
      <c r="A85" s="60" t="s">
        <v>143</v>
      </c>
      <c r="B85" s="32" t="s">
        <v>168</v>
      </c>
      <c r="C85" s="57">
        <f>C86</f>
        <v>87200</v>
      </c>
      <c r="D85" s="57">
        <f>D86</f>
        <v>152774.6</v>
      </c>
      <c r="E85" s="30">
        <f t="shared" si="11"/>
        <v>175.20022935779818</v>
      </c>
      <c r="F85" s="4"/>
      <c r="G85" s="4"/>
      <c r="H85" s="28"/>
      <c r="I85" s="57">
        <f>SUM(C85,F85)</f>
        <v>87200</v>
      </c>
      <c r="J85" s="1">
        <f>J86</f>
        <v>152774.6</v>
      </c>
      <c r="K85" s="30">
        <f>K86</f>
        <v>175.20022935779818</v>
      </c>
      <c r="L85" s="203">
        <v>5</v>
      </c>
    </row>
    <row r="86" spans="1:12" s="6" customFormat="1" ht="58.5" customHeight="1">
      <c r="A86" s="59" t="s">
        <v>144</v>
      </c>
      <c r="B86" s="33" t="s">
        <v>169</v>
      </c>
      <c r="C86" s="19">
        <v>87200</v>
      </c>
      <c r="D86" s="3">
        <v>152774.6</v>
      </c>
      <c r="E86" s="20">
        <f t="shared" si="11"/>
        <v>175.20022935779818</v>
      </c>
      <c r="F86" s="3"/>
      <c r="G86" s="3"/>
      <c r="H86" s="20"/>
      <c r="I86" s="19">
        <f>SUM(C86,F86)</f>
        <v>87200</v>
      </c>
      <c r="J86" s="3">
        <f>SUM(D86,G86)</f>
        <v>152774.6</v>
      </c>
      <c r="K86" s="20">
        <f t="shared" si="13"/>
        <v>175.20022935779818</v>
      </c>
      <c r="L86" s="203"/>
    </row>
    <row r="87" spans="1:12" s="16" customFormat="1" ht="39.75" customHeight="1" hidden="1">
      <c r="A87" s="58" t="s">
        <v>74</v>
      </c>
      <c r="B87" s="34" t="s">
        <v>35</v>
      </c>
      <c r="C87" s="56"/>
      <c r="D87" s="56"/>
      <c r="E87" s="135" t="e">
        <f t="shared" si="11"/>
        <v>#DIV/0!</v>
      </c>
      <c r="F87" s="56"/>
      <c r="G87" s="56"/>
      <c r="H87" s="56"/>
      <c r="I87" s="56">
        <f>SUM(C87,F87)</f>
        <v>0</v>
      </c>
      <c r="J87" s="4">
        <f>SUM(D87,G87)</f>
        <v>0</v>
      </c>
      <c r="K87" s="28" t="e">
        <f>J87/I87*100</f>
        <v>#DIV/0!</v>
      </c>
      <c r="L87" s="203"/>
    </row>
    <row r="88" spans="1:12" s="16" customFormat="1" ht="18.75">
      <c r="A88" s="72" t="s">
        <v>102</v>
      </c>
      <c r="B88" s="34" t="s">
        <v>44</v>
      </c>
      <c r="C88" s="4">
        <f>C89+C90+C91</f>
        <v>525000</v>
      </c>
      <c r="D88" s="4">
        <f>D89+D90+D91+D92</f>
        <v>547060.73</v>
      </c>
      <c r="E88" s="28">
        <f t="shared" si="11"/>
        <v>104.2020438095238</v>
      </c>
      <c r="F88" s="4"/>
      <c r="G88" s="4"/>
      <c r="H88" s="28"/>
      <c r="I88" s="4">
        <f>SUM(C88,F88)</f>
        <v>525000</v>
      </c>
      <c r="J88" s="4">
        <f>D88+G88</f>
        <v>547060.73</v>
      </c>
      <c r="K88" s="28">
        <f t="shared" si="13"/>
        <v>104.2020438095238</v>
      </c>
      <c r="L88" s="203"/>
    </row>
    <row r="89" spans="1:12" s="15" customFormat="1" ht="18.75">
      <c r="A89" s="75">
        <v>21080500</v>
      </c>
      <c r="B89" s="32" t="s">
        <v>44</v>
      </c>
      <c r="C89" s="1">
        <v>120000</v>
      </c>
      <c r="D89" s="1">
        <v>38841.46</v>
      </c>
      <c r="E89" s="30">
        <f t="shared" si="11"/>
        <v>32.36788333333333</v>
      </c>
      <c r="F89" s="1"/>
      <c r="G89" s="1"/>
      <c r="H89" s="30"/>
      <c r="I89" s="1">
        <f>SUM(C89,F89)</f>
        <v>120000</v>
      </c>
      <c r="J89" s="57">
        <f>D89+G89</f>
        <v>38841.46</v>
      </c>
      <c r="K89" s="30">
        <f t="shared" si="13"/>
        <v>32.36788333333333</v>
      </c>
      <c r="L89" s="203"/>
    </row>
    <row r="90" spans="1:12" s="6" customFormat="1" ht="77.25" customHeight="1">
      <c r="A90" s="60" t="s">
        <v>75</v>
      </c>
      <c r="B90" s="32" t="s">
        <v>36</v>
      </c>
      <c r="C90" s="1">
        <v>5000</v>
      </c>
      <c r="D90" s="1">
        <v>2311.17</v>
      </c>
      <c r="E90" s="165">
        <f t="shared" si="11"/>
        <v>46.223400000000005</v>
      </c>
      <c r="F90" s="1"/>
      <c r="G90" s="1"/>
      <c r="H90" s="30"/>
      <c r="I90" s="1">
        <f aca="true" t="shared" si="14" ref="I90:J96">SUM(C90,F90)</f>
        <v>5000</v>
      </c>
      <c r="J90" s="1">
        <f t="shared" si="14"/>
        <v>2311.17</v>
      </c>
      <c r="K90" s="30">
        <f t="shared" si="13"/>
        <v>46.223400000000005</v>
      </c>
      <c r="L90" s="203"/>
    </row>
    <row r="91" spans="1:12" s="15" customFormat="1" ht="19.5" customHeight="1">
      <c r="A91" s="75" t="s">
        <v>76</v>
      </c>
      <c r="B91" s="32" t="s">
        <v>37</v>
      </c>
      <c r="C91" s="1">
        <v>400000</v>
      </c>
      <c r="D91" s="1">
        <v>231738.1</v>
      </c>
      <c r="E91" s="30">
        <f t="shared" si="11"/>
        <v>57.934525</v>
      </c>
      <c r="F91" s="1"/>
      <c r="G91" s="1"/>
      <c r="H91" s="30"/>
      <c r="I91" s="1">
        <f t="shared" si="14"/>
        <v>400000</v>
      </c>
      <c r="J91" s="1">
        <f t="shared" si="14"/>
        <v>231738.1</v>
      </c>
      <c r="K91" s="30">
        <f t="shared" si="13"/>
        <v>57.934525</v>
      </c>
      <c r="L91" s="203"/>
    </row>
    <row r="92" spans="1:12" s="15" customFormat="1" ht="60" customHeight="1">
      <c r="A92" s="75">
        <v>21081500</v>
      </c>
      <c r="B92" s="32" t="s">
        <v>226</v>
      </c>
      <c r="C92" s="1"/>
      <c r="D92" s="1">
        <v>274170</v>
      </c>
      <c r="E92" s="30"/>
      <c r="F92" s="1"/>
      <c r="G92" s="1"/>
      <c r="H92" s="30"/>
      <c r="I92" s="1">
        <f>SUM(C92,F92)</f>
        <v>0</v>
      </c>
      <c r="J92" s="1">
        <f>SUM(D92,G92)</f>
        <v>274170</v>
      </c>
      <c r="K92" s="107" t="e">
        <f t="shared" si="13"/>
        <v>#DIV/0!</v>
      </c>
      <c r="L92" s="203"/>
    </row>
    <row r="93" spans="1:12" s="16" customFormat="1" ht="58.5" customHeight="1">
      <c r="A93" s="72">
        <v>21110000</v>
      </c>
      <c r="B93" s="34" t="s">
        <v>183</v>
      </c>
      <c r="C93" s="4"/>
      <c r="D93" s="4"/>
      <c r="E93" s="28"/>
      <c r="F93" s="4"/>
      <c r="G93" s="4">
        <v>3966.28</v>
      </c>
      <c r="H93" s="28"/>
      <c r="I93" s="4">
        <f>SUM(C93,F93)</f>
        <v>0</v>
      </c>
      <c r="J93" s="4">
        <f>SUM(D93,G93)</f>
        <v>3966.28</v>
      </c>
      <c r="K93" s="142" t="e">
        <f>J93/I93*100</f>
        <v>#DIV/0!</v>
      </c>
      <c r="L93" s="203"/>
    </row>
    <row r="94" spans="1:12" s="16" customFormat="1" ht="39" customHeight="1">
      <c r="A94" s="72" t="s">
        <v>77</v>
      </c>
      <c r="B94" s="34" t="s">
        <v>38</v>
      </c>
      <c r="C94" s="4">
        <f>C95+C97+C99</f>
        <v>26069050</v>
      </c>
      <c r="D94" s="4">
        <f>D95+D97+D99</f>
        <v>31190277.009999998</v>
      </c>
      <c r="E94" s="28">
        <f>D94/C94*100</f>
        <v>119.644854760722</v>
      </c>
      <c r="F94" s="4"/>
      <c r="G94" s="4"/>
      <c r="H94" s="28"/>
      <c r="I94" s="4">
        <f t="shared" si="14"/>
        <v>26069050</v>
      </c>
      <c r="J94" s="4">
        <f t="shared" si="14"/>
        <v>31190277.009999998</v>
      </c>
      <c r="K94" s="28">
        <f>J94/I94*100</f>
        <v>119.644854760722</v>
      </c>
      <c r="L94" s="203"/>
    </row>
    <row r="95" spans="1:12" s="16" customFormat="1" ht="26.25" customHeight="1">
      <c r="A95" s="72" t="s">
        <v>78</v>
      </c>
      <c r="B95" s="34" t="s">
        <v>230</v>
      </c>
      <c r="C95" s="4">
        <f>C96</f>
        <v>6867100</v>
      </c>
      <c r="D95" s="4">
        <f>D96</f>
        <v>8872299.9</v>
      </c>
      <c r="E95" s="142">
        <f aca="true" t="shared" si="15" ref="E95:E103">D95/C95*100</f>
        <v>129.20009756665843</v>
      </c>
      <c r="F95" s="4"/>
      <c r="G95" s="4"/>
      <c r="H95" s="28"/>
      <c r="I95" s="4">
        <f t="shared" si="14"/>
        <v>6867100</v>
      </c>
      <c r="J95" s="4">
        <f t="shared" si="14"/>
        <v>8872299.9</v>
      </c>
      <c r="K95" s="28">
        <f t="shared" si="13"/>
        <v>129.20009756665843</v>
      </c>
      <c r="L95" s="203"/>
    </row>
    <row r="96" spans="1:12" s="6" customFormat="1" ht="28.5" customHeight="1">
      <c r="A96" s="69">
        <v>22012500</v>
      </c>
      <c r="B96" s="33" t="s">
        <v>231</v>
      </c>
      <c r="C96" s="10">
        <v>6867100</v>
      </c>
      <c r="D96" s="3">
        <v>8872299.9</v>
      </c>
      <c r="E96" s="46">
        <f t="shared" si="15"/>
        <v>129.20009756665843</v>
      </c>
      <c r="F96" s="3"/>
      <c r="G96" s="3"/>
      <c r="H96" s="20"/>
      <c r="I96" s="3">
        <f t="shared" si="14"/>
        <v>6867100</v>
      </c>
      <c r="J96" s="3">
        <f t="shared" si="14"/>
        <v>8872299.9</v>
      </c>
      <c r="K96" s="20">
        <f t="shared" si="13"/>
        <v>129.20009756665843</v>
      </c>
      <c r="L96" s="203"/>
    </row>
    <row r="97" spans="1:12" s="16" customFormat="1" ht="58.5" customHeight="1">
      <c r="A97" s="72" t="s">
        <v>79</v>
      </c>
      <c r="B97" s="34" t="s">
        <v>39</v>
      </c>
      <c r="C97" s="44">
        <f>C98</f>
        <v>13800000</v>
      </c>
      <c r="D97" s="4">
        <f>D98</f>
        <v>16661183.03</v>
      </c>
      <c r="E97" s="28">
        <f t="shared" si="15"/>
        <v>120.73321036231883</v>
      </c>
      <c r="F97" s="4"/>
      <c r="G97" s="4"/>
      <c r="H97" s="28"/>
      <c r="I97" s="4">
        <f>SUM(C97,F97)</f>
        <v>13800000</v>
      </c>
      <c r="J97" s="4">
        <f>D97+G97</f>
        <v>16661183.03</v>
      </c>
      <c r="K97" s="28">
        <f t="shared" si="13"/>
        <v>120.73321036231883</v>
      </c>
      <c r="L97" s="203"/>
    </row>
    <row r="98" spans="1:12" s="6" customFormat="1" ht="58.5" customHeight="1">
      <c r="A98" s="69" t="s">
        <v>80</v>
      </c>
      <c r="B98" s="33" t="s">
        <v>40</v>
      </c>
      <c r="C98" s="3">
        <v>13800000</v>
      </c>
      <c r="D98" s="3">
        <v>16661183.03</v>
      </c>
      <c r="E98" s="20">
        <f t="shared" si="15"/>
        <v>120.73321036231883</v>
      </c>
      <c r="F98" s="3"/>
      <c r="G98" s="3"/>
      <c r="H98" s="20"/>
      <c r="I98" s="3">
        <f>SUM(C98,F98)</f>
        <v>13800000</v>
      </c>
      <c r="J98" s="3">
        <f>SUM(D98,G98)</f>
        <v>16661183.03</v>
      </c>
      <c r="K98" s="20">
        <f t="shared" si="13"/>
        <v>120.73321036231883</v>
      </c>
      <c r="L98" s="203"/>
    </row>
    <row r="99" spans="1:12" s="16" customFormat="1" ht="18.75">
      <c r="A99" s="72" t="s">
        <v>103</v>
      </c>
      <c r="B99" s="34" t="s">
        <v>104</v>
      </c>
      <c r="C99" s="4">
        <f>C100+C103+C101+C102</f>
        <v>5401950</v>
      </c>
      <c r="D99" s="4">
        <f>D100+D103+D101+D102</f>
        <v>5656794.08</v>
      </c>
      <c r="E99" s="28">
        <f t="shared" si="15"/>
        <v>104.71763122576108</v>
      </c>
      <c r="F99" s="4"/>
      <c r="G99" s="4"/>
      <c r="H99" s="28"/>
      <c r="I99" s="4">
        <f aca="true" t="shared" si="16" ref="I99:J123">SUM(C99,F99)</f>
        <v>5401950</v>
      </c>
      <c r="J99" s="4">
        <f t="shared" si="16"/>
        <v>5656794.08</v>
      </c>
      <c r="K99" s="28">
        <f t="shared" si="13"/>
        <v>104.71763122576108</v>
      </c>
      <c r="L99" s="203"/>
    </row>
    <row r="100" spans="1:12" s="6" customFormat="1" ht="56.25" customHeight="1">
      <c r="A100" s="69" t="s">
        <v>81</v>
      </c>
      <c r="B100" s="33" t="s">
        <v>41</v>
      </c>
      <c r="C100" s="3">
        <v>241600</v>
      </c>
      <c r="D100" s="3">
        <v>263700.62</v>
      </c>
      <c r="E100" s="20">
        <f t="shared" si="15"/>
        <v>109.14760761589403</v>
      </c>
      <c r="F100" s="3">
        <f>F103+F105</f>
        <v>0</v>
      </c>
      <c r="G100" s="3">
        <f>G103+G105</f>
        <v>0</v>
      </c>
      <c r="H100" s="20"/>
      <c r="I100" s="3">
        <f t="shared" si="16"/>
        <v>241600</v>
      </c>
      <c r="J100" s="3">
        <f>SUM(D100,G100)</f>
        <v>263700.62</v>
      </c>
      <c r="K100" s="20">
        <f t="shared" si="13"/>
        <v>109.14760761589403</v>
      </c>
      <c r="L100" s="203"/>
    </row>
    <row r="101" spans="1:12" s="6" customFormat="1" ht="23.25" customHeight="1">
      <c r="A101" s="69">
        <v>22090200</v>
      </c>
      <c r="B101" s="33" t="s">
        <v>227</v>
      </c>
      <c r="C101" s="3"/>
      <c r="D101" s="3">
        <v>17586.5</v>
      </c>
      <c r="E101" s="20"/>
      <c r="F101" s="3"/>
      <c r="G101" s="3"/>
      <c r="H101" s="20"/>
      <c r="I101" s="3">
        <f t="shared" si="16"/>
        <v>0</v>
      </c>
      <c r="J101" s="3">
        <f>SUM(D101,G101)</f>
        <v>17586.5</v>
      </c>
      <c r="K101" s="46" t="e">
        <f t="shared" si="13"/>
        <v>#DIV/0!</v>
      </c>
      <c r="L101" s="203"/>
    </row>
    <row r="102" spans="1:12" s="6" customFormat="1" ht="56.25" customHeight="1">
      <c r="A102" s="69">
        <v>22090300</v>
      </c>
      <c r="B102" s="33" t="s">
        <v>241</v>
      </c>
      <c r="C102" s="3"/>
      <c r="D102" s="3">
        <v>629</v>
      </c>
      <c r="E102" s="20"/>
      <c r="F102" s="3"/>
      <c r="G102" s="3"/>
      <c r="H102" s="20"/>
      <c r="I102" s="3">
        <f>SUM(C102,F102)</f>
        <v>0</v>
      </c>
      <c r="J102" s="3">
        <f>SUM(D102,G102)</f>
        <v>629</v>
      </c>
      <c r="K102" s="46" t="e">
        <f>J102/I102*100</f>
        <v>#DIV/0!</v>
      </c>
      <c r="L102" s="203"/>
    </row>
    <row r="103" spans="1:12" s="17" customFormat="1" ht="61.5" customHeight="1">
      <c r="A103" s="69" t="s">
        <v>82</v>
      </c>
      <c r="B103" s="33" t="s">
        <v>42</v>
      </c>
      <c r="C103" s="10">
        <v>5160350</v>
      </c>
      <c r="D103" s="10">
        <v>5374877.96</v>
      </c>
      <c r="E103" s="35">
        <f t="shared" si="15"/>
        <v>104.15723662154699</v>
      </c>
      <c r="F103" s="10"/>
      <c r="G103" s="10"/>
      <c r="H103" s="35"/>
      <c r="I103" s="10">
        <f>SUM(C103,F103)</f>
        <v>5160350</v>
      </c>
      <c r="J103" s="10">
        <f>SUM(D103,G103)</f>
        <v>5374877.96</v>
      </c>
      <c r="K103" s="35">
        <f>J103/I103*100</f>
        <v>104.15723662154699</v>
      </c>
      <c r="L103" s="203"/>
    </row>
    <row r="104" spans="1:12" s="45" customFormat="1" ht="18.75">
      <c r="A104" s="72" t="s">
        <v>105</v>
      </c>
      <c r="B104" s="34" t="s">
        <v>106</v>
      </c>
      <c r="C104" s="44">
        <f>C105+C106</f>
        <v>1739400</v>
      </c>
      <c r="D104" s="44">
        <f>D105+D106</f>
        <v>2852317.31</v>
      </c>
      <c r="E104" s="48">
        <f>D104/C104*100</f>
        <v>163.98282798666207</v>
      </c>
      <c r="F104" s="44">
        <f>F106+F112+F115</f>
        <v>1636298</v>
      </c>
      <c r="G104" s="44">
        <f>G106+G112+G115</f>
        <v>1860210.15</v>
      </c>
      <c r="H104" s="48">
        <f aca="true" t="shared" si="17" ref="H104:H121">G104/F104*100</f>
        <v>113.68406916099633</v>
      </c>
      <c r="I104" s="44">
        <f>SUM(C104,F104)</f>
        <v>3375698</v>
      </c>
      <c r="J104" s="44">
        <f>SUM(D104,G104)</f>
        <v>4712527.46</v>
      </c>
      <c r="K104" s="48">
        <f t="shared" si="13"/>
        <v>139.60157158608382</v>
      </c>
      <c r="L104" s="203"/>
    </row>
    <row r="105" spans="1:12" s="17" customFormat="1" ht="55.5" customHeight="1">
      <c r="A105" s="69" t="s">
        <v>83</v>
      </c>
      <c r="B105" s="33" t="s">
        <v>43</v>
      </c>
      <c r="C105" s="10">
        <v>2300</v>
      </c>
      <c r="D105" s="10">
        <v>53380.26</v>
      </c>
      <c r="E105" s="35">
        <f>D105/C105*100</f>
        <v>2320.8808695652174</v>
      </c>
      <c r="F105" s="10"/>
      <c r="G105" s="10"/>
      <c r="H105" s="35"/>
      <c r="I105" s="10">
        <f t="shared" si="16"/>
        <v>2300</v>
      </c>
      <c r="J105" s="10">
        <f t="shared" si="16"/>
        <v>53380.26</v>
      </c>
      <c r="K105" s="35">
        <f t="shared" si="13"/>
        <v>2320.8808695652174</v>
      </c>
      <c r="L105" s="203"/>
    </row>
    <row r="106" spans="1:12" s="45" customFormat="1" ht="18.75">
      <c r="A106" s="119" t="s">
        <v>107</v>
      </c>
      <c r="B106" s="120" t="s">
        <v>44</v>
      </c>
      <c r="C106" s="111">
        <f>C107+C108+C111</f>
        <v>1737100</v>
      </c>
      <c r="D106" s="111">
        <f>D107+D108+D111</f>
        <v>2798937.0500000003</v>
      </c>
      <c r="E106" s="121">
        <f>D106/C106*100</f>
        <v>161.12699614299697</v>
      </c>
      <c r="F106" s="111">
        <f>F109+F110</f>
        <v>230000</v>
      </c>
      <c r="G106" s="111">
        <f>G109+G110</f>
        <v>472351.62</v>
      </c>
      <c r="H106" s="121">
        <f t="shared" si="17"/>
        <v>205.3702695652174</v>
      </c>
      <c r="I106" s="111">
        <f t="shared" si="16"/>
        <v>1967100</v>
      </c>
      <c r="J106" s="111">
        <f t="shared" si="16"/>
        <v>3271288.6700000004</v>
      </c>
      <c r="K106" s="121">
        <f t="shared" si="13"/>
        <v>166.30006964567133</v>
      </c>
      <c r="L106" s="203"/>
    </row>
    <row r="107" spans="1:12" s="17" customFormat="1" ht="18.75">
      <c r="A107" s="76" t="s">
        <v>84</v>
      </c>
      <c r="B107" s="33" t="s">
        <v>44</v>
      </c>
      <c r="C107" s="10">
        <v>1737100</v>
      </c>
      <c r="D107" s="10">
        <v>2797105.14</v>
      </c>
      <c r="E107" s="35">
        <f>D107/C107*100</f>
        <v>161.02153819584368</v>
      </c>
      <c r="F107" s="10"/>
      <c r="G107" s="10"/>
      <c r="H107" s="35"/>
      <c r="I107" s="10">
        <f t="shared" si="16"/>
        <v>1737100</v>
      </c>
      <c r="J107" s="10">
        <f t="shared" si="16"/>
        <v>2797105.14</v>
      </c>
      <c r="K107" s="35">
        <f t="shared" si="13"/>
        <v>161.02153819584368</v>
      </c>
      <c r="L107" s="203"/>
    </row>
    <row r="108" spans="1:12" s="17" customFormat="1" ht="18.75" customHeight="1">
      <c r="A108" s="76">
        <v>24060600</v>
      </c>
      <c r="B108" s="33" t="s">
        <v>181</v>
      </c>
      <c r="C108" s="10"/>
      <c r="D108" s="10">
        <v>1831.91</v>
      </c>
      <c r="E108" s="35"/>
      <c r="F108" s="10"/>
      <c r="G108" s="10"/>
      <c r="H108" s="35"/>
      <c r="I108" s="10"/>
      <c r="J108" s="10">
        <f t="shared" si="16"/>
        <v>1831.91</v>
      </c>
      <c r="K108" s="35"/>
      <c r="L108" s="203">
        <v>6</v>
      </c>
    </row>
    <row r="109" spans="1:12" s="17" customFormat="1" ht="41.25" customHeight="1">
      <c r="A109" s="76">
        <v>24061600</v>
      </c>
      <c r="B109" s="33" t="s">
        <v>147</v>
      </c>
      <c r="C109" s="10"/>
      <c r="D109" s="10"/>
      <c r="E109" s="35"/>
      <c r="F109" s="10">
        <v>150000</v>
      </c>
      <c r="G109" s="10">
        <v>433189.66</v>
      </c>
      <c r="H109" s="35">
        <f t="shared" si="17"/>
        <v>288.79310666666663</v>
      </c>
      <c r="I109" s="10">
        <f t="shared" si="16"/>
        <v>150000</v>
      </c>
      <c r="J109" s="10">
        <f t="shared" si="16"/>
        <v>433189.66</v>
      </c>
      <c r="K109" s="35">
        <f t="shared" si="13"/>
        <v>288.79310666666663</v>
      </c>
      <c r="L109" s="203"/>
    </row>
    <row r="110" spans="1:12" s="6" customFormat="1" ht="60" customHeight="1">
      <c r="A110" s="69" t="s">
        <v>85</v>
      </c>
      <c r="B110" s="33" t="s">
        <v>45</v>
      </c>
      <c r="C110" s="3"/>
      <c r="D110" s="3"/>
      <c r="E110" s="20"/>
      <c r="F110" s="3">
        <v>80000</v>
      </c>
      <c r="G110" s="3">
        <v>39161.96</v>
      </c>
      <c r="H110" s="20">
        <f t="shared" si="17"/>
        <v>48.95245</v>
      </c>
      <c r="I110" s="3">
        <f t="shared" si="16"/>
        <v>80000</v>
      </c>
      <c r="J110" s="3">
        <f t="shared" si="16"/>
        <v>39161.96</v>
      </c>
      <c r="K110" s="20">
        <f t="shared" si="13"/>
        <v>48.95245</v>
      </c>
      <c r="L110" s="203"/>
    </row>
    <row r="111" spans="1:12" s="6" customFormat="1" ht="177" customHeight="1" hidden="1">
      <c r="A111" s="69">
        <v>24062200</v>
      </c>
      <c r="B111" s="33" t="s">
        <v>182</v>
      </c>
      <c r="C111" s="3"/>
      <c r="D111" s="3"/>
      <c r="E111" s="20"/>
      <c r="F111" s="3"/>
      <c r="G111" s="3"/>
      <c r="H111" s="20"/>
      <c r="I111" s="3">
        <f>SUM(C111,F111)</f>
        <v>0</v>
      </c>
      <c r="J111" s="3">
        <f>SUM(D111,G111)</f>
        <v>0</v>
      </c>
      <c r="K111" s="46" t="e">
        <f>J111/I111*100</f>
        <v>#DIV/0!</v>
      </c>
      <c r="L111" s="203"/>
    </row>
    <row r="112" spans="1:12" s="16" customFormat="1" ht="39" customHeight="1">
      <c r="A112" s="72" t="s">
        <v>122</v>
      </c>
      <c r="B112" s="34" t="s">
        <v>123</v>
      </c>
      <c r="C112" s="4"/>
      <c r="D112" s="4"/>
      <c r="E112" s="28"/>
      <c r="F112" s="4">
        <f>F113+F114</f>
        <v>6298</v>
      </c>
      <c r="G112" s="4">
        <f>G113+G114</f>
        <v>25499.84</v>
      </c>
      <c r="H112" s="28">
        <f t="shared" si="17"/>
        <v>404.8879009209273</v>
      </c>
      <c r="I112" s="4">
        <f t="shared" si="16"/>
        <v>6298</v>
      </c>
      <c r="J112" s="4">
        <f t="shared" si="16"/>
        <v>25499.84</v>
      </c>
      <c r="K112" s="28">
        <f t="shared" si="13"/>
        <v>404.8879009209273</v>
      </c>
      <c r="L112" s="203"/>
    </row>
    <row r="113" spans="1:12" s="6" customFormat="1" ht="40.5" customHeight="1">
      <c r="A113" s="69">
        <v>24110600</v>
      </c>
      <c r="B113" s="33" t="s">
        <v>146</v>
      </c>
      <c r="C113" s="3"/>
      <c r="D113" s="3"/>
      <c r="E113" s="20"/>
      <c r="F113" s="3">
        <v>4525</v>
      </c>
      <c r="G113" s="3">
        <v>23500.93</v>
      </c>
      <c r="H113" s="20">
        <f t="shared" si="17"/>
        <v>519.3575690607735</v>
      </c>
      <c r="I113" s="3">
        <f t="shared" si="16"/>
        <v>4525</v>
      </c>
      <c r="J113" s="19">
        <f t="shared" si="16"/>
        <v>23500.93</v>
      </c>
      <c r="K113" s="20">
        <f t="shared" si="13"/>
        <v>519.3575690607735</v>
      </c>
      <c r="L113" s="203"/>
    </row>
    <row r="114" spans="1:12" s="15" customFormat="1" ht="86.25" customHeight="1">
      <c r="A114" s="69" t="s">
        <v>86</v>
      </c>
      <c r="B114" s="33" t="s">
        <v>46</v>
      </c>
      <c r="C114" s="5"/>
      <c r="D114" s="5"/>
      <c r="E114" s="29"/>
      <c r="F114" s="3">
        <v>1773</v>
      </c>
      <c r="G114" s="3">
        <v>1998.91</v>
      </c>
      <c r="H114" s="20">
        <f t="shared" si="17"/>
        <v>112.74168076706148</v>
      </c>
      <c r="I114" s="3">
        <f t="shared" si="16"/>
        <v>1773</v>
      </c>
      <c r="J114" s="3">
        <f t="shared" si="16"/>
        <v>1998.91</v>
      </c>
      <c r="K114" s="20">
        <f t="shared" si="13"/>
        <v>112.74168076706148</v>
      </c>
      <c r="L114" s="203"/>
    </row>
    <row r="115" spans="1:12" s="15" customFormat="1" ht="39.75" customHeight="1">
      <c r="A115" s="58">
        <v>24170000</v>
      </c>
      <c r="B115" s="34" t="s">
        <v>145</v>
      </c>
      <c r="C115" s="5"/>
      <c r="D115" s="5"/>
      <c r="E115" s="29"/>
      <c r="F115" s="56">
        <v>1400000</v>
      </c>
      <c r="G115" s="56">
        <v>1362358.69</v>
      </c>
      <c r="H115" s="28">
        <f t="shared" si="17"/>
        <v>97.311335</v>
      </c>
      <c r="I115" s="56">
        <f t="shared" si="16"/>
        <v>1400000</v>
      </c>
      <c r="J115" s="4">
        <f t="shared" si="16"/>
        <v>1362358.69</v>
      </c>
      <c r="K115" s="28">
        <f t="shared" si="13"/>
        <v>97.311335</v>
      </c>
      <c r="L115" s="203"/>
    </row>
    <row r="116" spans="1:12" s="16" customFormat="1" ht="21" customHeight="1">
      <c r="A116" s="72" t="s">
        <v>116</v>
      </c>
      <c r="B116" s="34" t="s">
        <v>117</v>
      </c>
      <c r="C116" s="4"/>
      <c r="D116" s="4"/>
      <c r="E116" s="28"/>
      <c r="F116" s="4">
        <f>F117+F122</f>
        <v>34851334</v>
      </c>
      <c r="G116" s="4">
        <f>G117+G122</f>
        <v>58553445.7</v>
      </c>
      <c r="H116" s="28">
        <f t="shared" si="17"/>
        <v>168.0091949995372</v>
      </c>
      <c r="I116" s="4">
        <f t="shared" si="16"/>
        <v>34851334</v>
      </c>
      <c r="J116" s="4">
        <f t="shared" si="16"/>
        <v>58553445.7</v>
      </c>
      <c r="K116" s="28">
        <f t="shared" si="13"/>
        <v>168.0091949995372</v>
      </c>
      <c r="L116" s="203"/>
    </row>
    <row r="117" spans="1:12" s="16" customFormat="1" ht="39" customHeight="1">
      <c r="A117" s="72" t="s">
        <v>118</v>
      </c>
      <c r="B117" s="34" t="s">
        <v>119</v>
      </c>
      <c r="C117" s="4"/>
      <c r="D117" s="4"/>
      <c r="E117" s="28"/>
      <c r="F117" s="4">
        <v>33124413</v>
      </c>
      <c r="G117" s="178">
        <v>34402312.45</v>
      </c>
      <c r="H117" s="28">
        <f t="shared" si="17"/>
        <v>103.85787802488757</v>
      </c>
      <c r="I117" s="4">
        <f t="shared" si="16"/>
        <v>33124413</v>
      </c>
      <c r="J117" s="4">
        <f t="shared" si="16"/>
        <v>34402312.45</v>
      </c>
      <c r="K117" s="28">
        <f t="shared" si="13"/>
        <v>103.85787802488757</v>
      </c>
      <c r="L117" s="203"/>
    </row>
    <row r="118" spans="1:12" s="15" customFormat="1" ht="40.5" customHeight="1" hidden="1">
      <c r="A118" s="69" t="s">
        <v>87</v>
      </c>
      <c r="B118" s="33" t="s">
        <v>47</v>
      </c>
      <c r="C118" s="5"/>
      <c r="D118" s="5"/>
      <c r="E118" s="29"/>
      <c r="F118" s="3">
        <v>26730714</v>
      </c>
      <c r="G118" s="148">
        <v>23323271.35</v>
      </c>
      <c r="H118" s="20">
        <f t="shared" si="17"/>
        <v>87.25270619408072</v>
      </c>
      <c r="I118" s="3">
        <f t="shared" si="16"/>
        <v>26730714</v>
      </c>
      <c r="J118" s="3">
        <f t="shared" si="16"/>
        <v>23323271.35</v>
      </c>
      <c r="K118" s="20">
        <f t="shared" si="13"/>
        <v>87.25270619408072</v>
      </c>
      <c r="L118" s="203"/>
    </row>
    <row r="119" spans="1:12" s="15" customFormat="1" ht="39" customHeight="1" hidden="1">
      <c r="A119" s="69" t="s">
        <v>88</v>
      </c>
      <c r="B119" s="33" t="s">
        <v>48</v>
      </c>
      <c r="C119" s="5"/>
      <c r="D119" s="5"/>
      <c r="E119" s="29"/>
      <c r="F119" s="57">
        <v>665006</v>
      </c>
      <c r="G119" s="149">
        <v>501102.77</v>
      </c>
      <c r="H119" s="30">
        <f t="shared" si="17"/>
        <v>75.35312012222445</v>
      </c>
      <c r="I119" s="57">
        <f t="shared" si="16"/>
        <v>665006</v>
      </c>
      <c r="J119" s="57">
        <f t="shared" si="16"/>
        <v>501102.77</v>
      </c>
      <c r="K119" s="30">
        <f t="shared" si="13"/>
        <v>75.35312012222445</v>
      </c>
      <c r="L119" s="203"/>
    </row>
    <row r="120" spans="1:12" s="15" customFormat="1" ht="26.25" customHeight="1" hidden="1">
      <c r="A120" s="69" t="s">
        <v>89</v>
      </c>
      <c r="B120" s="33" t="s">
        <v>49</v>
      </c>
      <c r="C120" s="5"/>
      <c r="D120" s="5"/>
      <c r="E120" s="29"/>
      <c r="F120" s="3">
        <v>34391</v>
      </c>
      <c r="G120" s="89">
        <v>75617.3</v>
      </c>
      <c r="H120" s="20">
        <f t="shared" si="17"/>
        <v>219.8752580617022</v>
      </c>
      <c r="I120" s="3">
        <f t="shared" si="16"/>
        <v>34391</v>
      </c>
      <c r="J120" s="3">
        <f t="shared" si="16"/>
        <v>75617.3</v>
      </c>
      <c r="K120" s="20">
        <f t="shared" si="13"/>
        <v>219.8752580617022</v>
      </c>
      <c r="L120" s="203"/>
    </row>
    <row r="121" spans="1:12" s="15" customFormat="1" ht="38.25" customHeight="1" hidden="1">
      <c r="A121" s="69" t="s">
        <v>90</v>
      </c>
      <c r="B121" s="33" t="s">
        <v>50</v>
      </c>
      <c r="C121" s="5"/>
      <c r="D121" s="5"/>
      <c r="E121" s="29"/>
      <c r="F121" s="3">
        <v>33306</v>
      </c>
      <c r="G121" s="150">
        <v>66851.71</v>
      </c>
      <c r="H121" s="20">
        <f t="shared" si="17"/>
        <v>200.71972017053986</v>
      </c>
      <c r="I121" s="3">
        <f t="shared" si="16"/>
        <v>33306</v>
      </c>
      <c r="J121" s="3">
        <f t="shared" si="16"/>
        <v>66851.71</v>
      </c>
      <c r="K121" s="20">
        <f t="shared" si="13"/>
        <v>200.71972017053986</v>
      </c>
      <c r="L121" s="203"/>
    </row>
    <row r="122" spans="1:12" s="16" customFormat="1" ht="18.75" customHeight="1">
      <c r="A122" s="72" t="s">
        <v>120</v>
      </c>
      <c r="B122" s="34" t="s">
        <v>121</v>
      </c>
      <c r="C122" s="4"/>
      <c r="D122" s="4"/>
      <c r="E122" s="28"/>
      <c r="F122" s="4">
        <v>1726921</v>
      </c>
      <c r="G122" s="179">
        <v>24151133.25</v>
      </c>
      <c r="H122" s="28">
        <f>G122/F122*100</f>
        <v>1398.5082843974913</v>
      </c>
      <c r="I122" s="4">
        <f t="shared" si="16"/>
        <v>1726921</v>
      </c>
      <c r="J122" s="4">
        <f t="shared" si="16"/>
        <v>24151133.25</v>
      </c>
      <c r="K122" s="28">
        <f t="shared" si="13"/>
        <v>1398.5082843974913</v>
      </c>
      <c r="L122" s="203"/>
    </row>
    <row r="123" spans="1:12" s="6" customFormat="1" ht="20.25" customHeight="1" hidden="1">
      <c r="A123" s="68">
        <v>25020100</v>
      </c>
      <c r="B123" s="31" t="s">
        <v>170</v>
      </c>
      <c r="C123" s="3"/>
      <c r="D123" s="3"/>
      <c r="E123" s="20"/>
      <c r="F123" s="3">
        <f>SUM(F127)</f>
        <v>0</v>
      </c>
      <c r="G123" s="90">
        <v>10318822.54</v>
      </c>
      <c r="H123" s="46" t="e">
        <f>G123/F123*100</f>
        <v>#DIV/0!</v>
      </c>
      <c r="I123" s="4">
        <f t="shared" si="16"/>
        <v>0</v>
      </c>
      <c r="J123" s="3">
        <f t="shared" si="16"/>
        <v>10318822.54</v>
      </c>
      <c r="K123" s="46" t="e">
        <f t="shared" si="13"/>
        <v>#DIV/0!</v>
      </c>
      <c r="L123" s="203"/>
    </row>
    <row r="124" spans="1:12" s="6" customFormat="1" ht="135" customHeight="1" hidden="1">
      <c r="A124" s="69" t="s">
        <v>91</v>
      </c>
      <c r="B124" s="33" t="s">
        <v>171</v>
      </c>
      <c r="C124" s="10"/>
      <c r="D124" s="10"/>
      <c r="E124" s="20"/>
      <c r="F124" s="3">
        <v>1773165</v>
      </c>
      <c r="G124" s="90">
        <v>2618361.68</v>
      </c>
      <c r="H124" s="20">
        <f>G124/F124*100</f>
        <v>147.66599160258636</v>
      </c>
      <c r="I124" s="19">
        <f aca="true" t="shared" si="18" ref="I124:J134">SUM(C124,F124)</f>
        <v>1773165</v>
      </c>
      <c r="J124" s="19">
        <f t="shared" si="18"/>
        <v>2618361.68</v>
      </c>
      <c r="K124" s="20">
        <f t="shared" si="13"/>
        <v>147.66599160258636</v>
      </c>
      <c r="L124" s="203"/>
    </row>
    <row r="125" spans="1:12" s="16" customFormat="1" ht="18.75">
      <c r="A125" s="72" t="s">
        <v>110</v>
      </c>
      <c r="B125" s="34" t="s">
        <v>111</v>
      </c>
      <c r="C125" s="44">
        <f>C126</f>
        <v>29800</v>
      </c>
      <c r="D125" s="44">
        <f>D126</f>
        <v>295291.61</v>
      </c>
      <c r="E125" s="28">
        <f>D125/C125*100</f>
        <v>990.91144295302</v>
      </c>
      <c r="F125" s="4">
        <f>F126+F131</f>
        <v>7000000</v>
      </c>
      <c r="G125" s="4">
        <f>G126+G131</f>
        <v>6444630.15</v>
      </c>
      <c r="H125" s="28">
        <f aca="true" t="shared" si="19" ref="H125:H142">G125/F125*100</f>
        <v>92.066145</v>
      </c>
      <c r="I125" s="56">
        <f t="shared" si="18"/>
        <v>7029800</v>
      </c>
      <c r="J125" s="56">
        <f t="shared" si="18"/>
        <v>6739921.760000001</v>
      </c>
      <c r="K125" s="28">
        <f t="shared" si="13"/>
        <v>95.87643688298388</v>
      </c>
      <c r="L125" s="203"/>
    </row>
    <row r="126" spans="1:12" s="16" customFormat="1" ht="22.5" customHeight="1">
      <c r="A126" s="72" t="s">
        <v>112</v>
      </c>
      <c r="B126" s="34" t="s">
        <v>113</v>
      </c>
      <c r="C126" s="44">
        <f>C127+C129</f>
        <v>29800</v>
      </c>
      <c r="D126" s="4">
        <f>D127+D129</f>
        <v>295291.61</v>
      </c>
      <c r="E126" s="28">
        <f>D126/C126*100</f>
        <v>990.91144295302</v>
      </c>
      <c r="F126" s="56">
        <f>F130</f>
        <v>2000000</v>
      </c>
      <c r="G126" s="56">
        <f>G130</f>
        <v>3371522.15</v>
      </c>
      <c r="H126" s="28">
        <f t="shared" si="19"/>
        <v>168.5761075</v>
      </c>
      <c r="I126" s="4">
        <f t="shared" si="18"/>
        <v>2029800</v>
      </c>
      <c r="J126" s="4">
        <f t="shared" si="18"/>
        <v>3666813.76</v>
      </c>
      <c r="K126" s="28">
        <f t="shared" si="13"/>
        <v>180.64901763720562</v>
      </c>
      <c r="L126" s="203"/>
    </row>
    <row r="127" spans="1:12" s="16" customFormat="1" ht="96" customHeight="1">
      <c r="A127" s="72" t="s">
        <v>92</v>
      </c>
      <c r="B127" s="34" t="s">
        <v>51</v>
      </c>
      <c r="C127" s="4">
        <f>C128</f>
        <v>25000</v>
      </c>
      <c r="D127" s="4">
        <f>D128</f>
        <v>289381.25</v>
      </c>
      <c r="E127" s="28">
        <f>D127/C127*100</f>
        <v>1157.525</v>
      </c>
      <c r="F127" s="4"/>
      <c r="G127" s="4"/>
      <c r="H127" s="28"/>
      <c r="I127" s="4">
        <f t="shared" si="18"/>
        <v>25000</v>
      </c>
      <c r="J127" s="4">
        <f t="shared" si="18"/>
        <v>289381.25</v>
      </c>
      <c r="K127" s="28">
        <f t="shared" si="13"/>
        <v>1157.525</v>
      </c>
      <c r="L127" s="203"/>
    </row>
    <row r="128" spans="1:12" s="6" customFormat="1" ht="76.5" customHeight="1">
      <c r="A128" s="122" t="s">
        <v>93</v>
      </c>
      <c r="B128" s="118" t="s">
        <v>52</v>
      </c>
      <c r="C128" s="109">
        <v>25000</v>
      </c>
      <c r="D128" s="109">
        <v>289381.25</v>
      </c>
      <c r="E128" s="110">
        <f>D128/C128*100</f>
        <v>1157.525</v>
      </c>
      <c r="F128" s="109"/>
      <c r="G128" s="109"/>
      <c r="H128" s="110"/>
      <c r="I128" s="109">
        <f t="shared" si="18"/>
        <v>25000</v>
      </c>
      <c r="J128" s="109">
        <f t="shared" si="18"/>
        <v>289381.25</v>
      </c>
      <c r="K128" s="110">
        <f t="shared" si="13"/>
        <v>1157.525</v>
      </c>
      <c r="L128" s="203"/>
    </row>
    <row r="129" spans="1:12" s="16" customFormat="1" ht="37.5" customHeight="1">
      <c r="A129" s="72" t="s">
        <v>114</v>
      </c>
      <c r="B129" s="34" t="s">
        <v>115</v>
      </c>
      <c r="C129" s="4">
        <v>4800</v>
      </c>
      <c r="D129" s="4">
        <v>5910.36</v>
      </c>
      <c r="E129" s="28">
        <f>D129/C129*100</f>
        <v>123.1325</v>
      </c>
      <c r="F129" s="4"/>
      <c r="G129" s="4"/>
      <c r="H129" s="28"/>
      <c r="I129" s="4">
        <f t="shared" si="18"/>
        <v>4800</v>
      </c>
      <c r="J129" s="4">
        <f t="shared" si="18"/>
        <v>5910.36</v>
      </c>
      <c r="K129" s="28">
        <f t="shared" si="13"/>
        <v>123.1325</v>
      </c>
      <c r="L129" s="203"/>
    </row>
    <row r="130" spans="1:12" s="15" customFormat="1" ht="57" customHeight="1">
      <c r="A130" s="72" t="s">
        <v>94</v>
      </c>
      <c r="B130" s="34" t="s">
        <v>53</v>
      </c>
      <c r="C130" s="1"/>
      <c r="D130" s="1"/>
      <c r="E130" s="30"/>
      <c r="F130" s="4">
        <v>2000000</v>
      </c>
      <c r="G130" s="4">
        <v>3371522.15</v>
      </c>
      <c r="H130" s="28">
        <f t="shared" si="19"/>
        <v>168.5761075</v>
      </c>
      <c r="I130" s="4">
        <f t="shared" si="18"/>
        <v>2000000</v>
      </c>
      <c r="J130" s="4">
        <f t="shared" si="18"/>
        <v>3371522.15</v>
      </c>
      <c r="K130" s="28">
        <f t="shared" si="13"/>
        <v>168.5761075</v>
      </c>
      <c r="L130" s="203"/>
    </row>
    <row r="131" spans="1:12" s="16" customFormat="1" ht="20.25" customHeight="1">
      <c r="A131" s="72" t="s">
        <v>95</v>
      </c>
      <c r="B131" s="34" t="s">
        <v>54</v>
      </c>
      <c r="C131" s="4"/>
      <c r="D131" s="4"/>
      <c r="E131" s="28"/>
      <c r="F131" s="4">
        <f>F132</f>
        <v>5000000</v>
      </c>
      <c r="G131" s="4">
        <f>G132</f>
        <v>3073108</v>
      </c>
      <c r="H131" s="28">
        <f t="shared" si="19"/>
        <v>61.46216</v>
      </c>
      <c r="I131" s="4">
        <f>SUM(C131,F131)</f>
        <v>5000000</v>
      </c>
      <c r="J131" s="4">
        <f t="shared" si="18"/>
        <v>3073108</v>
      </c>
      <c r="K131" s="28">
        <f t="shared" si="13"/>
        <v>61.46216</v>
      </c>
      <c r="L131" s="203"/>
    </row>
    <row r="132" spans="1:12" s="16" customFormat="1" ht="18.75">
      <c r="A132" s="72" t="s">
        <v>96</v>
      </c>
      <c r="B132" s="34" t="s">
        <v>55</v>
      </c>
      <c r="C132" s="4"/>
      <c r="D132" s="4"/>
      <c r="E132" s="28"/>
      <c r="F132" s="4">
        <f>F133+F134</f>
        <v>5000000</v>
      </c>
      <c r="G132" s="4">
        <f>G133+G134</f>
        <v>3073108</v>
      </c>
      <c r="H132" s="28">
        <f t="shared" si="19"/>
        <v>61.46216</v>
      </c>
      <c r="I132" s="4">
        <f t="shared" si="18"/>
        <v>5000000</v>
      </c>
      <c r="J132" s="4">
        <f t="shared" si="18"/>
        <v>3073108</v>
      </c>
      <c r="K132" s="28">
        <f t="shared" si="13"/>
        <v>61.46216</v>
      </c>
      <c r="L132" s="203"/>
    </row>
    <row r="133" spans="1:12" s="6" customFormat="1" ht="77.25" customHeight="1">
      <c r="A133" s="69" t="s">
        <v>97</v>
      </c>
      <c r="B133" s="33" t="s">
        <v>172</v>
      </c>
      <c r="C133" s="3"/>
      <c r="D133" s="3"/>
      <c r="E133" s="20"/>
      <c r="F133" s="3">
        <v>5000000</v>
      </c>
      <c r="G133" s="3">
        <v>3073108</v>
      </c>
      <c r="H133" s="20">
        <f t="shared" si="19"/>
        <v>61.46216</v>
      </c>
      <c r="I133" s="3">
        <f t="shared" si="18"/>
        <v>5000000</v>
      </c>
      <c r="J133" s="3">
        <f t="shared" si="18"/>
        <v>3073108</v>
      </c>
      <c r="K133" s="20">
        <f t="shared" si="13"/>
        <v>61.46216</v>
      </c>
      <c r="L133" s="203"/>
    </row>
    <row r="134" spans="1:12" s="47" customFormat="1" ht="93.75" customHeight="1" hidden="1">
      <c r="A134" s="69">
        <v>33010200</v>
      </c>
      <c r="B134" s="33" t="s">
        <v>173</v>
      </c>
      <c r="C134" s="3"/>
      <c r="D134" s="3"/>
      <c r="E134" s="20"/>
      <c r="F134" s="3"/>
      <c r="G134" s="3"/>
      <c r="H134" s="46" t="e">
        <f t="shared" si="19"/>
        <v>#DIV/0!</v>
      </c>
      <c r="I134" s="3">
        <f t="shared" si="18"/>
        <v>0</v>
      </c>
      <c r="J134" s="3">
        <f t="shared" si="18"/>
        <v>0</v>
      </c>
      <c r="K134" s="46" t="e">
        <f t="shared" si="13"/>
        <v>#DIV/0!</v>
      </c>
      <c r="L134" s="203"/>
    </row>
    <row r="135" spans="1:12" s="15" customFormat="1" ht="18.75">
      <c r="A135" s="67">
        <v>50000000</v>
      </c>
      <c r="B135" s="42" t="s">
        <v>8</v>
      </c>
      <c r="C135" s="41"/>
      <c r="D135" s="41"/>
      <c r="E135" s="28"/>
      <c r="F135" s="41">
        <f>F136</f>
        <v>910230</v>
      </c>
      <c r="G135" s="41">
        <f>G136</f>
        <v>1020173.13</v>
      </c>
      <c r="H135" s="28">
        <f t="shared" si="19"/>
        <v>112.07860980191819</v>
      </c>
      <c r="I135" s="4">
        <f>SUM(C135:F135)</f>
        <v>910230</v>
      </c>
      <c r="J135" s="4">
        <f>SUM(D135,G135)</f>
        <v>1020173.13</v>
      </c>
      <c r="K135" s="28">
        <f>J135/I135*100</f>
        <v>112.07860980191819</v>
      </c>
      <c r="L135" s="203"/>
    </row>
    <row r="136" spans="1:12" ht="18.75">
      <c r="A136" s="72" t="s">
        <v>98</v>
      </c>
      <c r="B136" s="34" t="s">
        <v>61</v>
      </c>
      <c r="C136" s="130"/>
      <c r="D136" s="130"/>
      <c r="E136" s="28"/>
      <c r="F136" s="129">
        <f>F137</f>
        <v>910230</v>
      </c>
      <c r="G136" s="129">
        <f>G137</f>
        <v>1020173.13</v>
      </c>
      <c r="H136" s="28">
        <f t="shared" si="19"/>
        <v>112.07860980191819</v>
      </c>
      <c r="I136" s="4">
        <f>SUM(C136:F136)</f>
        <v>910230</v>
      </c>
      <c r="J136" s="129">
        <f>SUM(D136,G136)</f>
        <v>1020173.13</v>
      </c>
      <c r="K136" s="28">
        <f>J136/I136*100</f>
        <v>112.07860980191819</v>
      </c>
      <c r="L136" s="203"/>
    </row>
    <row r="137" spans="1:12" s="6" customFormat="1" ht="61.5" customHeight="1">
      <c r="A137" s="68">
        <v>50110000</v>
      </c>
      <c r="B137" s="31" t="s">
        <v>62</v>
      </c>
      <c r="C137" s="131"/>
      <c r="D137" s="131"/>
      <c r="E137" s="20"/>
      <c r="F137" s="132">
        <v>910230</v>
      </c>
      <c r="G137" s="132">
        <v>1020173.13</v>
      </c>
      <c r="H137" s="20">
        <f t="shared" si="19"/>
        <v>112.07860980191819</v>
      </c>
      <c r="I137" s="3">
        <f>SUM(C137:F137)</f>
        <v>910230</v>
      </c>
      <c r="J137" s="132">
        <f>SUM(D137,G137)</f>
        <v>1020173.13</v>
      </c>
      <c r="K137" s="20">
        <f>J137/I137*100</f>
        <v>112.07860980191819</v>
      </c>
      <c r="L137" s="203"/>
    </row>
    <row r="138" spans="1:12" s="16" customFormat="1" ht="18.75">
      <c r="A138" s="67">
        <v>900101</v>
      </c>
      <c r="B138" s="27" t="s">
        <v>9</v>
      </c>
      <c r="C138" s="4">
        <f>C11+C83+C125</f>
        <v>598368070.65</v>
      </c>
      <c r="D138" s="4">
        <f>D11+D83+D125</f>
        <v>717003728.79</v>
      </c>
      <c r="E138" s="28">
        <f>D138/C138*100</f>
        <v>119.82653553207268</v>
      </c>
      <c r="F138" s="4">
        <f>F11+F83+F125+F136</f>
        <v>44397862</v>
      </c>
      <c r="G138" s="4">
        <f>G11+G83+G125+G136</f>
        <v>67857797.11</v>
      </c>
      <c r="H138" s="28">
        <f t="shared" si="19"/>
        <v>152.8402361131714</v>
      </c>
      <c r="I138" s="4">
        <f>SUM(C138,F138)</f>
        <v>642765932.65</v>
      </c>
      <c r="J138" s="4">
        <f>SUM(D138,G138)</f>
        <v>784861525.9</v>
      </c>
      <c r="K138" s="28">
        <f t="shared" si="13"/>
        <v>122.10689553258793</v>
      </c>
      <c r="L138" s="203"/>
    </row>
    <row r="139" spans="1:12" s="16" customFormat="1" ht="18.75">
      <c r="A139" s="67">
        <v>40000000</v>
      </c>
      <c r="B139" s="27" t="s">
        <v>10</v>
      </c>
      <c r="C139" s="44">
        <f>C140</f>
        <v>927252903.14</v>
      </c>
      <c r="D139" s="44">
        <f>D140</f>
        <v>889810884.1700001</v>
      </c>
      <c r="E139" s="28">
        <f aca="true" t="shared" si="20" ref="E139:E157">D139/C139*100</f>
        <v>95.9620488818953</v>
      </c>
      <c r="F139" s="4">
        <f>F140</f>
        <v>14995237.049999999</v>
      </c>
      <c r="G139" s="4">
        <f>G140</f>
        <v>14923288.99</v>
      </c>
      <c r="H139" s="28">
        <f t="shared" si="19"/>
        <v>99.52019391384013</v>
      </c>
      <c r="I139" s="4">
        <f>SUM(C139,F139)</f>
        <v>942248140.1899999</v>
      </c>
      <c r="J139" s="4">
        <f>SUM(D139,G139)</f>
        <v>904734173.1600001</v>
      </c>
      <c r="K139" s="28">
        <f t="shared" si="13"/>
        <v>96.01867433535763</v>
      </c>
      <c r="L139" s="203"/>
    </row>
    <row r="140" spans="1:12" s="16" customFormat="1" ht="20.25" customHeight="1">
      <c r="A140" s="67">
        <v>41000000</v>
      </c>
      <c r="B140" s="27" t="s">
        <v>21</v>
      </c>
      <c r="C140" s="4">
        <f>C143+C153</f>
        <v>927252903.14</v>
      </c>
      <c r="D140" s="4">
        <f>D143+D153</f>
        <v>889810884.1700001</v>
      </c>
      <c r="E140" s="28">
        <f t="shared" si="20"/>
        <v>95.9620488818953</v>
      </c>
      <c r="F140" s="4">
        <f>F153+F141</f>
        <v>14995237.049999999</v>
      </c>
      <c r="G140" s="4">
        <f>G153+G141</f>
        <v>14923288.99</v>
      </c>
      <c r="H140" s="49">
        <f t="shared" si="19"/>
        <v>99.52019391384013</v>
      </c>
      <c r="I140" s="4">
        <f>I143+I153+I141</f>
        <v>942248140.1899999</v>
      </c>
      <c r="J140" s="4">
        <f>J143+J153</f>
        <v>904734173.1600001</v>
      </c>
      <c r="K140" s="28">
        <f t="shared" si="13"/>
        <v>96.01867433535763</v>
      </c>
      <c r="L140" s="203">
        <v>7</v>
      </c>
    </row>
    <row r="141" spans="1:12" s="16" customFormat="1" ht="20.25" customHeight="1" hidden="1">
      <c r="A141" s="126">
        <v>41010000</v>
      </c>
      <c r="B141" s="27" t="s">
        <v>153</v>
      </c>
      <c r="C141" s="127"/>
      <c r="D141" s="4"/>
      <c r="E141" s="28"/>
      <c r="F141" s="4">
        <f>F142</f>
        <v>0</v>
      </c>
      <c r="G141" s="4">
        <f>G142</f>
        <v>0</v>
      </c>
      <c r="H141" s="49" t="e">
        <f t="shared" si="19"/>
        <v>#DIV/0!</v>
      </c>
      <c r="I141" s="4">
        <f>SUM(C141,F141)</f>
        <v>0</v>
      </c>
      <c r="J141" s="4">
        <f>SUM(D141,G141)</f>
        <v>0</v>
      </c>
      <c r="K141" s="28" t="e">
        <f t="shared" si="13"/>
        <v>#DIV/0!</v>
      </c>
      <c r="L141" s="203"/>
    </row>
    <row r="142" spans="1:12" s="16" customFormat="1" ht="44.25" customHeight="1" hidden="1">
      <c r="A142" s="88">
        <v>41010900</v>
      </c>
      <c r="B142" s="37" t="s">
        <v>154</v>
      </c>
      <c r="C142" s="127"/>
      <c r="D142" s="4"/>
      <c r="E142" s="28"/>
      <c r="F142" s="57"/>
      <c r="G142" s="57"/>
      <c r="H142" s="128" t="e">
        <f t="shared" si="19"/>
        <v>#DIV/0!</v>
      </c>
      <c r="I142" s="57">
        <f>SUM(C142,F142)</f>
        <v>0</v>
      </c>
      <c r="J142" s="57">
        <f>SUM(D142,G142)</f>
        <v>0</v>
      </c>
      <c r="K142" s="30" t="e">
        <f t="shared" si="13"/>
        <v>#DIV/0!</v>
      </c>
      <c r="L142" s="203"/>
    </row>
    <row r="143" spans="1:12" s="16" customFormat="1" ht="18.75" customHeight="1" hidden="1">
      <c r="A143" s="67">
        <v>41020000</v>
      </c>
      <c r="B143" s="81" t="s">
        <v>11</v>
      </c>
      <c r="C143" s="44">
        <f>SUM(C144:C152)</f>
        <v>0</v>
      </c>
      <c r="D143" s="44">
        <f>SUM(D144:D152)</f>
        <v>0</v>
      </c>
      <c r="E143" s="28" t="e">
        <f t="shared" si="20"/>
        <v>#DIV/0!</v>
      </c>
      <c r="F143" s="4"/>
      <c r="G143" s="4"/>
      <c r="H143" s="28"/>
      <c r="I143" s="4">
        <f>SUM(I144:I152)</f>
        <v>0</v>
      </c>
      <c r="J143" s="4">
        <f>SUM(J144:J152)</f>
        <v>0</v>
      </c>
      <c r="K143" s="28" t="e">
        <f t="shared" si="13"/>
        <v>#DIV/0!</v>
      </c>
      <c r="L143" s="203"/>
    </row>
    <row r="144" spans="1:12" ht="45.75" customHeight="1" hidden="1">
      <c r="A144" s="77">
        <v>41020100</v>
      </c>
      <c r="B144" s="37" t="s">
        <v>178</v>
      </c>
      <c r="C144" s="36"/>
      <c r="D144" s="36"/>
      <c r="E144" s="30" t="e">
        <f t="shared" si="20"/>
        <v>#DIV/0!</v>
      </c>
      <c r="F144" s="1"/>
      <c r="G144" s="1"/>
      <c r="H144" s="30"/>
      <c r="I144" s="1">
        <f aca="true" t="shared" si="21" ref="I144:J182">SUM(C144,F144)</f>
        <v>0</v>
      </c>
      <c r="J144" s="1">
        <f t="shared" si="21"/>
        <v>0</v>
      </c>
      <c r="K144" s="30" t="e">
        <f t="shared" si="13"/>
        <v>#DIV/0!</v>
      </c>
      <c r="L144" s="203"/>
    </row>
    <row r="145" spans="1:12" ht="43.5" customHeight="1" hidden="1">
      <c r="A145" s="77">
        <v>41020600</v>
      </c>
      <c r="B145" s="37" t="s">
        <v>186</v>
      </c>
      <c r="C145" s="36"/>
      <c r="D145" s="36"/>
      <c r="E145" s="30" t="e">
        <f t="shared" si="20"/>
        <v>#DIV/0!</v>
      </c>
      <c r="F145" s="1"/>
      <c r="G145" s="1"/>
      <c r="H145" s="30"/>
      <c r="I145" s="1">
        <f t="shared" si="21"/>
        <v>0</v>
      </c>
      <c r="J145" s="1">
        <f t="shared" si="21"/>
        <v>0</v>
      </c>
      <c r="K145" s="30" t="e">
        <f t="shared" si="13"/>
        <v>#DIV/0!</v>
      </c>
      <c r="L145" s="203"/>
    </row>
    <row r="146" spans="1:12" ht="43.5" customHeight="1" hidden="1">
      <c r="A146" s="77">
        <v>41021100</v>
      </c>
      <c r="B146" s="37" t="s">
        <v>125</v>
      </c>
      <c r="C146" s="36"/>
      <c r="D146" s="1"/>
      <c r="E146" s="30" t="e">
        <f t="shared" si="20"/>
        <v>#DIV/0!</v>
      </c>
      <c r="F146" s="1"/>
      <c r="G146" s="1"/>
      <c r="H146" s="30"/>
      <c r="I146" s="1">
        <f t="shared" si="21"/>
        <v>0</v>
      </c>
      <c r="J146" s="1">
        <f t="shared" si="21"/>
        <v>0</v>
      </c>
      <c r="K146" s="30" t="e">
        <f aca="true" t="shared" si="22" ref="K146:K183">J146/I146*100</f>
        <v>#DIV/0!</v>
      </c>
      <c r="L146" s="203"/>
    </row>
    <row r="147" spans="1:12" ht="43.5" customHeight="1" hidden="1">
      <c r="A147" s="77">
        <v>41021600</v>
      </c>
      <c r="B147" s="53" t="s">
        <v>126</v>
      </c>
      <c r="C147" s="36"/>
      <c r="D147" s="1"/>
      <c r="E147" s="30" t="e">
        <f t="shared" si="20"/>
        <v>#DIV/0!</v>
      </c>
      <c r="F147" s="1"/>
      <c r="G147" s="1"/>
      <c r="H147" s="30"/>
      <c r="I147" s="1">
        <f t="shared" si="21"/>
        <v>0</v>
      </c>
      <c r="J147" s="1">
        <f t="shared" si="21"/>
        <v>0</v>
      </c>
      <c r="K147" s="30" t="e">
        <f t="shared" si="22"/>
        <v>#DIV/0!</v>
      </c>
      <c r="L147" s="203"/>
    </row>
    <row r="148" spans="1:12" ht="43.5" customHeight="1" hidden="1">
      <c r="A148" s="77">
        <v>41021700</v>
      </c>
      <c r="B148" s="83" t="s">
        <v>131</v>
      </c>
      <c r="C148" s="36"/>
      <c r="D148" s="1"/>
      <c r="E148" s="30" t="e">
        <f t="shared" si="20"/>
        <v>#DIV/0!</v>
      </c>
      <c r="F148" s="1"/>
      <c r="G148" s="1"/>
      <c r="H148" s="30"/>
      <c r="I148" s="1">
        <f t="shared" si="21"/>
        <v>0</v>
      </c>
      <c r="J148" s="1">
        <f t="shared" si="21"/>
        <v>0</v>
      </c>
      <c r="K148" s="30" t="e">
        <f t="shared" si="22"/>
        <v>#DIV/0!</v>
      </c>
      <c r="L148" s="203"/>
    </row>
    <row r="149" spans="1:12" ht="43.5" customHeight="1" hidden="1">
      <c r="A149" s="88">
        <v>41021200</v>
      </c>
      <c r="B149" s="37" t="s">
        <v>155</v>
      </c>
      <c r="C149" s="93"/>
      <c r="D149" s="93"/>
      <c r="E149" s="30" t="e">
        <f t="shared" si="20"/>
        <v>#DIV/0!</v>
      </c>
      <c r="F149" s="1"/>
      <c r="G149" s="1"/>
      <c r="H149" s="30"/>
      <c r="I149" s="1">
        <f t="shared" si="21"/>
        <v>0</v>
      </c>
      <c r="J149" s="1">
        <f t="shared" si="21"/>
        <v>0</v>
      </c>
      <c r="K149" s="30" t="e">
        <f t="shared" si="22"/>
        <v>#DIV/0!</v>
      </c>
      <c r="L149" s="203"/>
    </row>
    <row r="150" spans="1:12" ht="43.5" customHeight="1" hidden="1">
      <c r="A150" s="141">
        <v>41021300</v>
      </c>
      <c r="B150" s="37" t="s">
        <v>174</v>
      </c>
      <c r="C150" s="94"/>
      <c r="D150" s="94"/>
      <c r="E150" s="30" t="e">
        <f t="shared" si="20"/>
        <v>#DIV/0!</v>
      </c>
      <c r="F150" s="1"/>
      <c r="G150" s="1"/>
      <c r="H150" s="30"/>
      <c r="I150" s="1">
        <f t="shared" si="21"/>
        <v>0</v>
      </c>
      <c r="J150" s="1">
        <f t="shared" si="21"/>
        <v>0</v>
      </c>
      <c r="K150" s="30" t="e">
        <f t="shared" si="22"/>
        <v>#DIV/0!</v>
      </c>
      <c r="L150" s="203"/>
    </row>
    <row r="151" spans="1:12" ht="43.5" customHeight="1" hidden="1">
      <c r="A151" s="88">
        <v>41021800</v>
      </c>
      <c r="B151" s="85" t="s">
        <v>157</v>
      </c>
      <c r="C151" s="36"/>
      <c r="D151" s="36"/>
      <c r="E151" s="30" t="e">
        <f t="shared" si="20"/>
        <v>#DIV/0!</v>
      </c>
      <c r="F151" s="1"/>
      <c r="G151" s="1"/>
      <c r="H151" s="30"/>
      <c r="I151" s="1">
        <f t="shared" si="21"/>
        <v>0</v>
      </c>
      <c r="J151" s="1">
        <f>SUM(D151,G151)</f>
        <v>0</v>
      </c>
      <c r="K151" s="30" t="e">
        <f>J151/I151*100</f>
        <v>#DIV/0!</v>
      </c>
      <c r="L151" s="203"/>
    </row>
    <row r="152" spans="1:12" ht="43.5" customHeight="1" hidden="1">
      <c r="A152" s="88">
        <v>41021900</v>
      </c>
      <c r="B152" s="84" t="s">
        <v>156</v>
      </c>
      <c r="C152" s="95"/>
      <c r="D152" s="95"/>
      <c r="E152" s="30" t="e">
        <f t="shared" si="20"/>
        <v>#DIV/0!</v>
      </c>
      <c r="F152" s="1"/>
      <c r="G152" s="1"/>
      <c r="H152" s="30"/>
      <c r="I152" s="1">
        <f t="shared" si="21"/>
        <v>0</v>
      </c>
      <c r="J152" s="1">
        <f t="shared" si="21"/>
        <v>0</v>
      </c>
      <c r="K152" s="30" t="e">
        <f t="shared" si="22"/>
        <v>#DIV/0!</v>
      </c>
      <c r="L152" s="203"/>
    </row>
    <row r="153" spans="1:12" s="16" customFormat="1" ht="18.75">
      <c r="A153" s="67">
        <v>41030000</v>
      </c>
      <c r="B153" s="81" t="s">
        <v>12</v>
      </c>
      <c r="C153" s="4">
        <f>C154+C156+C157+C158+C162+C163+C165+C168+C183+C187+C167+C184+C164+C166+C185+C186</f>
        <v>927252903.14</v>
      </c>
      <c r="D153" s="4">
        <f>D154+D156+D157+D158+D162+D163+D165+D168+D183+D187+D167+D184+D164+D166+D185+D186</f>
        <v>889810884.1700001</v>
      </c>
      <c r="E153" s="28">
        <f t="shared" si="20"/>
        <v>95.9620488818953</v>
      </c>
      <c r="F153" s="4">
        <f>F165+F168+F188+F185</f>
        <v>14995237.049999999</v>
      </c>
      <c r="G153" s="4">
        <f>G165+G168+G188+G185</f>
        <v>14923288.99</v>
      </c>
      <c r="H153" s="28">
        <f>G153/F153*100</f>
        <v>99.52019391384013</v>
      </c>
      <c r="I153" s="4">
        <f>SUM(C153,F153)</f>
        <v>942248140.1899999</v>
      </c>
      <c r="J153" s="4">
        <f>SUM(D153,G153)</f>
        <v>904734173.1600001</v>
      </c>
      <c r="K153" s="28">
        <f t="shared" si="22"/>
        <v>96.01867433535763</v>
      </c>
      <c r="L153" s="203"/>
    </row>
    <row r="154" spans="1:12" s="6" customFormat="1" ht="60.75" customHeight="1">
      <c r="A154" s="77">
        <v>41030300</v>
      </c>
      <c r="B154" s="37" t="s">
        <v>56</v>
      </c>
      <c r="C154" s="36">
        <v>87500</v>
      </c>
      <c r="D154" s="36">
        <v>87500</v>
      </c>
      <c r="E154" s="87">
        <f t="shared" si="20"/>
        <v>100</v>
      </c>
      <c r="F154" s="1"/>
      <c r="G154" s="1"/>
      <c r="H154" s="28"/>
      <c r="I154" s="1">
        <f t="shared" si="21"/>
        <v>87500</v>
      </c>
      <c r="J154" s="1">
        <f t="shared" si="21"/>
        <v>87500</v>
      </c>
      <c r="K154" s="30">
        <f t="shared" si="22"/>
        <v>100</v>
      </c>
      <c r="L154" s="203"/>
    </row>
    <row r="155" spans="1:12" s="6" customFormat="1" ht="37.5" customHeight="1" hidden="1">
      <c r="A155" s="77">
        <v>41030400</v>
      </c>
      <c r="B155" s="37" t="s">
        <v>132</v>
      </c>
      <c r="C155" s="36"/>
      <c r="D155" s="86"/>
      <c r="E155" s="87"/>
      <c r="F155" s="1"/>
      <c r="G155" s="1"/>
      <c r="H155" s="28"/>
      <c r="I155" s="1">
        <f>SUM(C155,F155)</f>
        <v>0</v>
      </c>
      <c r="J155" s="1">
        <f>SUM(D155,G155)</f>
        <v>0</v>
      </c>
      <c r="K155" s="30" t="e">
        <f>J155/I155*100</f>
        <v>#DIV/0!</v>
      </c>
      <c r="L155" s="203"/>
    </row>
    <row r="156" spans="1:12" s="6" customFormat="1" ht="99.75" customHeight="1">
      <c r="A156" s="75">
        <v>41030600</v>
      </c>
      <c r="B156" s="164" t="s">
        <v>203</v>
      </c>
      <c r="C156" s="36">
        <v>247083220.25</v>
      </c>
      <c r="D156" s="86">
        <v>247081633.03</v>
      </c>
      <c r="E156" s="87">
        <f t="shared" si="20"/>
        <v>99.99935761724394</v>
      </c>
      <c r="F156" s="1"/>
      <c r="G156" s="1"/>
      <c r="H156" s="28"/>
      <c r="I156" s="1">
        <f t="shared" si="21"/>
        <v>247083220.25</v>
      </c>
      <c r="J156" s="1">
        <f t="shared" si="21"/>
        <v>247081633.03</v>
      </c>
      <c r="K156" s="30">
        <f t="shared" si="22"/>
        <v>99.99935761724394</v>
      </c>
      <c r="L156" s="203"/>
    </row>
    <row r="157" spans="1:12" s="6" customFormat="1" ht="114.75" customHeight="1">
      <c r="A157" s="80">
        <v>41030800</v>
      </c>
      <c r="B157" s="154" t="s">
        <v>57</v>
      </c>
      <c r="C157" s="155">
        <v>185023215</v>
      </c>
      <c r="D157" s="156">
        <v>185023215</v>
      </c>
      <c r="E157" s="152">
        <f t="shared" si="20"/>
        <v>100</v>
      </c>
      <c r="F157" s="125"/>
      <c r="G157" s="125"/>
      <c r="H157" s="113"/>
      <c r="I157" s="125">
        <f t="shared" si="21"/>
        <v>185023215</v>
      </c>
      <c r="J157" s="125">
        <f t="shared" si="21"/>
        <v>185023215</v>
      </c>
      <c r="K157" s="124">
        <f t="shared" si="22"/>
        <v>100</v>
      </c>
      <c r="L157" s="203"/>
    </row>
    <row r="158" spans="1:12" ht="256.5" customHeight="1">
      <c r="A158" s="195">
        <v>41030900</v>
      </c>
      <c r="B158" s="123" t="s">
        <v>158</v>
      </c>
      <c r="C158" s="95">
        <f>C159+C161+C160</f>
        <v>18614181.89</v>
      </c>
      <c r="D158" s="101">
        <f>D159+D161+D160</f>
        <v>15537464.600000001</v>
      </c>
      <c r="E158" s="124">
        <f aca="true" t="shared" si="23" ref="E158:E167">D158/C158*100</f>
        <v>83.47111192862637</v>
      </c>
      <c r="F158" s="125"/>
      <c r="G158" s="125"/>
      <c r="H158" s="113"/>
      <c r="I158" s="125">
        <f t="shared" si="21"/>
        <v>18614181.89</v>
      </c>
      <c r="J158" s="125">
        <f t="shared" si="21"/>
        <v>15537464.600000001</v>
      </c>
      <c r="K158" s="30">
        <f t="shared" si="22"/>
        <v>83.47111192862637</v>
      </c>
      <c r="L158" s="203"/>
    </row>
    <row r="159" spans="1:12" s="6" customFormat="1" ht="20.25" customHeight="1">
      <c r="A159" s="196"/>
      <c r="B159" s="103" t="s">
        <v>58</v>
      </c>
      <c r="C159" s="3">
        <v>16218249.3</v>
      </c>
      <c r="D159" s="90">
        <v>13270793.8</v>
      </c>
      <c r="E159" s="20">
        <f t="shared" si="23"/>
        <v>81.82630291667795</v>
      </c>
      <c r="F159" s="3"/>
      <c r="G159" s="3"/>
      <c r="H159" s="29"/>
      <c r="I159" s="3">
        <f t="shared" si="21"/>
        <v>16218249.3</v>
      </c>
      <c r="J159" s="3">
        <f t="shared" si="21"/>
        <v>13270793.8</v>
      </c>
      <c r="K159" s="20">
        <f t="shared" si="22"/>
        <v>81.82630291667795</v>
      </c>
      <c r="L159" s="203"/>
    </row>
    <row r="160" spans="1:12" s="6" customFormat="1" ht="19.5">
      <c r="A160" s="196"/>
      <c r="B160" s="104" t="s">
        <v>59</v>
      </c>
      <c r="C160" s="96">
        <v>1786183.91</v>
      </c>
      <c r="D160" s="89">
        <v>1766855.21</v>
      </c>
      <c r="E160" s="20">
        <f t="shared" si="23"/>
        <v>98.91787738699314</v>
      </c>
      <c r="F160" s="18"/>
      <c r="G160" s="18"/>
      <c r="H160" s="29"/>
      <c r="I160" s="3">
        <f t="shared" si="21"/>
        <v>1786183.91</v>
      </c>
      <c r="J160" s="3">
        <f t="shared" si="21"/>
        <v>1766855.21</v>
      </c>
      <c r="K160" s="20">
        <f t="shared" si="22"/>
        <v>98.91787738699314</v>
      </c>
      <c r="L160" s="203"/>
    </row>
    <row r="161" spans="1:12" s="6" customFormat="1" ht="19.5">
      <c r="A161" s="197"/>
      <c r="B161" s="105" t="s">
        <v>159</v>
      </c>
      <c r="C161" s="96">
        <v>609748.68</v>
      </c>
      <c r="D161" s="89">
        <v>499815.59</v>
      </c>
      <c r="E161" s="20">
        <f t="shared" si="23"/>
        <v>81.97075391782725</v>
      </c>
      <c r="F161" s="18"/>
      <c r="G161" s="18"/>
      <c r="H161" s="29"/>
      <c r="I161" s="3">
        <f t="shared" si="21"/>
        <v>609748.68</v>
      </c>
      <c r="J161" s="3">
        <f t="shared" si="21"/>
        <v>499815.59</v>
      </c>
      <c r="K161" s="20">
        <f t="shared" si="22"/>
        <v>81.97075391782725</v>
      </c>
      <c r="L161" s="203"/>
    </row>
    <row r="162" spans="1:12" s="6" customFormat="1" ht="79.5" customHeight="1">
      <c r="A162" s="80">
        <v>41031000</v>
      </c>
      <c r="B162" s="37" t="s">
        <v>16</v>
      </c>
      <c r="C162" s="97">
        <v>107460</v>
      </c>
      <c r="D162" s="97">
        <v>104047.23</v>
      </c>
      <c r="E162" s="30">
        <f t="shared" si="23"/>
        <v>96.82414852037967</v>
      </c>
      <c r="F162" s="14"/>
      <c r="G162" s="14"/>
      <c r="H162" s="28"/>
      <c r="I162" s="1">
        <f t="shared" si="21"/>
        <v>107460</v>
      </c>
      <c r="J162" s="1">
        <f t="shared" si="21"/>
        <v>104047.23</v>
      </c>
      <c r="K162" s="30">
        <f t="shared" si="22"/>
        <v>96.82414852037967</v>
      </c>
      <c r="L162" s="203"/>
    </row>
    <row r="163" spans="1:12" s="6" customFormat="1" ht="37.5" customHeight="1">
      <c r="A163" s="75">
        <v>41033900</v>
      </c>
      <c r="B163" s="38" t="s">
        <v>204</v>
      </c>
      <c r="C163" s="96">
        <v>183589200</v>
      </c>
      <c r="D163" s="96">
        <v>183589200</v>
      </c>
      <c r="E163" s="20">
        <f t="shared" si="23"/>
        <v>100</v>
      </c>
      <c r="F163" s="18"/>
      <c r="G163" s="18"/>
      <c r="H163" s="28"/>
      <c r="I163" s="3">
        <f t="shared" si="21"/>
        <v>183589200</v>
      </c>
      <c r="J163" s="3">
        <f t="shared" si="21"/>
        <v>183589200</v>
      </c>
      <c r="K163" s="20">
        <f t="shared" si="22"/>
        <v>100</v>
      </c>
      <c r="L163" s="203"/>
    </row>
    <row r="164" spans="1:12" s="6" customFormat="1" ht="37.5" customHeight="1">
      <c r="A164" s="75">
        <v>41033904</v>
      </c>
      <c r="B164" s="38" t="s">
        <v>249</v>
      </c>
      <c r="C164" s="96">
        <v>910528</v>
      </c>
      <c r="D164" s="18">
        <v>910010</v>
      </c>
      <c r="E164" s="20">
        <f t="shared" si="23"/>
        <v>99.94310993181979</v>
      </c>
      <c r="F164" s="18"/>
      <c r="G164" s="18"/>
      <c r="H164" s="28"/>
      <c r="I164" s="3">
        <f>SUM(C164,F164)</f>
        <v>910528</v>
      </c>
      <c r="J164" s="3">
        <f>SUM(D164,G164)</f>
        <v>910010</v>
      </c>
      <c r="K164" s="20">
        <f>J164/I164*100</f>
        <v>99.94310993181979</v>
      </c>
      <c r="L164" s="203"/>
    </row>
    <row r="165" spans="1:12" s="6" customFormat="1" ht="38.25" customHeight="1">
      <c r="A165" s="60">
        <v>41034200</v>
      </c>
      <c r="B165" s="37" t="s">
        <v>205</v>
      </c>
      <c r="C165" s="96">
        <v>182271300</v>
      </c>
      <c r="D165" s="96">
        <v>182271300</v>
      </c>
      <c r="E165" s="20">
        <f t="shared" si="23"/>
        <v>100</v>
      </c>
      <c r="F165" s="14"/>
      <c r="G165" s="14"/>
      <c r="H165" s="30"/>
      <c r="I165" s="1">
        <f t="shared" si="21"/>
        <v>182271300</v>
      </c>
      <c r="J165" s="1">
        <f t="shared" si="21"/>
        <v>182271300</v>
      </c>
      <c r="K165" s="30">
        <f t="shared" si="22"/>
        <v>100</v>
      </c>
      <c r="L165" s="203"/>
    </row>
    <row r="166" spans="1:12" s="6" customFormat="1" ht="38.25" customHeight="1">
      <c r="A166" s="187">
        <v>41034204</v>
      </c>
      <c r="B166" s="37" t="s">
        <v>250</v>
      </c>
      <c r="C166" s="99">
        <v>247200</v>
      </c>
      <c r="D166" s="99">
        <v>247200</v>
      </c>
      <c r="E166" s="20">
        <f t="shared" si="23"/>
        <v>100</v>
      </c>
      <c r="F166" s="14"/>
      <c r="G166" s="14"/>
      <c r="H166" s="30"/>
      <c r="I166" s="1">
        <f>SUM(C166,F166)</f>
        <v>247200</v>
      </c>
      <c r="J166" s="1">
        <f>SUM(D166,G166)</f>
        <v>247200</v>
      </c>
      <c r="K166" s="30">
        <f>J166/I166*100</f>
        <v>100</v>
      </c>
      <c r="L166" s="203"/>
    </row>
    <row r="167" spans="1:12" s="6" customFormat="1" ht="60" customHeight="1">
      <c r="A167" s="60">
        <v>41034500</v>
      </c>
      <c r="B167" s="37" t="s">
        <v>242</v>
      </c>
      <c r="C167" s="99">
        <v>21000000</v>
      </c>
      <c r="D167" s="99">
        <v>18799412.13</v>
      </c>
      <c r="E167" s="20">
        <f t="shared" si="23"/>
        <v>89.52101014285714</v>
      </c>
      <c r="F167" s="14"/>
      <c r="G167" s="14"/>
      <c r="H167" s="30"/>
      <c r="I167" s="1">
        <f t="shared" si="21"/>
        <v>21000000</v>
      </c>
      <c r="J167" s="1">
        <f>SUM(D167,G167)</f>
        <v>18799412.13</v>
      </c>
      <c r="K167" s="30">
        <f>J167/I167*100</f>
        <v>89.52101014285714</v>
      </c>
      <c r="L167" s="203"/>
    </row>
    <row r="168" spans="1:12" s="6" customFormat="1" ht="21.75" customHeight="1">
      <c r="A168" s="198">
        <v>41035000</v>
      </c>
      <c r="B168" s="38" t="s">
        <v>179</v>
      </c>
      <c r="C168" s="98">
        <f>C169+C170+C171+C172+C173+C174+C175+C176+C177+C180+C178+C182+C179</f>
        <v>7698226</v>
      </c>
      <c r="D168" s="98">
        <f>D169+D170+D171+D172+D173+D174+D175+D176+D177+D180+D178+D182+D179</f>
        <v>7082306.11</v>
      </c>
      <c r="E168" s="30">
        <f aca="true" t="shared" si="24" ref="E168:E179">D168/C168*100</f>
        <v>91.99919708774463</v>
      </c>
      <c r="F168" s="82">
        <f>F180+F181+F182</f>
        <v>504161.18</v>
      </c>
      <c r="G168" s="82">
        <f>G180+G181+G182</f>
        <v>432238.63</v>
      </c>
      <c r="H168" s="30">
        <f>G168/F168*100</f>
        <v>85.73421499846538</v>
      </c>
      <c r="I168" s="57">
        <f>SUM(C168,F168)</f>
        <v>8202387.18</v>
      </c>
      <c r="J168" s="1">
        <f>SUM(D168,G168)</f>
        <v>7514544.74</v>
      </c>
      <c r="K168" s="30">
        <f t="shared" si="22"/>
        <v>91.61411885460399</v>
      </c>
      <c r="L168" s="203">
        <v>8</v>
      </c>
    </row>
    <row r="169" spans="1:12" s="6" customFormat="1" ht="57.75" customHeight="1">
      <c r="A169" s="199"/>
      <c r="B169" s="102" t="s">
        <v>206</v>
      </c>
      <c r="C169" s="99">
        <v>199377</v>
      </c>
      <c r="D169" s="99">
        <v>199266.67</v>
      </c>
      <c r="E169" s="20">
        <f t="shared" si="24"/>
        <v>99.944662624074</v>
      </c>
      <c r="F169" s="18"/>
      <c r="G169" s="18"/>
      <c r="H169" s="46" t="e">
        <f>G169/F169*100</f>
        <v>#DIV/0!</v>
      </c>
      <c r="I169" s="3">
        <f t="shared" si="21"/>
        <v>199377</v>
      </c>
      <c r="J169" s="3">
        <f t="shared" si="21"/>
        <v>199266.67</v>
      </c>
      <c r="K169" s="20">
        <f t="shared" si="22"/>
        <v>99.944662624074</v>
      </c>
      <c r="L169" s="203"/>
    </row>
    <row r="170" spans="1:12" s="6" customFormat="1" ht="56.25" customHeight="1">
      <c r="A170" s="199"/>
      <c r="B170" s="102" t="s">
        <v>207</v>
      </c>
      <c r="C170" s="99">
        <v>528579</v>
      </c>
      <c r="D170" s="18">
        <v>285256.59</v>
      </c>
      <c r="E170" s="20">
        <f t="shared" si="24"/>
        <v>53.966689936603615</v>
      </c>
      <c r="F170" s="18"/>
      <c r="G170" s="18"/>
      <c r="H170" s="46" t="e">
        <f>G170/F170*100</f>
        <v>#DIV/0!</v>
      </c>
      <c r="I170" s="3">
        <f t="shared" si="21"/>
        <v>528579</v>
      </c>
      <c r="J170" s="3">
        <f t="shared" si="21"/>
        <v>285256.59</v>
      </c>
      <c r="K170" s="20">
        <f t="shared" si="22"/>
        <v>53.966689936603615</v>
      </c>
      <c r="L170" s="203"/>
    </row>
    <row r="171" spans="1:12" s="6" customFormat="1" ht="44.25" customHeight="1">
      <c r="A171" s="199"/>
      <c r="B171" s="102" t="s">
        <v>208</v>
      </c>
      <c r="C171" s="99">
        <v>5253400</v>
      </c>
      <c r="D171" s="18">
        <v>4937049.96</v>
      </c>
      <c r="E171" s="20">
        <f t="shared" si="24"/>
        <v>93.9781847946092</v>
      </c>
      <c r="F171" s="18"/>
      <c r="G171" s="18"/>
      <c r="H171" s="46" t="e">
        <f>G171/F171*100</f>
        <v>#DIV/0!</v>
      </c>
      <c r="I171" s="3">
        <f t="shared" si="21"/>
        <v>5253400</v>
      </c>
      <c r="J171" s="3">
        <f t="shared" si="21"/>
        <v>4937049.96</v>
      </c>
      <c r="K171" s="20">
        <f t="shared" si="22"/>
        <v>93.9781847946092</v>
      </c>
      <c r="L171" s="203"/>
    </row>
    <row r="172" spans="1:12" s="6" customFormat="1" ht="86.25" customHeight="1">
      <c r="A172" s="199"/>
      <c r="B172" s="102" t="s">
        <v>209</v>
      </c>
      <c r="C172" s="99">
        <v>168000</v>
      </c>
      <c r="D172" s="99">
        <v>168000</v>
      </c>
      <c r="E172" s="20">
        <f t="shared" si="24"/>
        <v>100</v>
      </c>
      <c r="F172" s="18"/>
      <c r="G172" s="18"/>
      <c r="H172" s="46"/>
      <c r="I172" s="3">
        <f t="shared" si="21"/>
        <v>168000</v>
      </c>
      <c r="J172" s="3">
        <f>SUM(D172,G172)</f>
        <v>168000</v>
      </c>
      <c r="K172" s="20">
        <f>J172/I172*100</f>
        <v>100</v>
      </c>
      <c r="L172" s="203"/>
    </row>
    <row r="173" spans="1:12" s="6" customFormat="1" ht="24.75" customHeight="1">
      <c r="A173" s="199"/>
      <c r="B173" s="160" t="s">
        <v>210</v>
      </c>
      <c r="C173" s="161">
        <v>4312</v>
      </c>
      <c r="D173" s="161">
        <v>1632</v>
      </c>
      <c r="E173" s="110">
        <f t="shared" si="24"/>
        <v>37.84786641929499</v>
      </c>
      <c r="F173" s="162"/>
      <c r="G173" s="162"/>
      <c r="H173" s="163"/>
      <c r="I173" s="109">
        <f t="shared" si="21"/>
        <v>4312</v>
      </c>
      <c r="J173" s="109">
        <f>SUM(D173,G173)</f>
        <v>1632</v>
      </c>
      <c r="K173" s="110">
        <f>J173/I173*100</f>
        <v>37.84786641929499</v>
      </c>
      <c r="L173" s="203"/>
    </row>
    <row r="174" spans="1:12" s="6" customFormat="1" ht="43.5" customHeight="1">
      <c r="A174" s="199"/>
      <c r="B174" s="159" t="s">
        <v>176</v>
      </c>
      <c r="C174" s="99">
        <v>382700</v>
      </c>
      <c r="D174" s="18">
        <v>382699.36</v>
      </c>
      <c r="E174" s="20">
        <f t="shared" si="24"/>
        <v>99.99983276718055</v>
      </c>
      <c r="F174" s="18"/>
      <c r="G174" s="18"/>
      <c r="H174" s="20"/>
      <c r="I174" s="3">
        <f>SUM(C174,F174)</f>
        <v>382700</v>
      </c>
      <c r="J174" s="3">
        <f>SUM(D174,G174)</f>
        <v>382699.36</v>
      </c>
      <c r="K174" s="20">
        <f>J174/I174*100</f>
        <v>99.99983276718055</v>
      </c>
      <c r="L174" s="203"/>
    </row>
    <row r="175" spans="1:12" s="6" customFormat="1" ht="27" customHeight="1">
      <c r="A175" s="199"/>
      <c r="B175" s="102" t="s">
        <v>177</v>
      </c>
      <c r="C175" s="99">
        <v>157000</v>
      </c>
      <c r="D175" s="18">
        <v>117205.31</v>
      </c>
      <c r="E175" s="20">
        <f t="shared" si="24"/>
        <v>74.65306369426752</v>
      </c>
      <c r="F175" s="18"/>
      <c r="G175" s="18"/>
      <c r="H175" s="20"/>
      <c r="I175" s="3">
        <f>SUM(C175,F175)</f>
        <v>157000</v>
      </c>
      <c r="J175" s="3">
        <f>SUM(D175,G175)</f>
        <v>117205.31</v>
      </c>
      <c r="K175" s="20">
        <f>J175/I175*100</f>
        <v>74.65306369426752</v>
      </c>
      <c r="L175" s="203"/>
    </row>
    <row r="176" spans="1:12" s="6" customFormat="1" ht="38.25" customHeight="1">
      <c r="A176" s="199"/>
      <c r="B176" s="39" t="s">
        <v>175</v>
      </c>
      <c r="C176" s="99">
        <v>51200</v>
      </c>
      <c r="D176" s="99">
        <v>51200</v>
      </c>
      <c r="E176" s="20">
        <f t="shared" si="24"/>
        <v>100</v>
      </c>
      <c r="F176" s="18"/>
      <c r="G176" s="18"/>
      <c r="H176" s="20"/>
      <c r="I176" s="3">
        <f t="shared" si="21"/>
        <v>51200</v>
      </c>
      <c r="J176" s="3">
        <f t="shared" si="21"/>
        <v>51200</v>
      </c>
      <c r="K176" s="20">
        <f t="shared" si="22"/>
        <v>100</v>
      </c>
      <c r="L176" s="203"/>
    </row>
    <row r="177" spans="1:12" s="6" customFormat="1" ht="57.75" customHeight="1">
      <c r="A177" s="199"/>
      <c r="B177" s="39" t="s">
        <v>211</v>
      </c>
      <c r="C177" s="99">
        <v>143988</v>
      </c>
      <c r="D177" s="100">
        <v>131315.15</v>
      </c>
      <c r="E177" s="20">
        <f t="shared" si="24"/>
        <v>91.19867627857877</v>
      </c>
      <c r="F177" s="18"/>
      <c r="G177" s="18"/>
      <c r="H177" s="46" t="e">
        <f>G177/F177*100</f>
        <v>#DIV/0!</v>
      </c>
      <c r="I177" s="3">
        <f t="shared" si="21"/>
        <v>143988</v>
      </c>
      <c r="J177" s="3">
        <f t="shared" si="21"/>
        <v>131315.15</v>
      </c>
      <c r="K177" s="20">
        <f t="shared" si="22"/>
        <v>91.19867627857877</v>
      </c>
      <c r="L177" s="203"/>
    </row>
    <row r="178" spans="1:12" s="6" customFormat="1" ht="72.75" customHeight="1">
      <c r="A178" s="199"/>
      <c r="B178" s="39" t="s">
        <v>234</v>
      </c>
      <c r="C178" s="99">
        <v>685000</v>
      </c>
      <c r="D178" s="100">
        <v>684100</v>
      </c>
      <c r="E178" s="20">
        <f t="shared" si="24"/>
        <v>99.86861313868613</v>
      </c>
      <c r="F178" s="143"/>
      <c r="G178" s="18"/>
      <c r="H178" s="46"/>
      <c r="I178" s="3">
        <f t="shared" si="21"/>
        <v>685000</v>
      </c>
      <c r="J178" s="3">
        <f t="shared" si="21"/>
        <v>684100</v>
      </c>
      <c r="K178" s="20">
        <f t="shared" si="22"/>
        <v>99.86861313868613</v>
      </c>
      <c r="L178" s="203"/>
    </row>
    <row r="179" spans="1:12" s="6" customFormat="1" ht="39.75" customHeight="1">
      <c r="A179" s="199"/>
      <c r="B179" s="39" t="s">
        <v>251</v>
      </c>
      <c r="C179" s="100">
        <v>35000</v>
      </c>
      <c r="D179" s="100">
        <v>34996.66</v>
      </c>
      <c r="E179" s="20">
        <f t="shared" si="24"/>
        <v>99.99045714285715</v>
      </c>
      <c r="F179" s="143"/>
      <c r="G179" s="143"/>
      <c r="H179" s="46"/>
      <c r="I179" s="3">
        <f>SUM(C179,F179)</f>
        <v>35000</v>
      </c>
      <c r="J179" s="3">
        <f>SUM(D179,G179)</f>
        <v>34996.66</v>
      </c>
      <c r="K179" s="20">
        <f>J179/I179*100</f>
        <v>99.99045714285715</v>
      </c>
      <c r="L179" s="203"/>
    </row>
    <row r="180" spans="1:12" s="6" customFormat="1" ht="24" customHeight="1">
      <c r="A180" s="199"/>
      <c r="B180" s="39" t="s">
        <v>212</v>
      </c>
      <c r="C180" s="143"/>
      <c r="D180" s="18"/>
      <c r="E180" s="20"/>
      <c r="F180" s="143">
        <v>422148.18</v>
      </c>
      <c r="G180" s="143">
        <v>350238.63</v>
      </c>
      <c r="H180" s="20">
        <f>G180/F180*100</f>
        <v>82.96580361900412</v>
      </c>
      <c r="I180" s="3">
        <f t="shared" si="21"/>
        <v>422148.18</v>
      </c>
      <c r="J180" s="3">
        <f t="shared" si="21"/>
        <v>350238.63</v>
      </c>
      <c r="K180" s="20">
        <f t="shared" si="22"/>
        <v>82.96580361900412</v>
      </c>
      <c r="L180" s="203"/>
    </row>
    <row r="181" spans="1:12" s="6" customFormat="1" ht="24" customHeight="1">
      <c r="A181" s="174"/>
      <c r="B181" s="39" t="s">
        <v>236</v>
      </c>
      <c r="C181" s="175"/>
      <c r="D181" s="162"/>
      <c r="E181" s="176"/>
      <c r="F181" s="177">
        <v>13</v>
      </c>
      <c r="G181" s="162"/>
      <c r="H181" s="110"/>
      <c r="I181" s="109">
        <f t="shared" si="21"/>
        <v>13</v>
      </c>
      <c r="J181" s="109">
        <f t="shared" si="21"/>
        <v>0</v>
      </c>
      <c r="K181" s="110">
        <f t="shared" si="22"/>
        <v>0</v>
      </c>
      <c r="L181" s="203"/>
    </row>
    <row r="182" spans="1:12" s="6" customFormat="1" ht="48" customHeight="1">
      <c r="A182" s="153"/>
      <c r="B182" s="39" t="s">
        <v>237</v>
      </c>
      <c r="C182" s="10">
        <v>89670</v>
      </c>
      <c r="D182" s="10">
        <v>89584.41</v>
      </c>
      <c r="E182" s="108">
        <f aca="true" t="shared" si="25" ref="E182:E190">D182/C182*100</f>
        <v>99.90455001672801</v>
      </c>
      <c r="F182" s="109">
        <v>82000</v>
      </c>
      <c r="G182" s="109">
        <v>82000</v>
      </c>
      <c r="H182" s="110">
        <f>G182/F182*100</f>
        <v>100</v>
      </c>
      <c r="I182" s="109">
        <f>SUM(C182,F182)</f>
        <v>171670</v>
      </c>
      <c r="J182" s="109">
        <f t="shared" si="21"/>
        <v>171584.41</v>
      </c>
      <c r="K182" s="110">
        <f t="shared" si="22"/>
        <v>99.95014271567543</v>
      </c>
      <c r="L182" s="203"/>
    </row>
    <row r="183" spans="1:12" s="15" customFormat="1" ht="131.25" customHeight="1">
      <c r="A183" s="78">
        <v>41035800</v>
      </c>
      <c r="B183" s="40" t="s">
        <v>60</v>
      </c>
      <c r="C183" s="1">
        <v>1438700</v>
      </c>
      <c r="D183" s="1">
        <v>1220739.95</v>
      </c>
      <c r="E183" s="30">
        <f t="shared" si="25"/>
        <v>84.85020852158198</v>
      </c>
      <c r="F183" s="1"/>
      <c r="G183" s="1"/>
      <c r="H183" s="30"/>
      <c r="I183" s="57">
        <f aca="true" t="shared" si="26" ref="I183:J189">SUM(C183,F183)</f>
        <v>1438700</v>
      </c>
      <c r="J183" s="1">
        <f t="shared" si="26"/>
        <v>1220739.95</v>
      </c>
      <c r="K183" s="30">
        <f t="shared" si="22"/>
        <v>84.85020852158198</v>
      </c>
      <c r="L183" s="203"/>
    </row>
    <row r="184" spans="1:12" s="15" customFormat="1" ht="131.25" customHeight="1">
      <c r="A184" s="78">
        <v>41036100</v>
      </c>
      <c r="B184" s="40" t="s">
        <v>243</v>
      </c>
      <c r="C184" s="136">
        <v>2260147</v>
      </c>
      <c r="D184" s="1">
        <v>2259569</v>
      </c>
      <c r="E184" s="30">
        <f t="shared" si="25"/>
        <v>99.9744264421739</v>
      </c>
      <c r="F184" s="1"/>
      <c r="G184" s="1"/>
      <c r="H184" s="30"/>
      <c r="I184" s="57">
        <f aca="true" t="shared" si="27" ref="I184:J186">SUM(C184,F184)</f>
        <v>2260147</v>
      </c>
      <c r="J184" s="1">
        <f t="shared" si="27"/>
        <v>2259569</v>
      </c>
      <c r="K184" s="30">
        <f aca="true" t="shared" si="28" ref="K184:K190">J184/I184*100</f>
        <v>99.9744264421739</v>
      </c>
      <c r="L184" s="203"/>
    </row>
    <row r="185" spans="1:12" s="15" customFormat="1" ht="150" customHeight="1">
      <c r="A185" s="78">
        <v>41036600</v>
      </c>
      <c r="B185" s="40" t="s">
        <v>244</v>
      </c>
      <c r="C185" s="136">
        <v>70525259</v>
      </c>
      <c r="D185" s="1">
        <v>39374224.22</v>
      </c>
      <c r="E185" s="30">
        <f t="shared" si="25"/>
        <v>55.82996046848974</v>
      </c>
      <c r="F185" s="1">
        <v>14491075.87</v>
      </c>
      <c r="G185" s="1">
        <v>14491050.36</v>
      </c>
      <c r="H185" s="30">
        <f>G185/F185*100</f>
        <v>99.9998239606208</v>
      </c>
      <c r="I185" s="57">
        <f t="shared" si="27"/>
        <v>85016334.87</v>
      </c>
      <c r="J185" s="1">
        <f t="shared" si="27"/>
        <v>53865274.58</v>
      </c>
      <c r="K185" s="30">
        <f t="shared" si="28"/>
        <v>63.35873530935714</v>
      </c>
      <c r="L185" s="202">
        <v>9</v>
      </c>
    </row>
    <row r="186" spans="1:12" s="15" customFormat="1" ht="63" customHeight="1">
      <c r="A186" s="78">
        <v>41037000</v>
      </c>
      <c r="B186" s="40" t="s">
        <v>245</v>
      </c>
      <c r="C186" s="136">
        <v>4596766</v>
      </c>
      <c r="D186" s="1">
        <v>4423249.06</v>
      </c>
      <c r="E186" s="30">
        <f t="shared" si="25"/>
        <v>96.22523878744317</v>
      </c>
      <c r="F186" s="1"/>
      <c r="G186" s="1"/>
      <c r="H186" s="30"/>
      <c r="I186" s="57">
        <f t="shared" si="27"/>
        <v>4596766</v>
      </c>
      <c r="J186" s="1">
        <f t="shared" si="27"/>
        <v>4423249.06</v>
      </c>
      <c r="K186" s="30">
        <f t="shared" si="28"/>
        <v>96.22523878744317</v>
      </c>
      <c r="L186" s="202"/>
    </row>
    <row r="187" spans="1:12" s="15" customFormat="1" ht="84" customHeight="1">
      <c r="A187" s="137">
        <v>41039700</v>
      </c>
      <c r="B187" s="40" t="s">
        <v>235</v>
      </c>
      <c r="C187" s="136">
        <v>1800000</v>
      </c>
      <c r="D187" s="1">
        <v>1799813.84</v>
      </c>
      <c r="E187" s="30">
        <f t="shared" si="25"/>
        <v>99.98965777777778</v>
      </c>
      <c r="F187" s="1"/>
      <c r="G187" s="1"/>
      <c r="H187" s="30"/>
      <c r="I187" s="57">
        <f t="shared" si="26"/>
        <v>1800000</v>
      </c>
      <c r="J187" s="1">
        <f t="shared" si="26"/>
        <v>1799813.84</v>
      </c>
      <c r="K187" s="30">
        <f t="shared" si="28"/>
        <v>99.98965777777778</v>
      </c>
      <c r="L187" s="202"/>
    </row>
    <row r="188" spans="1:12" s="15" customFormat="1" ht="169.5" customHeight="1" hidden="1">
      <c r="A188" s="78">
        <v>41036600</v>
      </c>
      <c r="B188" s="40" t="s">
        <v>160</v>
      </c>
      <c r="C188" s="1"/>
      <c r="D188" s="1"/>
      <c r="E188" s="107" t="e">
        <f t="shared" si="25"/>
        <v>#DIV/0!</v>
      </c>
      <c r="F188" s="1"/>
      <c r="G188" s="1"/>
      <c r="H188" s="30" t="e">
        <f>G188/F188*100</f>
        <v>#DIV/0!</v>
      </c>
      <c r="I188" s="57">
        <f t="shared" si="26"/>
        <v>0</v>
      </c>
      <c r="J188" s="1">
        <f t="shared" si="26"/>
        <v>0</v>
      </c>
      <c r="K188" s="30" t="e">
        <f t="shared" si="28"/>
        <v>#DIV/0!</v>
      </c>
      <c r="L188" s="202"/>
    </row>
    <row r="189" spans="1:12" s="15" customFormat="1" ht="56.25" customHeight="1" hidden="1">
      <c r="A189" s="78">
        <v>41037000</v>
      </c>
      <c r="B189" s="40" t="s">
        <v>180</v>
      </c>
      <c r="C189" s="1"/>
      <c r="D189" s="1"/>
      <c r="E189" s="30" t="e">
        <f t="shared" si="25"/>
        <v>#DIV/0!</v>
      </c>
      <c r="F189" s="1"/>
      <c r="G189" s="1"/>
      <c r="H189" s="30"/>
      <c r="I189" s="57">
        <f t="shared" si="26"/>
        <v>0</v>
      </c>
      <c r="J189" s="1">
        <f t="shared" si="26"/>
        <v>0</v>
      </c>
      <c r="K189" s="30" t="e">
        <f t="shared" si="28"/>
        <v>#DIV/0!</v>
      </c>
      <c r="L189" s="202"/>
    </row>
    <row r="190" spans="1:12" ht="18.75">
      <c r="A190" s="79"/>
      <c r="B190" s="106" t="s">
        <v>13</v>
      </c>
      <c r="C190" s="188">
        <f>C138+C139</f>
        <v>1525620973.79</v>
      </c>
      <c r="D190" s="180">
        <f>D138+D139</f>
        <v>1606814612.96</v>
      </c>
      <c r="E190" s="28">
        <f t="shared" si="25"/>
        <v>105.32200596117238</v>
      </c>
      <c r="F190" s="157">
        <f>F138+F139</f>
        <v>59393099.05</v>
      </c>
      <c r="G190" s="129">
        <f>G138+G139</f>
        <v>82781086.1</v>
      </c>
      <c r="H190" s="28">
        <f>G190/F190*100</f>
        <v>139.37829044803817</v>
      </c>
      <c r="I190" s="189">
        <f>I138+I139</f>
        <v>1585014072.84</v>
      </c>
      <c r="J190" s="158">
        <f>J138+J139</f>
        <v>1689595699.06</v>
      </c>
      <c r="K190" s="28">
        <f t="shared" si="28"/>
        <v>106.59815127272734</v>
      </c>
      <c r="L190" s="202"/>
    </row>
    <row r="191" spans="1:12" s="15" customFormat="1" ht="37.5">
      <c r="A191" s="79"/>
      <c r="B191" s="151" t="s">
        <v>14</v>
      </c>
      <c r="C191" s="41">
        <v>30762213.07</v>
      </c>
      <c r="D191" s="41"/>
      <c r="E191" s="28"/>
      <c r="F191" s="41">
        <v>89296645.51</v>
      </c>
      <c r="G191" s="41"/>
      <c r="H191" s="28"/>
      <c r="I191" s="4">
        <f>F191+C191</f>
        <v>120058858.58000001</v>
      </c>
      <c r="J191" s="4"/>
      <c r="K191" s="28"/>
      <c r="L191" s="202"/>
    </row>
    <row r="192" spans="1:12" s="15" customFormat="1" ht="18.75">
      <c r="A192" s="167"/>
      <c r="B192" s="168"/>
      <c r="C192" s="169"/>
      <c r="D192" s="169"/>
      <c r="E192" s="170"/>
      <c r="F192" s="169"/>
      <c r="G192" s="169"/>
      <c r="H192" s="170"/>
      <c r="I192" s="171"/>
      <c r="J192" s="171"/>
      <c r="K192" s="170"/>
      <c r="L192" s="202"/>
    </row>
    <row r="193" spans="1:12" s="15" customFormat="1" ht="18.75">
      <c r="A193" s="167"/>
      <c r="B193" s="168"/>
      <c r="C193" s="169"/>
      <c r="D193" s="169"/>
      <c r="E193" s="170"/>
      <c r="F193" s="169"/>
      <c r="G193" s="169"/>
      <c r="H193" s="170"/>
      <c r="I193" s="171"/>
      <c r="J193" s="171"/>
      <c r="K193" s="170"/>
      <c r="L193" s="202"/>
    </row>
    <row r="194" spans="1:12" s="15" customFormat="1" ht="18.75">
      <c r="A194" s="167"/>
      <c r="B194" s="168"/>
      <c r="C194" s="169"/>
      <c r="D194" s="169"/>
      <c r="E194" s="170"/>
      <c r="F194" s="169"/>
      <c r="G194" s="169"/>
      <c r="H194" s="170"/>
      <c r="I194" s="171"/>
      <c r="J194" s="171"/>
      <c r="K194" s="170"/>
      <c r="L194" s="202"/>
    </row>
    <row r="195" spans="1:12" s="15" customFormat="1" ht="18.75">
      <c r="A195" s="167"/>
      <c r="B195" s="168"/>
      <c r="C195" s="169"/>
      <c r="D195" s="169"/>
      <c r="E195" s="170"/>
      <c r="F195" s="169"/>
      <c r="G195" s="169"/>
      <c r="H195" s="170"/>
      <c r="I195" s="171"/>
      <c r="J195" s="171"/>
      <c r="K195" s="170"/>
      <c r="L195" s="202"/>
    </row>
    <row r="196" spans="1:12" s="15" customFormat="1" ht="18.75">
      <c r="A196" s="167"/>
      <c r="B196" s="168"/>
      <c r="C196" s="169"/>
      <c r="D196" s="169"/>
      <c r="E196" s="170"/>
      <c r="F196" s="169"/>
      <c r="G196" s="169"/>
      <c r="H196" s="170"/>
      <c r="I196" s="171"/>
      <c r="J196" s="171"/>
      <c r="K196" s="170"/>
      <c r="L196" s="202"/>
    </row>
    <row r="197" spans="1:12" s="15" customFormat="1" ht="18.75">
      <c r="A197" s="167"/>
      <c r="B197" s="168"/>
      <c r="C197" s="169"/>
      <c r="D197" s="169"/>
      <c r="E197" s="170"/>
      <c r="F197" s="169"/>
      <c r="G197" s="169"/>
      <c r="H197" s="170"/>
      <c r="I197" s="171"/>
      <c r="J197" s="171"/>
      <c r="K197" s="170"/>
      <c r="L197" s="202"/>
    </row>
    <row r="198" spans="1:12" s="184" customFormat="1" ht="26.25" customHeight="1">
      <c r="A198" s="181" t="s">
        <v>252</v>
      </c>
      <c r="B198" s="182"/>
      <c r="C198" s="183"/>
      <c r="D198" s="183"/>
      <c r="E198" s="183"/>
      <c r="F198" s="183"/>
      <c r="I198" s="200" t="s">
        <v>253</v>
      </c>
      <c r="J198" s="201"/>
      <c r="K198" s="2"/>
      <c r="L198" s="202"/>
    </row>
    <row r="199" spans="1:12" s="140" customFormat="1" ht="29.25" customHeight="1">
      <c r="A199" s="146"/>
      <c r="B199" s="146"/>
      <c r="C199" s="144"/>
      <c r="D199" s="144"/>
      <c r="E199" s="145"/>
      <c r="F199" s="144"/>
      <c r="G199" s="147"/>
      <c r="H199" s="147"/>
      <c r="L199" s="202"/>
    </row>
  </sheetData>
  <sheetProtection/>
  <mergeCells count="17">
    <mergeCell ref="L185:L199"/>
    <mergeCell ref="L140:L167"/>
    <mergeCell ref="L168:L184"/>
    <mergeCell ref="A168:A180"/>
    <mergeCell ref="I198:J198"/>
    <mergeCell ref="L1:L33"/>
    <mergeCell ref="L34:L61"/>
    <mergeCell ref="L62:L84"/>
    <mergeCell ref="L85:L107"/>
    <mergeCell ref="B8:B9"/>
    <mergeCell ref="C8:E8"/>
    <mergeCell ref="A6:K6"/>
    <mergeCell ref="L108:L139"/>
    <mergeCell ref="F8:H8"/>
    <mergeCell ref="I8:K8"/>
    <mergeCell ref="A8:A9"/>
    <mergeCell ref="A158:A161"/>
  </mergeCells>
  <printOptions/>
  <pageMargins left="0.7874015748031497" right="0.7874015748031497" top="1.1811023622047245" bottom="0.5905511811023623" header="0.5118110236220472" footer="0.1968503937007874"/>
  <pageSetup fitToHeight="8" horizontalDpi="600" verticalDpi="600" orientation="landscape" paperSize="9" scale="49" r:id="rId1"/>
  <headerFooter alignWithMargins="0">
    <oddHeader>&amp;R
&amp;"Times New Roman,обычный"&amp;14Продовження додатку 1</oddHeader>
  </headerFooter>
  <rowBreaks count="1" manualBreakCount="1">
    <brk id="1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VALENTINE</dc:creator>
  <cp:keywords/>
  <dc:description/>
  <cp:lastModifiedBy>User</cp:lastModifiedBy>
  <cp:lastPrinted>2016-01-26T14:24:37Z</cp:lastPrinted>
  <dcterms:created xsi:type="dcterms:W3CDTF">2005-04-18T13:28:41Z</dcterms:created>
  <dcterms:modified xsi:type="dcterms:W3CDTF">2016-01-26T14:25:01Z</dcterms:modified>
  <cp:category/>
  <cp:version/>
  <cp:contentType/>
  <cp:contentStatus/>
</cp:coreProperties>
</file>