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885" windowHeight="10320" activeTab="0"/>
  </bookViews>
  <sheets>
    <sheet name="дод.7" sheetId="1" r:id="rId1"/>
  </sheets>
  <definedNames>
    <definedName name="_xlfn.AGGREGATE" hidden="1">#NAME?</definedName>
    <definedName name="_xlnm.Print_Titles" localSheetId="0">'дод.7'!$10:$10</definedName>
    <definedName name="_xlnm.Print_Area" localSheetId="0">'дод.7'!$A$1:$I$139</definedName>
  </definedNames>
  <calcPr fullCalcOnLoad="1"/>
</workbook>
</file>

<file path=xl/sharedStrings.xml><?xml version="1.0" encoding="utf-8"?>
<sst xmlns="http://schemas.openxmlformats.org/spreadsheetml/2006/main" count="419" uniqueCount="225">
  <si>
    <t>Загальний фонд</t>
  </si>
  <si>
    <t>Спеціальний фонд</t>
  </si>
  <si>
    <t>0111</t>
  </si>
  <si>
    <t>010116</t>
  </si>
  <si>
    <t xml:space="preserve">Всього 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</si>
  <si>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</si>
  <si>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</si>
  <si>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</si>
  <si>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</si>
  <si>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</si>
  <si>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</si>
  <si>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Код тимчасової класифікації видатків та кредитування місцевого бюджету</t>
  </si>
  <si>
    <t>Органи місцевого самоврядування</t>
  </si>
  <si>
    <t>090412</t>
  </si>
  <si>
    <t>Інші видатки на соціальний захист населення</t>
  </si>
  <si>
    <t>1090</t>
  </si>
  <si>
    <t>091102</t>
  </si>
  <si>
    <t xml:space="preserve">Програми і заходи центрів соціальних служб для сім'ї, дітей та молоді </t>
  </si>
  <si>
    <t>1040</t>
  </si>
  <si>
    <t>Програма   захисту  населення   і    території    м.  Суми    від  надзвичайних   ситуацій  техногенного та природного характеру на 2014-2018 роки</t>
  </si>
  <si>
    <t>Соціальні програми і заходи державних органів у справах молоді</t>
  </si>
  <si>
    <t>091103</t>
  </si>
  <si>
    <t>091106</t>
  </si>
  <si>
    <t>Інші видатки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</si>
  <si>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</si>
  <si>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</si>
  <si>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100203</t>
  </si>
  <si>
    <t xml:space="preserve">Благоустрій міст, сіл, селищ </t>
  </si>
  <si>
    <t>0620</t>
  </si>
  <si>
    <t>Інші культурно-освітні заклади та заходи</t>
  </si>
  <si>
    <t>110502</t>
  </si>
  <si>
    <t>0829</t>
  </si>
  <si>
    <t>130102</t>
  </si>
  <si>
    <t>Проведення навчально-тренувальних зборів і змагань</t>
  </si>
  <si>
    <t>0810</t>
  </si>
  <si>
    <t>130106</t>
  </si>
  <si>
    <t>Проведення навчально-тренувальних зборів і змагань з неолімпійських видів спорту</t>
  </si>
  <si>
    <t>Утримання  та  навчально - тренувальна  робота дитячо-юнацьких спортивних шкіл</t>
  </si>
  <si>
    <t>130107</t>
  </si>
  <si>
    <t>130112</t>
  </si>
  <si>
    <t>130115</t>
  </si>
  <si>
    <t>Центри «Спорт для всіх» та заходи з фізичної культури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</si>
  <si>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</si>
  <si>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130203</t>
  </si>
  <si>
    <t xml:space="preserve">Інші заходи у сфері електротранспорту </t>
  </si>
  <si>
    <t>0455</t>
  </si>
  <si>
    <t>170603</t>
  </si>
  <si>
    <t>Підтримка малого і середнього підприємництва</t>
  </si>
  <si>
    <t>180409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</si>
  <si>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</si>
  <si>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180410</t>
  </si>
  <si>
    <t>Інші заходи, пов'язані з економічною діяльністю</t>
  </si>
  <si>
    <t>Заходи у сфері захисту населення і територій від надзвичайних ситуацій техногенного та природного характеу</t>
  </si>
  <si>
    <t>210106</t>
  </si>
  <si>
    <t>0220</t>
  </si>
  <si>
    <t>0540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</si>
  <si>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</si>
  <si>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</si>
  <si>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0133</t>
  </si>
  <si>
    <t>250404</t>
  </si>
  <si>
    <t>Програма контролю за додержанням правил благоустрою, торгівлі та станом довкілля на території міста Суми на 2014-2016 роки</t>
  </si>
  <si>
    <t>Комплексна цільова програма реформування і розвитку житлово-комунального господарства міста Суми на 2015-2017 роки</t>
  </si>
  <si>
    <t>03 Виконавчий комітет Сумської міської ради</t>
  </si>
  <si>
    <t>10 Управління  освіти і науки Сумської міської ради</t>
  </si>
  <si>
    <t>070101</t>
  </si>
  <si>
    <t>0910</t>
  </si>
  <si>
    <t>Дошкільні заклади освіти</t>
  </si>
  <si>
    <t>070201</t>
  </si>
  <si>
    <t xml:space="preserve">Загальноосвітні школи ( в т.ч. школа - дитячий заклад, інтернат при школі), ліцеї, гімназії,  колегіуми </t>
  </si>
  <si>
    <t>0921</t>
  </si>
  <si>
    <t>070807</t>
  </si>
  <si>
    <t>0990</t>
  </si>
  <si>
    <t>Збереження природно-заповідного фонду</t>
  </si>
  <si>
    <t>0520</t>
  </si>
  <si>
    <t xml:space="preserve">14 Відділ охорони здоров’я Сумської міської ради  </t>
  </si>
  <si>
    <t>080101</t>
  </si>
  <si>
    <t>Лікарні</t>
  </si>
  <si>
    <t>080203</t>
  </si>
  <si>
    <t>Перинатальні центри, пологові будинки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</si>
  <si>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</si>
  <si>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</si>
  <si>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</si>
  <si>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</si>
  <si>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0731</t>
  </si>
  <si>
    <t>0733</t>
  </si>
  <si>
    <t>0722</t>
  </si>
  <si>
    <t>0726</t>
  </si>
  <si>
    <t xml:space="preserve">15 Управління соціального захисту населення Сумської міської ради </t>
  </si>
  <si>
    <t>090212</t>
  </si>
  <si>
    <t>Пільги на медичне обслуговування громадянам, які постраждали внаслідок Чорнобильської катастрофи</t>
  </si>
  <si>
    <t>1070</t>
  </si>
  <si>
    <t>090416</t>
  </si>
  <si>
    <t>Інші видатки на соціальний захист ветеранів війни та праці</t>
  </si>
  <si>
    <t>1030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</si>
  <si>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</si>
  <si>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</si>
  <si>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</si>
  <si>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</si>
  <si>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</si>
  <si>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</si>
  <si>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Міська цільова Програма з реалізації Конвенції ООН про права дитини на 2013-2016 роки</t>
  </si>
  <si>
    <t>20 Служба у справах дітей Сумської міської ради</t>
  </si>
  <si>
    <t>Інші програми соціального захисту дітей</t>
  </si>
  <si>
    <t>090802</t>
  </si>
  <si>
    <t>24 Відділ культури та туризму Сумської міської ради</t>
  </si>
  <si>
    <t xml:space="preserve">Філармонії, музичні колективи і ансамблі та інші мистецькі заклади та заходи </t>
  </si>
  <si>
    <t>110103</t>
  </si>
  <si>
    <t>0822</t>
  </si>
  <si>
    <t>41 Департамент інфраструктури міста Сумської міської ради</t>
  </si>
  <si>
    <t xml:space="preserve">Програм енергозбереження та енергоефективності в бюджетній сфері м. Суми на 2014-2016 роки </t>
  </si>
  <si>
    <t>100102</t>
  </si>
  <si>
    <t>Капітальний ремонт житлового фонду місцевих органів влади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</si>
  <si>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</si>
  <si>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</si>
  <si>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</si>
  <si>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100202</t>
  </si>
  <si>
    <t>Водопровідно-каналізаційне господарство</t>
  </si>
  <si>
    <t>160101</t>
  </si>
  <si>
    <t>Землеустрій</t>
  </si>
  <si>
    <t>0421</t>
  </si>
  <si>
    <t>180107</t>
  </si>
  <si>
    <t xml:space="preserve">Фінансування енергозберігаючих заходів </t>
  </si>
  <si>
    <t>0470</t>
  </si>
  <si>
    <t>240601</t>
  </si>
  <si>
    <t>Охорона та раціональне використання природних ресурсів</t>
  </si>
  <si>
    <t>0511</t>
  </si>
  <si>
    <t>250904</t>
  </si>
  <si>
    <t>Повернення бюджетних позичок</t>
  </si>
  <si>
    <t>45 Управління майна комунальної власності Сумської міської ради</t>
  </si>
  <si>
    <t>47 Управління капітального будівництва та дорожнього господарства Сумської міської ради</t>
  </si>
  <si>
    <t xml:space="preserve">Програма молодіжного житлового кредитування м.Суми на 2011 - 2017 роки </t>
  </si>
  <si>
    <t>Капiтальнi вкладення</t>
  </si>
  <si>
    <t>250908</t>
  </si>
  <si>
    <t>250909</t>
  </si>
  <si>
    <t>250913</t>
  </si>
  <si>
    <t>Надання пільгового довгострокового кредиту громадянам на будівництво (реконструкцію) та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</si>
  <si>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</si>
  <si>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Витрати, пов'язані з наданням та обслуговуванням пільгових довгострокових кредитів, наданих громадянам на  будівництво (реконструкцію) та придбання житла</t>
  </si>
  <si>
    <t>48 Департамент містобудування та земельних відносин Сумської міської ради</t>
  </si>
  <si>
    <t>75 Департамент фінансів, економіки та бюджетних відносин Сумської міської ради</t>
  </si>
  <si>
    <t>76 Департамент фінансів, економіки та бюджетних відносин Сумської міської ради (в частині міжбюджетних трансфертів, резервного фонду)</t>
  </si>
  <si>
    <t>0180</t>
  </si>
  <si>
    <t>250380</t>
  </si>
  <si>
    <t>Інші субвенції</t>
  </si>
  <si>
    <t>50 Управління «Інспекція з благоустрою міста Суми»  Сумської міської ради</t>
  </si>
  <si>
    <t>грн.</t>
  </si>
  <si>
    <t>Найменування
згідно з типовою відомчою/тимчасовою класифікацією видатків та кредитування місцевого бюджету</t>
  </si>
  <si>
    <t>Код функціональ-ної класифікації видатків та кредитування бюджету</t>
  </si>
  <si>
    <t>Цільова (комплексна) програма підтримки малого та середнього підприємництва в м.Суми на 2013-2016 роки</t>
  </si>
  <si>
    <t>Найменування міської цільової програми</t>
  </si>
  <si>
    <t>120300</t>
  </si>
  <si>
    <t>Книговидання</t>
  </si>
  <si>
    <t>0830</t>
  </si>
  <si>
    <t>150202</t>
  </si>
  <si>
    <t>0443</t>
  </si>
  <si>
    <t>Розробка схем та проектних рішень масового застосування</t>
  </si>
  <si>
    <t>200600</t>
  </si>
  <si>
    <t>Програма зайнятості населення м. Суми на період до 2017 року</t>
  </si>
  <si>
    <t xml:space="preserve">Міська програма «Відкритий інформаційний простір м. Суми» на 2016-2018 роки </t>
  </si>
  <si>
    <t xml:space="preserve">Міська програма «Автоматизація муніципальних телекомунікаційних систем на 2016- 2018 роки в м. Суми»  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</si>
  <si>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</si>
  <si>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</si>
  <si>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</si>
  <si>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</si>
  <si>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</si>
  <si>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>Комплексна програма охорони навколишнього природного середовища м. Суми на 2016-2018 роки</t>
  </si>
  <si>
    <t xml:space="preserve">Міська комплексна програма «Правопорядок» на період 2016-2018 роки </t>
  </si>
  <si>
    <t xml:space="preserve"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
на 2016-2018 роки
</t>
  </si>
  <si>
    <t>Міська програма «Автоматизація муніципальних телекомунікаційних систем на 2016- 2018 роки в м. Суми»</t>
  </si>
  <si>
    <t>090501</t>
  </si>
  <si>
    <t xml:space="preserve">Програм енергозбереження та енергоефективності в бюджетній сфері м. Суми на 2014-2016 роки 
</t>
  </si>
  <si>
    <t>Програма економічного і соціального розвитку м. Суми на  2016 рік</t>
  </si>
  <si>
    <t>170101</t>
  </si>
  <si>
    <t>Регулювання цін на послуги місцевого автотранспорту</t>
  </si>
  <si>
    <t>0451</t>
  </si>
  <si>
    <t>Регулювання цін на послуги міського електротранспорту</t>
  </si>
  <si>
    <t>0453</t>
  </si>
  <si>
    <t>170601</t>
  </si>
  <si>
    <t xml:space="preserve">Програма  організації діяльності голів  квартальних     комітетів кварталів    приватного сектора   міста  Суми  та    фінансове    забезпечення     їх  роботи  на 2016-2018 роки  </t>
  </si>
  <si>
    <t>Перелік міських цільових програм, які фінансуватимуться за рахунок коштів
міського бюджету у  2016 році</t>
  </si>
  <si>
    <t>1050</t>
  </si>
  <si>
    <t>Організація проведення громадських робіт</t>
  </si>
  <si>
    <t xml:space="preserve">Програма економічного і соціального розвитку м. Суми на 2016 рік  </t>
  </si>
  <si>
    <t xml:space="preserve">Програма економічного і соціального розвитку м. Суми на 2016 рік </t>
  </si>
  <si>
    <t>Інші освітні програми</t>
  </si>
  <si>
    <t>110201</t>
  </si>
  <si>
    <t>0824</t>
  </si>
  <si>
    <t>Бібліотеки</t>
  </si>
  <si>
    <t>110205</t>
  </si>
  <si>
    <t>0960</t>
  </si>
  <si>
    <t>Школи естетичного виховання дітей</t>
  </si>
  <si>
    <t>Міська комплексна програма «Охорона здоров’я на 2016-2020 роки» (Підпрограма  VІІ «Розвиток матеріально-технічної бази лікувально-профілактичних закладів міста на 2016-2020 роки»)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</si>
  <si>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</si>
  <si>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</si>
  <si>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</si>
  <si>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100101</t>
  </si>
  <si>
    <t>Житлово-експлуатаційне господарство</t>
  </si>
  <si>
    <t>Комплексна міська програма «Освіта м. Суми на 2016-2018 роки» (Підпрограма 10 «Матеріально-технічне забезпечення закладів»)</t>
  </si>
  <si>
    <t>070304</t>
  </si>
  <si>
    <t>0922</t>
  </si>
  <si>
    <t>Спеціалізовані загальноосвітні школи-інтернати, школи та інші заклади освіти для дітей з вадами у фізичному чи розумовому розвитку</t>
  </si>
  <si>
    <t>070401</t>
  </si>
  <si>
    <t>Позашкільні заклади освіти, заходи із позашкільної роботи з дітьми</t>
  </si>
  <si>
    <t>070806</t>
  </si>
  <si>
    <t>Інші заклади освіти</t>
  </si>
  <si>
    <t>091204</t>
  </si>
  <si>
    <t>Територіальні центри соціального обслуговування (наданих соціальних послуг)</t>
  </si>
  <si>
    <t>1020</t>
  </si>
  <si>
    <t>091212</t>
  </si>
  <si>
    <t>Обработка інформації з нарахування та виплати допомог і компенсацій</t>
  </si>
  <si>
    <t>0512</t>
  </si>
  <si>
    <t>Утилізація відходів</t>
  </si>
  <si>
    <t>Інша діяльність у сфері охорони навколишнього природного середовища</t>
  </si>
  <si>
    <t>240604</t>
  </si>
  <si>
    <t xml:space="preserve">                                                                                   Інша діяльність у сфері охорони навколишнього природного середовища</t>
  </si>
  <si>
    <t>240605</t>
  </si>
  <si>
    <t>100208</t>
  </si>
  <si>
    <t>Видатки на впровадження засобів обліку витрат та регулювання споживання води та теплової енергії</t>
  </si>
  <si>
    <t xml:space="preserve">Комплексна цільова програма реформування і розвитку житлово-комунального господарства міста Суми на 2015-2017 роки </t>
  </si>
  <si>
    <t>до  рішення виконавчого комітету</t>
  </si>
  <si>
    <t xml:space="preserve">від                            № </t>
  </si>
  <si>
    <t xml:space="preserve">                   Додаток  7</t>
  </si>
  <si>
    <t>Директор департаменту фінансів,                        економіки та бюджетних відносин</t>
  </si>
  <si>
    <t>С.А. Липова</t>
  </si>
  <si>
    <r>
      <t>sssssssssssssssssssssssssssssssssssssssssssssssssssssssssssssss</t>
    </r>
    <r>
      <rPr>
        <sz val="18"/>
        <rFont val="Times New Roman"/>
        <family val="1"/>
      </rPr>
      <t>44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</si>
</sst>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8"/>
      <name val="Times New Roman"/>
      <family val="0"/>
    </font>
    <font>
      <b/>
      <sz val="18"/>
      <name val="Times New Roman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name val="Times New Roman"/>
      <family val="1"/>
    </font>
    <font>
      <sz val="18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2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3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vertical="top"/>
      <protection/>
    </xf>
    <xf numFmtId="0" fontId="34" fillId="0" borderId="0" xfId="0" applyFont="1" applyFill="1" applyAlignment="1">
      <alignment vertical="center"/>
    </xf>
    <xf numFmtId="0" fontId="25" fillId="0" borderId="12" xfId="0" applyNumberFormat="1" applyFont="1" applyFill="1" applyBorder="1" applyAlignment="1" applyProtection="1">
      <alignment horizontal="right" vertical="center"/>
      <protection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184" fontId="36" fillId="0" borderId="14" xfId="95" applyNumberFormat="1" applyFont="1" applyFill="1" applyBorder="1" applyAlignment="1">
      <alignment vertical="center"/>
      <protection/>
    </xf>
    <xf numFmtId="0" fontId="25" fillId="0" borderId="14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184" fontId="37" fillId="0" borderId="14" xfId="0" applyNumberFormat="1" applyFont="1" applyFill="1" applyBorder="1" applyAlignment="1">
      <alignment vertical="justify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left" vertical="center" wrapText="1"/>
    </xf>
    <xf numFmtId="4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25" fillId="0" borderId="14" xfId="0" applyNumberFormat="1" applyFont="1" applyFill="1" applyBorder="1" applyAlignment="1">
      <alignment vertical="center" wrapText="1"/>
    </xf>
    <xf numFmtId="4" fontId="37" fillId="0" borderId="14" xfId="95" applyNumberFormat="1" applyFont="1" applyFill="1" applyBorder="1" applyAlignment="1">
      <alignment horizontal="right" vertical="top"/>
      <protection/>
    </xf>
    <xf numFmtId="4" fontId="36" fillId="0" borderId="14" xfId="95" applyNumberFormat="1" applyFont="1" applyFill="1" applyBorder="1" applyAlignment="1">
      <alignment horizontal="right" vertical="top"/>
      <protection/>
    </xf>
    <xf numFmtId="4" fontId="37" fillId="0" borderId="13" xfId="95" applyNumberFormat="1" applyFont="1" applyFill="1" applyBorder="1" applyAlignment="1">
      <alignment horizontal="right" vertical="top"/>
      <protection/>
    </xf>
    <xf numFmtId="4" fontId="36" fillId="0" borderId="13" xfId="95" applyNumberFormat="1" applyFont="1" applyFill="1" applyBorder="1" applyAlignment="1">
      <alignment horizontal="right" vertical="top"/>
      <protection/>
    </xf>
    <xf numFmtId="4" fontId="25" fillId="0" borderId="14" xfId="95" applyNumberFormat="1" applyFont="1" applyFill="1" applyBorder="1" applyAlignment="1">
      <alignment horizontal="right" vertical="top"/>
      <protection/>
    </xf>
    <xf numFmtId="4" fontId="36" fillId="0" borderId="14" xfId="0" applyNumberFormat="1" applyFont="1" applyFill="1" applyBorder="1" applyAlignment="1">
      <alignment horizontal="right" vertical="top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left" vertical="center"/>
    </xf>
    <xf numFmtId="0" fontId="25" fillId="0" borderId="16" xfId="0" applyFont="1" applyFill="1" applyBorder="1" applyAlignment="1">
      <alignment vertical="center" wrapText="1"/>
    </xf>
    <xf numFmtId="0" fontId="34" fillId="0" borderId="0" xfId="0" applyNumberFormat="1" applyFont="1" applyFill="1" applyAlignment="1" applyProtection="1">
      <alignment/>
      <protection/>
    </xf>
    <xf numFmtId="49" fontId="25" fillId="0" borderId="16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/>
    </xf>
    <xf numFmtId="4" fontId="37" fillId="0" borderId="14" xfId="95" applyNumberFormat="1" applyFont="1" applyFill="1" applyBorder="1" applyAlignment="1">
      <alignment horizontal="center" vertical="top"/>
      <protection/>
    </xf>
    <xf numFmtId="0" fontId="39" fillId="0" borderId="0" xfId="0" applyFont="1" applyFill="1" applyAlignment="1" applyProtection="1">
      <alignment vertical="top" textRotation="180"/>
      <protection locked="0"/>
    </xf>
    <xf numFmtId="0" fontId="0" fillId="0" borderId="0" xfId="0" applyFill="1" applyAlignment="1" applyProtection="1">
      <alignment vertical="center" textRotation="180"/>
      <protection locked="0"/>
    </xf>
    <xf numFmtId="0" fontId="34" fillId="0" borderId="0" xfId="0" applyFont="1" applyFill="1" applyAlignment="1" applyProtection="1">
      <alignment horizontal="center" vertical="center" textRotation="180"/>
      <protection locked="0"/>
    </xf>
    <xf numFmtId="0" fontId="34" fillId="0" borderId="0" xfId="0" applyFont="1" applyFill="1" applyAlignment="1">
      <alignment vertical="center"/>
    </xf>
    <xf numFmtId="0" fontId="25" fillId="0" borderId="13" xfId="0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84" fontId="37" fillId="0" borderId="0" xfId="0" applyNumberFormat="1" applyFont="1" applyFill="1" applyBorder="1" applyAlignment="1">
      <alignment vertical="justify"/>
    </xf>
    <xf numFmtId="4" fontId="36" fillId="0" borderId="0" xfId="0" applyNumberFormat="1" applyFont="1" applyFill="1" applyBorder="1" applyAlignment="1">
      <alignment horizontal="right" vertical="top"/>
    </xf>
    <xf numFmtId="0" fontId="25" fillId="0" borderId="14" xfId="0" applyFont="1" applyFill="1" applyBorder="1" applyAlignment="1">
      <alignment horizontal="left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/>
    </xf>
    <xf numFmtId="0" fontId="39" fillId="0" borderId="0" xfId="0" applyFont="1" applyFill="1" applyAlignment="1" applyProtection="1">
      <alignment horizontal="center" vertical="top" textRotation="180"/>
      <protection locked="0"/>
    </xf>
    <xf numFmtId="49" fontId="38" fillId="0" borderId="0" xfId="0" applyNumberFormat="1" applyFont="1" applyFill="1" applyAlignment="1">
      <alignment horizontal="left" wrapText="1"/>
    </xf>
    <xf numFmtId="3" fontId="38" fillId="0" borderId="0" xfId="0" applyNumberFormat="1" applyFont="1" applyFill="1" applyAlignment="1">
      <alignment horizontal="center"/>
    </xf>
    <xf numFmtId="49" fontId="25" fillId="0" borderId="15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 applyProtection="1">
      <alignment horizontal="center" vertical="center" textRotation="180"/>
      <protection locked="0"/>
    </xf>
    <xf numFmtId="0" fontId="34" fillId="0" borderId="17" xfId="0" applyFont="1" applyFill="1" applyBorder="1" applyAlignment="1" applyProtection="1">
      <alignment horizontal="center" vertical="center" textRotation="180"/>
      <protection locked="0"/>
    </xf>
    <xf numFmtId="0" fontId="25" fillId="0" borderId="13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/>
    </xf>
    <xf numFmtId="0" fontId="25" fillId="0" borderId="1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16" xfId="0" applyFont="1" applyFill="1" applyBorder="1" applyAlignment="1">
      <alignment/>
    </xf>
    <xf numFmtId="0" fontId="34" fillId="0" borderId="0" xfId="0" applyFont="1" applyFill="1" applyBorder="1" applyAlignment="1" applyProtection="1">
      <alignment vertical="center" textRotation="180"/>
      <protection locked="0"/>
    </xf>
    <xf numFmtId="0" fontId="0" fillId="0" borderId="0" xfId="0" applyAlignment="1">
      <alignment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showZeros="0" tabSelected="1" view="pageBreakPreview" zoomScale="50" zoomScaleNormal="75" zoomScaleSheetLayoutView="50" zoomScalePageLayoutView="0" workbookViewId="0" topLeftCell="B1">
      <selection activeCell="C2" sqref="C2"/>
    </sheetView>
  </sheetViews>
  <sheetFormatPr defaultColWidth="9.16015625" defaultRowHeight="12.75"/>
  <cols>
    <col min="1" max="1" width="3.83203125" style="3" hidden="1" customWidth="1"/>
    <col min="2" max="2" width="20.5" style="9" customWidth="1"/>
    <col min="3" max="3" width="21.33203125" style="9" customWidth="1"/>
    <col min="4" max="4" width="52.16015625" style="3" customWidth="1"/>
    <col min="5" max="5" width="53.5" style="3" customWidth="1"/>
    <col min="6" max="6" width="25" style="3" customWidth="1"/>
    <col min="7" max="7" width="22.16015625" style="3" customWidth="1"/>
    <col min="8" max="8" width="22" style="3" customWidth="1"/>
    <col min="9" max="9" width="6.16015625" style="66" customWidth="1"/>
    <col min="10" max="16384" width="9.16015625" style="2" customWidth="1"/>
  </cols>
  <sheetData>
    <row r="1" spans="1:10" s="8" customFormat="1" ht="23.25" customHeight="1">
      <c r="A1" s="7"/>
      <c r="B1" s="17"/>
      <c r="C1" s="17"/>
      <c r="D1" s="17"/>
      <c r="E1" s="17"/>
      <c r="F1" s="96" t="s">
        <v>221</v>
      </c>
      <c r="G1" s="96"/>
      <c r="H1" s="96"/>
      <c r="I1" s="64"/>
      <c r="J1" s="18"/>
    </row>
    <row r="2" spans="1:10" s="8" customFormat="1" ht="24" customHeight="1">
      <c r="A2" s="7"/>
      <c r="B2" s="16"/>
      <c r="C2" s="16"/>
      <c r="D2" s="16"/>
      <c r="E2" s="16"/>
      <c r="F2" s="18" t="s">
        <v>219</v>
      </c>
      <c r="G2" s="18"/>
      <c r="H2" s="18"/>
      <c r="I2" s="79" t="s">
        <v>224</v>
      </c>
      <c r="J2" s="18"/>
    </row>
    <row r="3" spans="1:10" s="8" customFormat="1" ht="25.5" customHeight="1">
      <c r="A3" s="7"/>
      <c r="B3" s="16"/>
      <c r="C3" s="16"/>
      <c r="D3" s="16"/>
      <c r="E3" s="16"/>
      <c r="F3" s="105" t="s">
        <v>220</v>
      </c>
      <c r="G3" s="105"/>
      <c r="H3" s="105"/>
      <c r="I3" s="79"/>
      <c r="J3" s="18"/>
    </row>
    <row r="4" spans="1:10" s="8" customFormat="1" ht="18.75" customHeight="1">
      <c r="A4" s="7"/>
      <c r="B4" s="16"/>
      <c r="C4" s="16"/>
      <c r="D4" s="16"/>
      <c r="E4" s="16"/>
      <c r="F4" s="105"/>
      <c r="G4" s="105"/>
      <c r="H4" s="105"/>
      <c r="I4" s="79"/>
      <c r="J4" s="18"/>
    </row>
    <row r="5" spans="1:10" s="8" customFormat="1" ht="27.75" customHeight="1">
      <c r="A5" s="7"/>
      <c r="B5" s="16"/>
      <c r="C5" s="16"/>
      <c r="D5" s="16"/>
      <c r="E5" s="16"/>
      <c r="F5" s="58"/>
      <c r="G5" s="58"/>
      <c r="H5" s="58"/>
      <c r="I5" s="79"/>
      <c r="J5" s="56"/>
    </row>
    <row r="6" spans="1:10" s="8" customFormat="1" ht="21.75" customHeight="1">
      <c r="A6" s="7"/>
      <c r="B6" s="16"/>
      <c r="C6" s="16"/>
      <c r="D6" s="16"/>
      <c r="E6" s="16"/>
      <c r="F6" s="58"/>
      <c r="G6" s="58"/>
      <c r="H6" s="58"/>
      <c r="I6" s="79"/>
      <c r="J6" s="56"/>
    </row>
    <row r="7" spans="1:9" s="8" customFormat="1" ht="28.5" customHeight="1">
      <c r="A7" s="7"/>
      <c r="B7" s="16"/>
      <c r="C7" s="16"/>
      <c r="D7" s="16"/>
      <c r="E7" s="16"/>
      <c r="F7" s="16"/>
      <c r="G7" s="16"/>
      <c r="H7" s="16"/>
      <c r="I7" s="79"/>
    </row>
    <row r="8" spans="1:9" ht="46.5" customHeight="1">
      <c r="A8" s="1"/>
      <c r="B8" s="106" t="s">
        <v>179</v>
      </c>
      <c r="C8" s="106"/>
      <c r="D8" s="106"/>
      <c r="E8" s="106"/>
      <c r="F8" s="106"/>
      <c r="G8" s="106"/>
      <c r="H8" s="106"/>
      <c r="I8" s="79"/>
    </row>
    <row r="9" spans="2:9" ht="18.75">
      <c r="B9" s="10"/>
      <c r="C9" s="10"/>
      <c r="D9" s="4"/>
      <c r="E9" s="12"/>
      <c r="F9" s="12"/>
      <c r="G9" s="13"/>
      <c r="H9" s="19" t="s">
        <v>145</v>
      </c>
      <c r="I9" s="79"/>
    </row>
    <row r="10" spans="1:9" ht="137.25" customHeight="1">
      <c r="A10" s="11"/>
      <c r="B10" s="48" t="s">
        <v>11</v>
      </c>
      <c r="C10" s="48" t="s">
        <v>147</v>
      </c>
      <c r="D10" s="48" t="s">
        <v>146</v>
      </c>
      <c r="E10" s="36" t="s">
        <v>149</v>
      </c>
      <c r="F10" s="44" t="s">
        <v>0</v>
      </c>
      <c r="G10" s="36" t="s">
        <v>1</v>
      </c>
      <c r="H10" s="36" t="s">
        <v>5</v>
      </c>
      <c r="I10" s="79"/>
    </row>
    <row r="11" spans="1:9" s="6" customFormat="1" ht="37.5">
      <c r="A11" s="5"/>
      <c r="B11" s="37"/>
      <c r="C11" s="37"/>
      <c r="D11" s="40" t="s">
        <v>62</v>
      </c>
      <c r="E11" s="22"/>
      <c r="F11" s="51">
        <f>SUM(F12:F43)</f>
        <v>27629628</v>
      </c>
      <c r="G11" s="51">
        <f>SUM(G12:G43)</f>
        <v>47494233</v>
      </c>
      <c r="H11" s="51">
        <f>SUM(H12:H43)</f>
        <v>75123861</v>
      </c>
      <c r="I11" s="79"/>
    </row>
    <row r="12" spans="2:9" ht="56.25">
      <c r="B12" s="87" t="s">
        <v>3</v>
      </c>
      <c r="C12" s="87" t="s">
        <v>2</v>
      </c>
      <c r="D12" s="85" t="s">
        <v>12</v>
      </c>
      <c r="E12" s="21" t="s">
        <v>158</v>
      </c>
      <c r="F12" s="50">
        <v>404240</v>
      </c>
      <c r="G12" s="50"/>
      <c r="H12" s="51">
        <f>F12+G12</f>
        <v>404240</v>
      </c>
      <c r="I12" s="79"/>
    </row>
    <row r="13" spans="2:9" ht="75">
      <c r="B13" s="97"/>
      <c r="C13" s="97"/>
      <c r="D13" s="107"/>
      <c r="E13" s="21" t="s">
        <v>159</v>
      </c>
      <c r="F13" s="50">
        <v>559640</v>
      </c>
      <c r="G13" s="50"/>
      <c r="H13" s="51">
        <f aca="true" t="shared" si="0" ref="H13:H43">F13+G13</f>
        <v>559640</v>
      </c>
      <c r="I13" s="79"/>
    </row>
    <row r="14" spans="2:9" ht="75" customHeight="1">
      <c r="B14" s="98"/>
      <c r="C14" s="98"/>
      <c r="D14" s="78"/>
      <c r="E14" s="23" t="s">
        <v>148</v>
      </c>
      <c r="F14" s="50">
        <v>50000</v>
      </c>
      <c r="G14" s="50"/>
      <c r="H14" s="51">
        <f t="shared" si="0"/>
        <v>50000</v>
      </c>
      <c r="I14" s="79"/>
    </row>
    <row r="15" spans="2:9" ht="56.25">
      <c r="B15" s="24" t="s">
        <v>13</v>
      </c>
      <c r="C15" s="24" t="s">
        <v>15</v>
      </c>
      <c r="D15" s="21" t="s">
        <v>14</v>
      </c>
      <c r="E15" s="21" t="s">
        <v>160</v>
      </c>
      <c r="F15" s="50">
        <v>143404</v>
      </c>
      <c r="G15" s="50"/>
      <c r="H15" s="51">
        <f t="shared" si="0"/>
        <v>143404</v>
      </c>
      <c r="I15" s="79"/>
    </row>
    <row r="16" spans="2:9" ht="56.25">
      <c r="B16" s="20" t="s">
        <v>16</v>
      </c>
      <c r="C16" s="20" t="s">
        <v>18</v>
      </c>
      <c r="D16" s="25" t="s">
        <v>17</v>
      </c>
      <c r="E16" s="21" t="s">
        <v>161</v>
      </c>
      <c r="F16" s="50">
        <v>40000</v>
      </c>
      <c r="G16" s="50"/>
      <c r="H16" s="51">
        <f t="shared" si="0"/>
        <v>40000</v>
      </c>
      <c r="I16" s="79"/>
    </row>
    <row r="17" spans="2:9" ht="56.25">
      <c r="B17" s="20" t="s">
        <v>21</v>
      </c>
      <c r="C17" s="20" t="s">
        <v>18</v>
      </c>
      <c r="D17" s="25" t="s">
        <v>20</v>
      </c>
      <c r="E17" s="23" t="s">
        <v>162</v>
      </c>
      <c r="F17" s="50">
        <f>105000+500000</f>
        <v>605000</v>
      </c>
      <c r="G17" s="50"/>
      <c r="H17" s="51">
        <f t="shared" si="0"/>
        <v>605000</v>
      </c>
      <c r="I17" s="84">
        <v>45</v>
      </c>
    </row>
    <row r="18" spans="2:9" ht="56.25">
      <c r="B18" s="20" t="s">
        <v>22</v>
      </c>
      <c r="C18" s="20" t="s">
        <v>18</v>
      </c>
      <c r="D18" s="25" t="s">
        <v>23</v>
      </c>
      <c r="E18" s="23" t="s">
        <v>161</v>
      </c>
      <c r="F18" s="54">
        <f>582100-72200</f>
        <v>509900</v>
      </c>
      <c r="G18" s="50">
        <v>9645</v>
      </c>
      <c r="H18" s="51">
        <f t="shared" si="0"/>
        <v>519545</v>
      </c>
      <c r="I18" s="84"/>
    </row>
    <row r="19" spans="2:9" ht="131.25" customHeight="1">
      <c r="B19" s="24" t="s">
        <v>24</v>
      </c>
      <c r="C19" s="24" t="s">
        <v>18</v>
      </c>
      <c r="D19" s="23" t="s">
        <v>25</v>
      </c>
      <c r="E19" s="23" t="s">
        <v>162</v>
      </c>
      <c r="F19" s="50">
        <v>189000</v>
      </c>
      <c r="G19" s="50"/>
      <c r="H19" s="51">
        <f t="shared" si="0"/>
        <v>189000</v>
      </c>
      <c r="I19" s="84"/>
    </row>
    <row r="20" spans="2:9" ht="75">
      <c r="B20" s="24" t="s">
        <v>26</v>
      </c>
      <c r="C20" s="24" t="s">
        <v>28</v>
      </c>
      <c r="D20" s="21" t="s">
        <v>27</v>
      </c>
      <c r="E20" s="23" t="s">
        <v>61</v>
      </c>
      <c r="F20" s="50">
        <v>125140</v>
      </c>
      <c r="G20" s="50"/>
      <c r="H20" s="51">
        <f t="shared" si="0"/>
        <v>125140</v>
      </c>
      <c r="I20" s="84"/>
    </row>
    <row r="21" spans="2:9" ht="37.5" customHeight="1">
      <c r="B21" s="24" t="s">
        <v>30</v>
      </c>
      <c r="C21" s="24" t="s">
        <v>31</v>
      </c>
      <c r="D21" s="21" t="s">
        <v>29</v>
      </c>
      <c r="E21" s="23" t="s">
        <v>162</v>
      </c>
      <c r="F21" s="50">
        <v>130000</v>
      </c>
      <c r="G21" s="50"/>
      <c r="H21" s="51">
        <f t="shared" si="0"/>
        <v>130000</v>
      </c>
      <c r="I21" s="84"/>
    </row>
    <row r="22" spans="2:9" ht="56.25">
      <c r="B22" s="61" t="s">
        <v>150</v>
      </c>
      <c r="C22" s="61" t="s">
        <v>152</v>
      </c>
      <c r="D22" s="59" t="s">
        <v>151</v>
      </c>
      <c r="E22" s="29" t="s">
        <v>158</v>
      </c>
      <c r="F22" s="50">
        <v>90300</v>
      </c>
      <c r="G22" s="50"/>
      <c r="H22" s="51">
        <f t="shared" si="0"/>
        <v>90300</v>
      </c>
      <c r="I22" s="84"/>
    </row>
    <row r="23" spans="2:9" ht="56.25">
      <c r="B23" s="20" t="s">
        <v>32</v>
      </c>
      <c r="C23" s="20" t="s">
        <v>34</v>
      </c>
      <c r="D23" s="25" t="s">
        <v>33</v>
      </c>
      <c r="E23" s="23" t="s">
        <v>163</v>
      </c>
      <c r="F23" s="50">
        <v>500000</v>
      </c>
      <c r="G23" s="50"/>
      <c r="H23" s="51">
        <f t="shared" si="0"/>
        <v>500000</v>
      </c>
      <c r="I23" s="84"/>
    </row>
    <row r="24" spans="2:9" ht="56.25" customHeight="1">
      <c r="B24" s="20" t="s">
        <v>35</v>
      </c>
      <c r="C24" s="20" t="s">
        <v>34</v>
      </c>
      <c r="D24" s="25" t="s">
        <v>36</v>
      </c>
      <c r="E24" s="23" t="s">
        <v>163</v>
      </c>
      <c r="F24" s="50">
        <v>500000</v>
      </c>
      <c r="G24" s="50"/>
      <c r="H24" s="51">
        <f t="shared" si="0"/>
        <v>500000</v>
      </c>
      <c r="I24" s="84"/>
    </row>
    <row r="25" spans="2:9" ht="56.25">
      <c r="B25" s="20" t="s">
        <v>38</v>
      </c>
      <c r="C25" s="20" t="s">
        <v>34</v>
      </c>
      <c r="D25" s="25" t="s">
        <v>37</v>
      </c>
      <c r="E25" s="23" t="s">
        <v>163</v>
      </c>
      <c r="F25" s="50">
        <f>5633420-548729</f>
        <v>5084691</v>
      </c>
      <c r="G25" s="50">
        <v>200000</v>
      </c>
      <c r="H25" s="51">
        <f t="shared" si="0"/>
        <v>5284691</v>
      </c>
      <c r="I25" s="84"/>
    </row>
    <row r="26" spans="2:9" ht="56.25">
      <c r="B26" s="20" t="s">
        <v>39</v>
      </c>
      <c r="C26" s="20" t="s">
        <v>34</v>
      </c>
      <c r="D26" s="25" t="s">
        <v>23</v>
      </c>
      <c r="E26" s="23" t="s">
        <v>163</v>
      </c>
      <c r="F26" s="50">
        <f>2545380-198212</f>
        <v>2347168</v>
      </c>
      <c r="G26" s="50"/>
      <c r="H26" s="51">
        <f t="shared" si="0"/>
        <v>2347168</v>
      </c>
      <c r="I26" s="84">
        <v>46</v>
      </c>
    </row>
    <row r="27" spans="2:9" ht="56.25">
      <c r="B27" s="20" t="s">
        <v>40</v>
      </c>
      <c r="C27" s="20" t="s">
        <v>34</v>
      </c>
      <c r="D27" s="25" t="s">
        <v>41</v>
      </c>
      <c r="E27" s="23" t="s">
        <v>163</v>
      </c>
      <c r="F27" s="50">
        <f>1995340-308001</f>
        <v>1687339</v>
      </c>
      <c r="G27" s="50">
        <v>817714</v>
      </c>
      <c r="H27" s="51">
        <f t="shared" si="0"/>
        <v>2505053</v>
      </c>
      <c r="I27" s="84"/>
    </row>
    <row r="28" spans="2:9" ht="112.5">
      <c r="B28" s="24" t="s">
        <v>43</v>
      </c>
      <c r="C28" s="24" t="s">
        <v>34</v>
      </c>
      <c r="D28" s="21" t="s">
        <v>42</v>
      </c>
      <c r="E28" s="23" t="s">
        <v>163</v>
      </c>
      <c r="F28" s="50">
        <f>4485660-399442</f>
        <v>4086218</v>
      </c>
      <c r="G28" s="50"/>
      <c r="H28" s="51">
        <f t="shared" si="0"/>
        <v>4086218</v>
      </c>
      <c r="I28" s="84"/>
    </row>
    <row r="29" spans="2:9" ht="75">
      <c r="B29" s="24" t="s">
        <v>153</v>
      </c>
      <c r="C29" s="24" t="s">
        <v>154</v>
      </c>
      <c r="D29" s="21" t="s">
        <v>155</v>
      </c>
      <c r="E29" s="28" t="s">
        <v>164</v>
      </c>
      <c r="F29" s="50">
        <v>99000</v>
      </c>
      <c r="G29" s="50"/>
      <c r="H29" s="51">
        <f t="shared" si="0"/>
        <v>99000</v>
      </c>
      <c r="I29" s="84"/>
    </row>
    <row r="30" spans="2:9" ht="75">
      <c r="B30" s="24" t="s">
        <v>172</v>
      </c>
      <c r="C30" s="24" t="s">
        <v>174</v>
      </c>
      <c r="D30" s="21" t="s">
        <v>173</v>
      </c>
      <c r="E30" s="23" t="s">
        <v>164</v>
      </c>
      <c r="F30" s="50">
        <v>1642000</v>
      </c>
      <c r="G30" s="50"/>
      <c r="H30" s="51">
        <f t="shared" si="0"/>
        <v>1642000</v>
      </c>
      <c r="I30" s="84"/>
    </row>
    <row r="31" spans="2:9" ht="75">
      <c r="B31" s="24" t="s">
        <v>177</v>
      </c>
      <c r="C31" s="24" t="s">
        <v>176</v>
      </c>
      <c r="D31" s="21" t="s">
        <v>175</v>
      </c>
      <c r="E31" s="23" t="s">
        <v>164</v>
      </c>
      <c r="F31" s="50">
        <v>3607600</v>
      </c>
      <c r="G31" s="50"/>
      <c r="H31" s="51">
        <f t="shared" si="0"/>
        <v>3607600</v>
      </c>
      <c r="I31" s="84"/>
    </row>
    <row r="32" spans="2:9" ht="75">
      <c r="B32" s="24" t="s">
        <v>98</v>
      </c>
      <c r="C32" s="24" t="s">
        <v>90</v>
      </c>
      <c r="D32" s="21" t="s">
        <v>99</v>
      </c>
      <c r="E32" s="23" t="s">
        <v>162</v>
      </c>
      <c r="F32" s="50">
        <v>32500</v>
      </c>
      <c r="G32" s="50"/>
      <c r="H32" s="51">
        <f t="shared" si="0"/>
        <v>32500</v>
      </c>
      <c r="I32" s="84"/>
    </row>
    <row r="33" spans="2:9" ht="75">
      <c r="B33" s="24" t="s">
        <v>46</v>
      </c>
      <c r="C33" s="24" t="s">
        <v>45</v>
      </c>
      <c r="D33" s="21" t="s">
        <v>44</v>
      </c>
      <c r="E33" s="23" t="s">
        <v>164</v>
      </c>
      <c r="F33" s="50">
        <v>2000000</v>
      </c>
      <c r="G33" s="50"/>
      <c r="H33" s="51">
        <f t="shared" si="0"/>
        <v>2000000</v>
      </c>
      <c r="I33" s="84"/>
    </row>
    <row r="34" spans="2:9" ht="75">
      <c r="B34" s="20" t="s">
        <v>9</v>
      </c>
      <c r="C34" s="20" t="s">
        <v>10</v>
      </c>
      <c r="D34" s="25" t="s">
        <v>47</v>
      </c>
      <c r="E34" s="23" t="s">
        <v>148</v>
      </c>
      <c r="F34" s="50">
        <v>85000</v>
      </c>
      <c r="G34" s="50"/>
      <c r="H34" s="51">
        <f t="shared" si="0"/>
        <v>85000</v>
      </c>
      <c r="I34" s="84">
        <v>47</v>
      </c>
    </row>
    <row r="35" spans="2:9" ht="93.75">
      <c r="B35" s="20" t="s">
        <v>48</v>
      </c>
      <c r="C35" s="20" t="s">
        <v>8</v>
      </c>
      <c r="D35" s="25" t="s">
        <v>49</v>
      </c>
      <c r="E35" s="23" t="s">
        <v>164</v>
      </c>
      <c r="F35" s="50"/>
      <c r="G35" s="50">
        <v>46000000</v>
      </c>
      <c r="H35" s="51">
        <f t="shared" si="0"/>
        <v>46000000</v>
      </c>
      <c r="I35" s="84"/>
    </row>
    <row r="36" spans="2:9" ht="56.25">
      <c r="B36" s="20" t="s">
        <v>50</v>
      </c>
      <c r="C36" s="20" t="s">
        <v>10</v>
      </c>
      <c r="D36" s="25" t="s">
        <v>51</v>
      </c>
      <c r="E36" s="23" t="s">
        <v>158</v>
      </c>
      <c r="F36" s="50">
        <v>837300</v>
      </c>
      <c r="G36" s="50"/>
      <c r="H36" s="51">
        <f t="shared" si="0"/>
        <v>837300</v>
      </c>
      <c r="I36" s="84"/>
    </row>
    <row r="37" spans="2:9" ht="93.75">
      <c r="B37" s="24" t="s">
        <v>53</v>
      </c>
      <c r="C37" s="24" t="s">
        <v>54</v>
      </c>
      <c r="D37" s="21" t="s">
        <v>52</v>
      </c>
      <c r="E37" s="23" t="s">
        <v>19</v>
      </c>
      <c r="F37" s="50">
        <v>162726</v>
      </c>
      <c r="G37" s="50">
        <v>343874</v>
      </c>
      <c r="H37" s="51">
        <f t="shared" si="0"/>
        <v>506600</v>
      </c>
      <c r="I37" s="84"/>
    </row>
    <row r="38" spans="2:9" ht="95.25" customHeight="1">
      <c r="B38" s="20" t="s">
        <v>56</v>
      </c>
      <c r="C38" s="20" t="s">
        <v>58</v>
      </c>
      <c r="D38" s="68" t="s">
        <v>57</v>
      </c>
      <c r="E38" s="23" t="s">
        <v>158</v>
      </c>
      <c r="F38" s="50"/>
      <c r="G38" s="50">
        <v>9000</v>
      </c>
      <c r="H38" s="51">
        <f t="shared" si="0"/>
        <v>9000</v>
      </c>
      <c r="I38" s="84"/>
    </row>
    <row r="39" spans="2:9" ht="56.25">
      <c r="B39" s="87" t="s">
        <v>59</v>
      </c>
      <c r="C39" s="87" t="s">
        <v>58</v>
      </c>
      <c r="D39" s="99" t="s">
        <v>23</v>
      </c>
      <c r="E39" s="23" t="s">
        <v>166</v>
      </c>
      <c r="F39" s="50">
        <v>572644</v>
      </c>
      <c r="G39" s="50">
        <v>89000</v>
      </c>
      <c r="H39" s="51">
        <f t="shared" si="0"/>
        <v>661644</v>
      </c>
      <c r="I39" s="84"/>
    </row>
    <row r="40" spans="2:9" ht="56.25">
      <c r="B40" s="88"/>
      <c r="C40" s="88"/>
      <c r="D40" s="100"/>
      <c r="E40" s="28" t="s">
        <v>171</v>
      </c>
      <c r="F40" s="50">
        <v>80580</v>
      </c>
      <c r="G40" s="50"/>
      <c r="H40" s="51">
        <f t="shared" si="0"/>
        <v>80580</v>
      </c>
      <c r="I40" s="84"/>
    </row>
    <row r="41" spans="2:9" ht="75">
      <c r="B41" s="88"/>
      <c r="C41" s="88"/>
      <c r="D41" s="100"/>
      <c r="E41" s="23" t="s">
        <v>159</v>
      </c>
      <c r="F41" s="50">
        <v>130200</v>
      </c>
      <c r="G41" s="50">
        <v>25000</v>
      </c>
      <c r="H41" s="51">
        <f t="shared" si="0"/>
        <v>155200</v>
      </c>
      <c r="I41" s="84"/>
    </row>
    <row r="42" spans="2:9" ht="56.25">
      <c r="B42" s="88"/>
      <c r="C42" s="88"/>
      <c r="D42" s="100"/>
      <c r="E42" s="23" t="s">
        <v>158</v>
      </c>
      <c r="F42" s="50">
        <v>822500</v>
      </c>
      <c r="G42" s="50"/>
      <c r="H42" s="51">
        <f t="shared" si="0"/>
        <v>822500</v>
      </c>
      <c r="I42" s="84">
        <v>48</v>
      </c>
    </row>
    <row r="43" spans="2:9" ht="56.25">
      <c r="B43" s="88"/>
      <c r="C43" s="88"/>
      <c r="D43" s="101"/>
      <c r="E43" s="32" t="s">
        <v>163</v>
      </c>
      <c r="F43" s="52">
        <f>602640-97102</f>
        <v>505538</v>
      </c>
      <c r="G43" s="52"/>
      <c r="H43" s="53">
        <f t="shared" si="0"/>
        <v>505538</v>
      </c>
      <c r="I43" s="84"/>
    </row>
    <row r="44" spans="2:9" ht="37.5">
      <c r="B44" s="24"/>
      <c r="C44" s="24"/>
      <c r="D44" s="40" t="s">
        <v>63</v>
      </c>
      <c r="E44" s="21"/>
      <c r="F44" s="51">
        <f>SUM(F45:F58)</f>
        <v>5485356</v>
      </c>
      <c r="G44" s="51">
        <f>SUM(G45:G58)</f>
        <v>12985000</v>
      </c>
      <c r="H44" s="51">
        <f>SUM(H45:H58)</f>
        <v>18470356</v>
      </c>
      <c r="I44" s="84"/>
    </row>
    <row r="45" spans="2:9" ht="56.25">
      <c r="B45" s="24" t="s">
        <v>3</v>
      </c>
      <c r="C45" s="24" t="s">
        <v>2</v>
      </c>
      <c r="D45" s="21" t="s">
        <v>12</v>
      </c>
      <c r="E45" s="23" t="s">
        <v>158</v>
      </c>
      <c r="F45" s="50">
        <v>30000</v>
      </c>
      <c r="G45" s="50"/>
      <c r="H45" s="51">
        <f>F45+G45</f>
        <v>30000</v>
      </c>
      <c r="I45" s="84"/>
    </row>
    <row r="46" spans="2:9" ht="56.25">
      <c r="B46" s="87" t="s">
        <v>64</v>
      </c>
      <c r="C46" s="87" t="s">
        <v>65</v>
      </c>
      <c r="D46" s="99" t="s">
        <v>66</v>
      </c>
      <c r="E46" s="23" t="s">
        <v>160</v>
      </c>
      <c r="F46" s="50">
        <v>331474</v>
      </c>
      <c r="G46" s="50"/>
      <c r="H46" s="51">
        <f aca="true" t="shared" si="1" ref="H46:H58">F46+G46</f>
        <v>331474</v>
      </c>
      <c r="I46" s="84"/>
    </row>
    <row r="47" spans="2:9" ht="82.5" customHeight="1">
      <c r="B47" s="89"/>
      <c r="C47" s="89"/>
      <c r="D47" s="101"/>
      <c r="E47" s="23" t="s">
        <v>197</v>
      </c>
      <c r="F47" s="50"/>
      <c r="G47" s="50">
        <v>3600000</v>
      </c>
      <c r="H47" s="51">
        <f t="shared" si="1"/>
        <v>3600000</v>
      </c>
      <c r="I47" s="84"/>
    </row>
    <row r="48" spans="2:9" ht="75" customHeight="1">
      <c r="B48" s="87" t="s">
        <v>67</v>
      </c>
      <c r="C48" s="87" t="s">
        <v>69</v>
      </c>
      <c r="D48" s="99" t="s">
        <v>68</v>
      </c>
      <c r="E48" s="29" t="s">
        <v>160</v>
      </c>
      <c r="F48" s="50">
        <v>488200</v>
      </c>
      <c r="G48" s="50"/>
      <c r="H48" s="51">
        <f t="shared" si="1"/>
        <v>488200</v>
      </c>
      <c r="I48" s="84"/>
    </row>
    <row r="49" spans="2:9" ht="93.75">
      <c r="B49" s="89"/>
      <c r="C49" s="89"/>
      <c r="D49" s="101"/>
      <c r="E49" s="23" t="s">
        <v>197</v>
      </c>
      <c r="F49" s="50"/>
      <c r="G49" s="50">
        <v>8240000</v>
      </c>
      <c r="H49" s="51">
        <f t="shared" si="1"/>
        <v>8240000</v>
      </c>
      <c r="I49" s="84"/>
    </row>
    <row r="50" spans="2:9" ht="93.75">
      <c r="B50" s="30" t="s">
        <v>198</v>
      </c>
      <c r="C50" s="26" t="s">
        <v>199</v>
      </c>
      <c r="D50" s="70" t="s">
        <v>200</v>
      </c>
      <c r="E50" s="23" t="s">
        <v>197</v>
      </c>
      <c r="F50" s="50"/>
      <c r="G50" s="50">
        <v>150000</v>
      </c>
      <c r="H50" s="51">
        <f t="shared" si="1"/>
        <v>150000</v>
      </c>
      <c r="I50" s="84"/>
    </row>
    <row r="51" spans="2:9" ht="75">
      <c r="B51" s="30" t="s">
        <v>201</v>
      </c>
      <c r="C51" s="26" t="s">
        <v>189</v>
      </c>
      <c r="D51" s="70" t="s">
        <v>202</v>
      </c>
      <c r="E51" s="23" t="s">
        <v>197</v>
      </c>
      <c r="F51" s="50"/>
      <c r="G51" s="50">
        <v>525000</v>
      </c>
      <c r="H51" s="51">
        <f t="shared" si="1"/>
        <v>525000</v>
      </c>
      <c r="I51" s="84">
        <v>49</v>
      </c>
    </row>
    <row r="52" spans="2:9" ht="78" customHeight="1">
      <c r="B52" s="30" t="s">
        <v>203</v>
      </c>
      <c r="C52" s="26" t="s">
        <v>71</v>
      </c>
      <c r="D52" s="70" t="s">
        <v>204</v>
      </c>
      <c r="E52" s="23" t="s">
        <v>197</v>
      </c>
      <c r="F52" s="50"/>
      <c r="G52" s="50">
        <v>150000</v>
      </c>
      <c r="H52" s="51">
        <f t="shared" si="1"/>
        <v>150000</v>
      </c>
      <c r="I52" s="84"/>
    </row>
    <row r="53" spans="2:9" ht="93.75">
      <c r="B53" s="30" t="s">
        <v>70</v>
      </c>
      <c r="C53" s="26" t="s">
        <v>71</v>
      </c>
      <c r="D53" s="23" t="s">
        <v>184</v>
      </c>
      <c r="E53" s="23" t="s">
        <v>194</v>
      </c>
      <c r="F53" s="50">
        <v>73148</v>
      </c>
      <c r="G53" s="50"/>
      <c r="H53" s="51">
        <f t="shared" si="1"/>
        <v>73148</v>
      </c>
      <c r="I53" s="84"/>
    </row>
    <row r="54" spans="2:9" ht="37.5">
      <c r="B54" s="92" t="s">
        <v>24</v>
      </c>
      <c r="C54" s="87" t="s">
        <v>18</v>
      </c>
      <c r="D54" s="103" t="s">
        <v>25</v>
      </c>
      <c r="E54" s="23" t="s">
        <v>162</v>
      </c>
      <c r="F54" s="50">
        <v>1912500</v>
      </c>
      <c r="G54" s="50"/>
      <c r="H54" s="51">
        <f t="shared" si="1"/>
        <v>1912500</v>
      </c>
      <c r="I54" s="84"/>
    </row>
    <row r="55" spans="2:9" ht="56.25">
      <c r="B55" s="93"/>
      <c r="C55" s="89"/>
      <c r="D55" s="104"/>
      <c r="E55" s="29" t="s">
        <v>160</v>
      </c>
      <c r="F55" s="50">
        <v>87500</v>
      </c>
      <c r="G55" s="50"/>
      <c r="H55" s="51">
        <f t="shared" si="1"/>
        <v>87500</v>
      </c>
      <c r="I55" s="84"/>
    </row>
    <row r="56" spans="2:9" ht="56.25">
      <c r="B56" s="20" t="s">
        <v>38</v>
      </c>
      <c r="C56" s="20" t="s">
        <v>34</v>
      </c>
      <c r="D56" s="25" t="s">
        <v>37</v>
      </c>
      <c r="E56" s="27" t="s">
        <v>163</v>
      </c>
      <c r="F56" s="50">
        <f>2940630-378096</f>
        <v>2562534</v>
      </c>
      <c r="G56" s="50"/>
      <c r="H56" s="51">
        <f t="shared" si="1"/>
        <v>2562534</v>
      </c>
      <c r="I56" s="84"/>
    </row>
    <row r="57" spans="2:9" ht="75">
      <c r="B57" s="31" t="s">
        <v>213</v>
      </c>
      <c r="C57" s="20" t="s">
        <v>55</v>
      </c>
      <c r="D57" s="45" t="s">
        <v>214</v>
      </c>
      <c r="E57" s="27" t="s">
        <v>165</v>
      </c>
      <c r="F57" s="50"/>
      <c r="G57" s="50">
        <v>70000</v>
      </c>
      <c r="H57" s="51">
        <f t="shared" si="1"/>
        <v>70000</v>
      </c>
      <c r="I57" s="84"/>
    </row>
    <row r="58" spans="2:9" ht="75">
      <c r="B58" s="31" t="s">
        <v>215</v>
      </c>
      <c r="C58" s="20" t="s">
        <v>73</v>
      </c>
      <c r="D58" s="45" t="s">
        <v>72</v>
      </c>
      <c r="E58" s="27" t="s">
        <v>165</v>
      </c>
      <c r="F58" s="50"/>
      <c r="G58" s="50">
        <v>250000</v>
      </c>
      <c r="H58" s="51">
        <f t="shared" si="1"/>
        <v>250000</v>
      </c>
      <c r="I58" s="84"/>
    </row>
    <row r="59" spans="2:9" ht="37.5">
      <c r="B59" s="24"/>
      <c r="C59" s="24"/>
      <c r="D59" s="40" t="s">
        <v>74</v>
      </c>
      <c r="E59" s="27"/>
      <c r="F59" s="51">
        <f>SUM(F60:F64)</f>
        <v>5000</v>
      </c>
      <c r="G59" s="51">
        <f>SUM(G60:G64)</f>
        <v>16200000</v>
      </c>
      <c r="H59" s="51">
        <f>SUM(H60:H64)</f>
        <v>16205000</v>
      </c>
      <c r="I59" s="84"/>
    </row>
    <row r="60" spans="2:9" ht="56.25">
      <c r="B60" s="24" t="s">
        <v>3</v>
      </c>
      <c r="C60" s="24" t="s">
        <v>2</v>
      </c>
      <c r="D60" s="21" t="s">
        <v>12</v>
      </c>
      <c r="E60" s="23" t="s">
        <v>158</v>
      </c>
      <c r="F60" s="50">
        <v>5000</v>
      </c>
      <c r="G60" s="51"/>
      <c r="H60" s="51">
        <f>F60+G60</f>
        <v>5000</v>
      </c>
      <c r="I60" s="84">
        <v>50</v>
      </c>
    </row>
    <row r="61" spans="2:9" ht="117.75" customHeight="1">
      <c r="B61" s="30" t="s">
        <v>75</v>
      </c>
      <c r="C61" s="20" t="s">
        <v>83</v>
      </c>
      <c r="D61" s="23" t="s">
        <v>76</v>
      </c>
      <c r="E61" s="28" t="s">
        <v>191</v>
      </c>
      <c r="F61" s="50"/>
      <c r="G61" s="50">
        <v>12000000</v>
      </c>
      <c r="H61" s="51">
        <f>F61+G61</f>
        <v>12000000</v>
      </c>
      <c r="I61" s="84"/>
    </row>
    <row r="62" spans="2:9" ht="112.5">
      <c r="B62" s="30" t="s">
        <v>77</v>
      </c>
      <c r="C62" s="20" t="s">
        <v>84</v>
      </c>
      <c r="D62" s="23" t="s">
        <v>78</v>
      </c>
      <c r="E62" s="28" t="s">
        <v>191</v>
      </c>
      <c r="F62" s="50"/>
      <c r="G62" s="50">
        <v>1500000</v>
      </c>
      <c r="H62" s="51">
        <f>F62+G62</f>
        <v>1500000</v>
      </c>
      <c r="I62" s="84"/>
    </row>
    <row r="63" spans="2:9" ht="112.5">
      <c r="B63" s="31" t="s">
        <v>79</v>
      </c>
      <c r="C63" s="20" t="s">
        <v>85</v>
      </c>
      <c r="D63" s="32" t="s">
        <v>80</v>
      </c>
      <c r="E63" s="28" t="s">
        <v>191</v>
      </c>
      <c r="F63" s="50"/>
      <c r="G63" s="50">
        <v>1000000</v>
      </c>
      <c r="H63" s="51">
        <f>F63+G63</f>
        <v>1000000</v>
      </c>
      <c r="I63" s="84"/>
    </row>
    <row r="64" spans="2:9" ht="112.5">
      <c r="B64" s="30" t="s">
        <v>81</v>
      </c>
      <c r="C64" s="24" t="s">
        <v>86</v>
      </c>
      <c r="D64" s="23" t="s">
        <v>82</v>
      </c>
      <c r="E64" s="28" t="s">
        <v>191</v>
      </c>
      <c r="F64" s="50"/>
      <c r="G64" s="50">
        <v>1700000</v>
      </c>
      <c r="H64" s="51">
        <f>F64+G64</f>
        <v>1700000</v>
      </c>
      <c r="I64" s="84"/>
    </row>
    <row r="65" spans="2:9" ht="56.25">
      <c r="B65" s="26"/>
      <c r="C65" s="26"/>
      <c r="D65" s="41" t="s">
        <v>87</v>
      </c>
      <c r="E65" s="42"/>
      <c r="F65" s="51">
        <f>SUM(F66:F75)</f>
        <v>6849010</v>
      </c>
      <c r="G65" s="51">
        <f>SUM(G66:G75)</f>
        <v>297000</v>
      </c>
      <c r="H65" s="51">
        <f>SUM(H66:H75)</f>
        <v>7146010</v>
      </c>
      <c r="I65" s="84"/>
    </row>
    <row r="66" spans="2:9" ht="56.25">
      <c r="B66" s="38" t="s">
        <v>3</v>
      </c>
      <c r="C66" s="38" t="s">
        <v>2</v>
      </c>
      <c r="D66" s="21" t="s">
        <v>12</v>
      </c>
      <c r="E66" s="27" t="s">
        <v>158</v>
      </c>
      <c r="F66" s="54">
        <v>60000</v>
      </c>
      <c r="G66" s="54"/>
      <c r="H66" s="51">
        <f>F66+G66</f>
        <v>60000</v>
      </c>
      <c r="I66" s="84">
        <v>51</v>
      </c>
    </row>
    <row r="67" spans="2:9" ht="75">
      <c r="B67" s="38" t="s">
        <v>88</v>
      </c>
      <c r="C67" s="38" t="s">
        <v>90</v>
      </c>
      <c r="D67" s="21" t="s">
        <v>89</v>
      </c>
      <c r="E67" s="27" t="s">
        <v>160</v>
      </c>
      <c r="F67" s="54">
        <f>250000</f>
        <v>250000</v>
      </c>
      <c r="G67" s="54"/>
      <c r="H67" s="51">
        <f aca="true" t="shared" si="2" ref="H67:H75">F67+G67</f>
        <v>250000</v>
      </c>
      <c r="I67" s="84"/>
    </row>
    <row r="68" spans="2:9" ht="56.25">
      <c r="B68" s="20" t="s">
        <v>13</v>
      </c>
      <c r="C68" s="20" t="s">
        <v>15</v>
      </c>
      <c r="D68" s="25" t="s">
        <v>14</v>
      </c>
      <c r="E68" s="27" t="s">
        <v>160</v>
      </c>
      <c r="F68" s="54">
        <f>1730323+45128</f>
        <v>1775451</v>
      </c>
      <c r="G68" s="54"/>
      <c r="H68" s="51">
        <f t="shared" si="2"/>
        <v>1775451</v>
      </c>
      <c r="I68" s="84"/>
    </row>
    <row r="69" spans="2:9" ht="56.25">
      <c r="B69" s="24" t="s">
        <v>91</v>
      </c>
      <c r="C69" s="24" t="s">
        <v>93</v>
      </c>
      <c r="D69" s="21" t="s">
        <v>92</v>
      </c>
      <c r="E69" s="27" t="s">
        <v>160</v>
      </c>
      <c r="F69" s="54">
        <f>902586+88819</f>
        <v>991405</v>
      </c>
      <c r="G69" s="54"/>
      <c r="H69" s="51">
        <f t="shared" si="2"/>
        <v>991405</v>
      </c>
      <c r="I69" s="84"/>
    </row>
    <row r="70" spans="2:9" ht="37.5">
      <c r="B70" s="24" t="s">
        <v>169</v>
      </c>
      <c r="C70" s="24" t="s">
        <v>180</v>
      </c>
      <c r="D70" s="21" t="s">
        <v>181</v>
      </c>
      <c r="E70" s="27" t="s">
        <v>157</v>
      </c>
      <c r="F70" s="54">
        <f>160429-16831</f>
        <v>143598</v>
      </c>
      <c r="G70" s="54"/>
      <c r="H70" s="51">
        <f t="shared" si="2"/>
        <v>143598</v>
      </c>
      <c r="I70" s="84"/>
    </row>
    <row r="71" spans="2:9" ht="56.25">
      <c r="B71" s="24" t="s">
        <v>205</v>
      </c>
      <c r="C71" s="24" t="s">
        <v>207</v>
      </c>
      <c r="D71" s="21" t="s">
        <v>206</v>
      </c>
      <c r="E71" s="27" t="s">
        <v>160</v>
      </c>
      <c r="F71" s="54">
        <f>170500-7700</f>
        <v>162800</v>
      </c>
      <c r="G71" s="54">
        <v>297000</v>
      </c>
      <c r="H71" s="51">
        <f t="shared" si="2"/>
        <v>459800</v>
      </c>
      <c r="I71" s="84"/>
    </row>
    <row r="72" spans="2:9" ht="150">
      <c r="B72" s="24" t="s">
        <v>94</v>
      </c>
      <c r="C72" s="24" t="s">
        <v>6</v>
      </c>
      <c r="D72" s="21" t="s">
        <v>95</v>
      </c>
      <c r="E72" s="27" t="s">
        <v>160</v>
      </c>
      <c r="F72" s="54">
        <f>2446698+35741</f>
        <v>2482439</v>
      </c>
      <c r="G72" s="54"/>
      <c r="H72" s="51">
        <f t="shared" si="2"/>
        <v>2482439</v>
      </c>
      <c r="I72" s="84"/>
    </row>
    <row r="73" spans="2:9" ht="56.25">
      <c r="B73" s="24" t="s">
        <v>96</v>
      </c>
      <c r="C73" s="24" t="s">
        <v>93</v>
      </c>
      <c r="D73" s="21" t="s">
        <v>97</v>
      </c>
      <c r="E73" s="27" t="s">
        <v>160</v>
      </c>
      <c r="F73" s="54">
        <v>798900</v>
      </c>
      <c r="G73" s="54"/>
      <c r="H73" s="51">
        <f t="shared" si="2"/>
        <v>798900</v>
      </c>
      <c r="I73" s="84"/>
    </row>
    <row r="74" spans="2:9" ht="56.25">
      <c r="B74" s="24" t="s">
        <v>208</v>
      </c>
      <c r="C74" s="24" t="s">
        <v>207</v>
      </c>
      <c r="D74" s="76" t="s">
        <v>209</v>
      </c>
      <c r="E74" s="27" t="s">
        <v>160</v>
      </c>
      <c r="F74" s="54">
        <f>54417</f>
        <v>54417</v>
      </c>
      <c r="G74" s="54"/>
      <c r="H74" s="51">
        <f t="shared" si="2"/>
        <v>54417</v>
      </c>
      <c r="I74" s="84"/>
    </row>
    <row r="75" spans="2:9" ht="75">
      <c r="B75" s="24" t="s">
        <v>98</v>
      </c>
      <c r="C75" s="24" t="s">
        <v>90</v>
      </c>
      <c r="D75" s="21" t="s">
        <v>99</v>
      </c>
      <c r="E75" s="27" t="s">
        <v>160</v>
      </c>
      <c r="F75" s="54">
        <v>130000</v>
      </c>
      <c r="G75" s="54"/>
      <c r="H75" s="51">
        <f t="shared" si="2"/>
        <v>130000</v>
      </c>
      <c r="I75" s="84">
        <v>52</v>
      </c>
    </row>
    <row r="76" spans="2:9" ht="37.5">
      <c r="B76" s="24"/>
      <c r="C76" s="24"/>
      <c r="D76" s="40" t="s">
        <v>101</v>
      </c>
      <c r="E76" s="21"/>
      <c r="F76" s="51">
        <f>F77</f>
        <v>50000</v>
      </c>
      <c r="G76" s="51">
        <f>G77</f>
        <v>0</v>
      </c>
      <c r="H76" s="51">
        <f>H77</f>
        <v>50000</v>
      </c>
      <c r="I76" s="84"/>
    </row>
    <row r="77" spans="2:9" ht="56.25">
      <c r="B77" s="24" t="s">
        <v>103</v>
      </c>
      <c r="C77" s="24" t="s">
        <v>18</v>
      </c>
      <c r="D77" s="21" t="s">
        <v>102</v>
      </c>
      <c r="E77" s="23" t="s">
        <v>100</v>
      </c>
      <c r="F77" s="50">
        <v>50000</v>
      </c>
      <c r="G77" s="50"/>
      <c r="H77" s="51">
        <f>F77+G77</f>
        <v>50000</v>
      </c>
      <c r="I77" s="84"/>
    </row>
    <row r="78" spans="2:9" ht="37.5">
      <c r="B78" s="26"/>
      <c r="C78" s="26"/>
      <c r="D78" s="41" t="s">
        <v>104</v>
      </c>
      <c r="E78" s="29"/>
      <c r="F78" s="51">
        <f>SUM(F79:F82)</f>
        <v>1404600</v>
      </c>
      <c r="G78" s="51">
        <f>SUM(G79:G82)</f>
        <v>970000</v>
      </c>
      <c r="H78" s="51">
        <f>SUM(H79:H82)</f>
        <v>2374600</v>
      </c>
      <c r="I78" s="84"/>
    </row>
    <row r="79" spans="2:9" ht="56.25">
      <c r="B79" s="39" t="s">
        <v>3</v>
      </c>
      <c r="C79" s="39" t="s">
        <v>2</v>
      </c>
      <c r="D79" s="25" t="s">
        <v>12</v>
      </c>
      <c r="E79" s="23" t="s">
        <v>158</v>
      </c>
      <c r="F79" s="50">
        <v>30000</v>
      </c>
      <c r="G79" s="50"/>
      <c r="H79" s="51">
        <f>F79+G79</f>
        <v>30000</v>
      </c>
      <c r="I79" s="84"/>
    </row>
    <row r="80" spans="2:9" ht="81" customHeight="1">
      <c r="B80" s="24" t="s">
        <v>106</v>
      </c>
      <c r="C80" s="24" t="s">
        <v>107</v>
      </c>
      <c r="D80" s="21" t="s">
        <v>105</v>
      </c>
      <c r="E80" s="23" t="s">
        <v>192</v>
      </c>
      <c r="F80" s="50">
        <v>1000000</v>
      </c>
      <c r="G80" s="50"/>
      <c r="H80" s="51">
        <f>F80+G80</f>
        <v>1000000</v>
      </c>
      <c r="I80" s="84"/>
    </row>
    <row r="81" spans="2:9" ht="95.25" customHeight="1">
      <c r="B81" s="26" t="s">
        <v>185</v>
      </c>
      <c r="C81" s="26" t="s">
        <v>186</v>
      </c>
      <c r="D81" s="42" t="s">
        <v>187</v>
      </c>
      <c r="E81" s="23" t="s">
        <v>193</v>
      </c>
      <c r="F81" s="50">
        <v>370000</v>
      </c>
      <c r="G81" s="50">
        <v>534500</v>
      </c>
      <c r="H81" s="51">
        <f>F81+G81</f>
        <v>904500</v>
      </c>
      <c r="I81" s="84"/>
    </row>
    <row r="82" spans="2:9" ht="99.75" customHeight="1">
      <c r="B82" s="26" t="s">
        <v>188</v>
      </c>
      <c r="C82" s="26" t="s">
        <v>189</v>
      </c>
      <c r="D82" s="42" t="s">
        <v>190</v>
      </c>
      <c r="E82" s="23" t="s">
        <v>193</v>
      </c>
      <c r="F82" s="50">
        <v>4600</v>
      </c>
      <c r="G82" s="50">
        <v>435500</v>
      </c>
      <c r="H82" s="51">
        <f>F82+G82</f>
        <v>440100</v>
      </c>
      <c r="I82" s="84"/>
    </row>
    <row r="83" spans="2:9" ht="37.5">
      <c r="B83" s="26"/>
      <c r="C83" s="26"/>
      <c r="D83" s="41" t="s">
        <v>108</v>
      </c>
      <c r="E83" s="23"/>
      <c r="F83" s="51">
        <f>SUM(F84:F105)</f>
        <v>32695355</v>
      </c>
      <c r="G83" s="51">
        <f>SUM(G84:G105)</f>
        <v>78799523.14</v>
      </c>
      <c r="H83" s="51">
        <f>SUM(H84:H105)</f>
        <v>111494878.14</v>
      </c>
      <c r="I83" s="84"/>
    </row>
    <row r="84" spans="2:9" ht="56.25">
      <c r="B84" s="87" t="s">
        <v>3</v>
      </c>
      <c r="C84" s="90" t="s">
        <v>2</v>
      </c>
      <c r="D84" s="85" t="s">
        <v>12</v>
      </c>
      <c r="E84" s="23" t="s">
        <v>158</v>
      </c>
      <c r="F84" s="50">
        <v>40000</v>
      </c>
      <c r="G84" s="50"/>
      <c r="H84" s="51">
        <f>F84+G84</f>
        <v>40000</v>
      </c>
      <c r="I84" s="84">
        <v>53</v>
      </c>
    </row>
    <row r="85" spans="2:9" ht="75">
      <c r="B85" s="88"/>
      <c r="C85" s="91"/>
      <c r="D85" s="86"/>
      <c r="E85" s="23" t="s">
        <v>159</v>
      </c>
      <c r="F85" s="50">
        <v>15000</v>
      </c>
      <c r="G85" s="50"/>
      <c r="H85" s="51">
        <f aca="true" t="shared" si="3" ref="H85:H105">F85+G85</f>
        <v>15000</v>
      </c>
      <c r="I85" s="84"/>
    </row>
    <row r="86" spans="2:9" ht="75">
      <c r="B86" s="24" t="s">
        <v>195</v>
      </c>
      <c r="C86" s="20" t="s">
        <v>112</v>
      </c>
      <c r="D86" s="23" t="s">
        <v>196</v>
      </c>
      <c r="E86" s="23" t="s">
        <v>61</v>
      </c>
      <c r="F86" s="50">
        <v>180000</v>
      </c>
      <c r="G86" s="50"/>
      <c r="H86" s="51">
        <f t="shared" si="3"/>
        <v>180000</v>
      </c>
      <c r="I86" s="84"/>
    </row>
    <row r="87" spans="2:9" ht="75">
      <c r="B87" s="20" t="s">
        <v>110</v>
      </c>
      <c r="C87" s="20" t="s">
        <v>112</v>
      </c>
      <c r="D87" s="32" t="s">
        <v>111</v>
      </c>
      <c r="E87" s="23" t="s">
        <v>61</v>
      </c>
      <c r="F87" s="50">
        <v>195000</v>
      </c>
      <c r="G87" s="50">
        <f>30000000+6285.14-100000+8250000</f>
        <v>38156285.14</v>
      </c>
      <c r="H87" s="51">
        <f t="shared" si="3"/>
        <v>38351285.14</v>
      </c>
      <c r="I87" s="84"/>
    </row>
    <row r="88" spans="2:9" ht="87" customHeight="1">
      <c r="B88" s="20" t="s">
        <v>113</v>
      </c>
      <c r="C88" s="20" t="s">
        <v>112</v>
      </c>
      <c r="D88" s="25" t="s">
        <v>114</v>
      </c>
      <c r="E88" s="28" t="s">
        <v>61</v>
      </c>
      <c r="F88" s="50"/>
      <c r="G88" s="50">
        <v>2000000</v>
      </c>
      <c r="H88" s="51">
        <f t="shared" si="3"/>
        <v>2000000</v>
      </c>
      <c r="I88" s="84"/>
    </row>
    <row r="89" spans="2:9" ht="75">
      <c r="B89" s="31" t="s">
        <v>115</v>
      </c>
      <c r="C89" s="20" t="s">
        <v>28</v>
      </c>
      <c r="D89" s="32" t="s">
        <v>116</v>
      </c>
      <c r="E89" s="23" t="s">
        <v>61</v>
      </c>
      <c r="F89" s="50">
        <f>1825100+120003</f>
        <v>1945103</v>
      </c>
      <c r="G89" s="50"/>
      <c r="H89" s="51">
        <f t="shared" si="3"/>
        <v>1945103</v>
      </c>
      <c r="I89" s="84"/>
    </row>
    <row r="90" spans="2:9" ht="75">
      <c r="B90" s="30" t="s">
        <v>26</v>
      </c>
      <c r="C90" s="24" t="s">
        <v>28</v>
      </c>
      <c r="D90" s="49" t="s">
        <v>27</v>
      </c>
      <c r="E90" s="23" t="s">
        <v>61</v>
      </c>
      <c r="F90" s="50">
        <f>25167912+1900000</f>
        <v>27067912</v>
      </c>
      <c r="G90" s="63">
        <f>16250000+6500000</f>
        <v>22750000</v>
      </c>
      <c r="H90" s="51">
        <f t="shared" si="3"/>
        <v>49817912</v>
      </c>
      <c r="I90" s="84"/>
    </row>
    <row r="91" spans="2:9" ht="75">
      <c r="B91" s="77" t="s">
        <v>216</v>
      </c>
      <c r="C91" s="26" t="s">
        <v>28</v>
      </c>
      <c r="D91" s="82" t="s">
        <v>217</v>
      </c>
      <c r="E91" s="23" t="s">
        <v>61</v>
      </c>
      <c r="F91" s="50"/>
      <c r="G91" s="63">
        <v>845938</v>
      </c>
      <c r="H91" s="51">
        <f t="shared" si="3"/>
        <v>845938</v>
      </c>
      <c r="I91" s="84"/>
    </row>
    <row r="92" spans="2:9" ht="75">
      <c r="B92" s="20" t="s">
        <v>153</v>
      </c>
      <c r="C92" s="20" t="s">
        <v>154</v>
      </c>
      <c r="D92" s="25" t="s">
        <v>155</v>
      </c>
      <c r="E92" s="23" t="s">
        <v>61</v>
      </c>
      <c r="F92" s="50">
        <v>465000</v>
      </c>
      <c r="G92" s="50"/>
      <c r="H92" s="51">
        <f t="shared" si="3"/>
        <v>465000</v>
      </c>
      <c r="I92" s="84">
        <v>54</v>
      </c>
    </row>
    <row r="93" spans="2:9" ht="75">
      <c r="B93" s="20" t="s">
        <v>117</v>
      </c>
      <c r="C93" s="20" t="s">
        <v>119</v>
      </c>
      <c r="D93" s="25" t="s">
        <v>118</v>
      </c>
      <c r="E93" s="23" t="s">
        <v>61</v>
      </c>
      <c r="F93" s="50">
        <v>180000</v>
      </c>
      <c r="G93" s="50"/>
      <c r="H93" s="51">
        <f t="shared" si="3"/>
        <v>180000</v>
      </c>
      <c r="I93" s="84"/>
    </row>
    <row r="94" spans="2:9" ht="56.25">
      <c r="B94" s="87" t="s">
        <v>120</v>
      </c>
      <c r="C94" s="87" t="s">
        <v>122</v>
      </c>
      <c r="D94" s="99" t="s">
        <v>121</v>
      </c>
      <c r="E94" s="23" t="s">
        <v>109</v>
      </c>
      <c r="F94" s="50">
        <v>30000</v>
      </c>
      <c r="G94" s="50"/>
      <c r="H94" s="51">
        <f t="shared" si="3"/>
        <v>30000</v>
      </c>
      <c r="I94" s="84"/>
    </row>
    <row r="95" spans="2:9" ht="75">
      <c r="B95" s="89"/>
      <c r="C95" s="89"/>
      <c r="D95" s="101"/>
      <c r="E95" s="23" t="s">
        <v>61</v>
      </c>
      <c r="F95" s="50">
        <v>500000</v>
      </c>
      <c r="G95" s="50"/>
      <c r="H95" s="51">
        <f t="shared" si="3"/>
        <v>500000</v>
      </c>
      <c r="I95" s="84"/>
    </row>
    <row r="96" spans="2:9" ht="93.75">
      <c r="B96" s="20" t="s">
        <v>48</v>
      </c>
      <c r="C96" s="20" t="s">
        <v>8</v>
      </c>
      <c r="D96" s="32" t="s">
        <v>49</v>
      </c>
      <c r="E96" s="23" t="s">
        <v>61</v>
      </c>
      <c r="F96" s="50"/>
      <c r="G96" s="50">
        <f>12363400+2550000</f>
        <v>14913400</v>
      </c>
      <c r="H96" s="51">
        <f t="shared" si="3"/>
        <v>14913400</v>
      </c>
      <c r="I96" s="84"/>
    </row>
    <row r="97" spans="2:9" ht="75">
      <c r="B97" s="20" t="s">
        <v>156</v>
      </c>
      <c r="C97" s="20" t="s">
        <v>73</v>
      </c>
      <c r="D97" s="32" t="s">
        <v>72</v>
      </c>
      <c r="E97" s="28" t="s">
        <v>165</v>
      </c>
      <c r="F97" s="50">
        <f>410000-251200</f>
        <v>158800</v>
      </c>
      <c r="G97" s="50"/>
      <c r="H97" s="51">
        <f t="shared" si="3"/>
        <v>158800</v>
      </c>
      <c r="I97" s="84"/>
    </row>
    <row r="98" spans="2:9" ht="75">
      <c r="B98" s="20" t="s">
        <v>123</v>
      </c>
      <c r="C98" s="20" t="s">
        <v>125</v>
      </c>
      <c r="D98" s="45" t="s">
        <v>124</v>
      </c>
      <c r="E98" s="28" t="s">
        <v>165</v>
      </c>
      <c r="F98" s="50"/>
      <c r="G98" s="50">
        <f>54000+1534200</f>
        <v>1588200</v>
      </c>
      <c r="H98" s="51">
        <f t="shared" si="3"/>
        <v>1588200</v>
      </c>
      <c r="I98" s="84"/>
    </row>
    <row r="99" spans="2:9" ht="75">
      <c r="B99" s="20">
        <v>240602</v>
      </c>
      <c r="C99" s="20" t="s">
        <v>210</v>
      </c>
      <c r="D99" s="45" t="s">
        <v>211</v>
      </c>
      <c r="E99" s="28" t="s">
        <v>165</v>
      </c>
      <c r="F99" s="50"/>
      <c r="G99" s="50">
        <v>250000</v>
      </c>
      <c r="H99" s="51">
        <f t="shared" si="3"/>
        <v>250000</v>
      </c>
      <c r="I99" s="84"/>
    </row>
    <row r="100" spans="2:9" ht="75">
      <c r="B100" s="20">
        <v>240604</v>
      </c>
      <c r="C100" s="24" t="s">
        <v>55</v>
      </c>
      <c r="D100" s="45" t="s">
        <v>212</v>
      </c>
      <c r="E100" s="28" t="s">
        <v>165</v>
      </c>
      <c r="F100" s="50"/>
      <c r="G100" s="50">
        <v>18000</v>
      </c>
      <c r="H100" s="51">
        <f t="shared" si="3"/>
        <v>18000</v>
      </c>
      <c r="I100" s="84">
        <v>55</v>
      </c>
    </row>
    <row r="101" spans="2:9" ht="75">
      <c r="B101" s="20">
        <v>240605</v>
      </c>
      <c r="C101" s="24" t="s">
        <v>73</v>
      </c>
      <c r="D101" s="45" t="s">
        <v>72</v>
      </c>
      <c r="E101" s="28" t="s">
        <v>165</v>
      </c>
      <c r="F101" s="50"/>
      <c r="G101" s="50">
        <v>251200</v>
      </c>
      <c r="H101" s="51">
        <f t="shared" si="3"/>
        <v>251200</v>
      </c>
      <c r="I101" s="84"/>
    </row>
    <row r="102" spans="2:9" ht="56.25">
      <c r="B102" s="20" t="s">
        <v>142</v>
      </c>
      <c r="C102" s="20" t="s">
        <v>141</v>
      </c>
      <c r="D102" s="32" t="s">
        <v>143</v>
      </c>
      <c r="E102" s="28" t="s">
        <v>171</v>
      </c>
      <c r="F102" s="54">
        <v>229500</v>
      </c>
      <c r="G102" s="50">
        <v>750500</v>
      </c>
      <c r="H102" s="51">
        <f>F102+G102</f>
        <v>980000</v>
      </c>
      <c r="I102" s="84"/>
    </row>
    <row r="103" spans="2:9" ht="112.5">
      <c r="B103" s="92" t="s">
        <v>59</v>
      </c>
      <c r="C103" s="87" t="s">
        <v>58</v>
      </c>
      <c r="D103" s="94" t="s">
        <v>23</v>
      </c>
      <c r="E103" s="28" t="s">
        <v>178</v>
      </c>
      <c r="F103" s="50">
        <v>258120</v>
      </c>
      <c r="G103" s="50"/>
      <c r="H103" s="51">
        <f t="shared" si="3"/>
        <v>258120</v>
      </c>
      <c r="I103" s="84"/>
    </row>
    <row r="104" spans="2:9" ht="75">
      <c r="B104" s="102"/>
      <c r="C104" s="88"/>
      <c r="D104" s="95"/>
      <c r="E104" s="23" t="s">
        <v>61</v>
      </c>
      <c r="F104" s="50">
        <f>1429000+1920</f>
        <v>1430920</v>
      </c>
      <c r="G104" s="50"/>
      <c r="H104" s="51">
        <f t="shared" si="3"/>
        <v>1430920</v>
      </c>
      <c r="I104" s="84"/>
    </row>
    <row r="105" spans="2:9" ht="87" customHeight="1">
      <c r="B105" s="24" t="s">
        <v>126</v>
      </c>
      <c r="C105" s="24" t="s">
        <v>8</v>
      </c>
      <c r="D105" s="21" t="s">
        <v>127</v>
      </c>
      <c r="E105" s="28" t="s">
        <v>61</v>
      </c>
      <c r="F105" s="50"/>
      <c r="G105" s="50">
        <f>-2824000+100000</f>
        <v>-2724000</v>
      </c>
      <c r="H105" s="51">
        <f t="shared" si="3"/>
        <v>-2724000</v>
      </c>
      <c r="I105" s="84"/>
    </row>
    <row r="106" spans="1:9" s="15" customFormat="1" ht="56.25">
      <c r="A106" s="14"/>
      <c r="B106" s="37"/>
      <c r="C106" s="37"/>
      <c r="D106" s="40" t="s">
        <v>128</v>
      </c>
      <c r="E106" s="40"/>
      <c r="F106" s="51">
        <f>SUM(F107:F108)</f>
        <v>370500</v>
      </c>
      <c r="G106" s="51">
        <f>SUM(G107:G108)</f>
        <v>0</v>
      </c>
      <c r="H106" s="51">
        <f>SUM(H107:H108)</f>
        <v>370500</v>
      </c>
      <c r="I106" s="84"/>
    </row>
    <row r="107" spans="2:9" ht="134.25" customHeight="1">
      <c r="B107" s="20" t="s">
        <v>117</v>
      </c>
      <c r="C107" s="20" t="s">
        <v>119</v>
      </c>
      <c r="D107" s="25" t="s">
        <v>118</v>
      </c>
      <c r="E107" s="28" t="s">
        <v>167</v>
      </c>
      <c r="F107" s="50">
        <v>10500</v>
      </c>
      <c r="G107" s="50"/>
      <c r="H107" s="51">
        <f>F107+G107</f>
        <v>10500</v>
      </c>
      <c r="I107" s="84">
        <v>56</v>
      </c>
    </row>
    <row r="108" spans="2:9" ht="143.25" customHeight="1">
      <c r="B108" s="20" t="s">
        <v>59</v>
      </c>
      <c r="C108" s="20" t="s">
        <v>58</v>
      </c>
      <c r="D108" s="25" t="s">
        <v>23</v>
      </c>
      <c r="E108" s="28" t="s">
        <v>167</v>
      </c>
      <c r="F108" s="50">
        <v>360000</v>
      </c>
      <c r="G108" s="50"/>
      <c r="H108" s="51">
        <f>F108+G108</f>
        <v>360000</v>
      </c>
      <c r="I108" s="84"/>
    </row>
    <row r="109" spans="1:9" s="15" customFormat="1" ht="75">
      <c r="A109" s="14"/>
      <c r="B109" s="37"/>
      <c r="C109" s="37"/>
      <c r="D109" s="40" t="s">
        <v>129</v>
      </c>
      <c r="E109" s="40"/>
      <c r="F109" s="51">
        <f>SUM(F110:F119)</f>
        <v>61688021</v>
      </c>
      <c r="G109" s="51">
        <f>SUM(G110:G119)</f>
        <v>151862847.94</v>
      </c>
      <c r="H109" s="51">
        <f>SUM(H110:H119)</f>
        <v>213550868.94</v>
      </c>
      <c r="I109" s="84"/>
    </row>
    <row r="110" spans="2:9" ht="56.25">
      <c r="B110" s="31" t="s">
        <v>3</v>
      </c>
      <c r="C110" s="38" t="s">
        <v>2</v>
      </c>
      <c r="D110" s="32" t="s">
        <v>12</v>
      </c>
      <c r="E110" s="23" t="s">
        <v>158</v>
      </c>
      <c r="F110" s="50"/>
      <c r="G110" s="50">
        <v>10000</v>
      </c>
      <c r="H110" s="51">
        <f>F110+G110</f>
        <v>10000</v>
      </c>
      <c r="I110" s="84"/>
    </row>
    <row r="111" spans="2:9" ht="129" customHeight="1">
      <c r="B111" s="31" t="s">
        <v>75</v>
      </c>
      <c r="C111" s="24" t="s">
        <v>83</v>
      </c>
      <c r="D111" s="32" t="s">
        <v>76</v>
      </c>
      <c r="E111" s="33" t="s">
        <v>191</v>
      </c>
      <c r="F111" s="50"/>
      <c r="G111" s="50">
        <v>1724000</v>
      </c>
      <c r="H111" s="51">
        <f aca="true" t="shared" si="4" ref="H111:H119">F111+G111</f>
        <v>1724000</v>
      </c>
      <c r="I111" s="84"/>
    </row>
    <row r="112" spans="2:9" ht="75">
      <c r="B112" s="24" t="s">
        <v>26</v>
      </c>
      <c r="C112" s="24" t="s">
        <v>28</v>
      </c>
      <c r="D112" s="21" t="s">
        <v>27</v>
      </c>
      <c r="E112" s="33" t="s">
        <v>61</v>
      </c>
      <c r="F112" s="50">
        <f>30000000+30000000</f>
        <v>60000000</v>
      </c>
      <c r="G112" s="50">
        <f>35000000+16252200</f>
        <v>51252200</v>
      </c>
      <c r="H112" s="51">
        <f t="shared" si="4"/>
        <v>111252200</v>
      </c>
      <c r="I112" s="84"/>
    </row>
    <row r="113" spans="2:9" ht="56.25">
      <c r="B113" s="24" t="s">
        <v>7</v>
      </c>
      <c r="C113" s="24" t="s">
        <v>8</v>
      </c>
      <c r="D113" s="25" t="s">
        <v>131</v>
      </c>
      <c r="E113" s="33" t="s">
        <v>182</v>
      </c>
      <c r="F113" s="50"/>
      <c r="G113" s="50">
        <f>76917041.94+15082000</f>
        <v>91999041.94</v>
      </c>
      <c r="H113" s="51">
        <f t="shared" si="4"/>
        <v>91999041.94</v>
      </c>
      <c r="I113" s="84">
        <v>57</v>
      </c>
    </row>
    <row r="114" spans="2:9" ht="93.75">
      <c r="B114" s="24" t="s">
        <v>48</v>
      </c>
      <c r="C114" s="24" t="s">
        <v>8</v>
      </c>
      <c r="D114" s="21" t="s">
        <v>49</v>
      </c>
      <c r="E114" s="33" t="s">
        <v>218</v>
      </c>
      <c r="F114" s="50"/>
      <c r="G114" s="50">
        <v>6750000</v>
      </c>
      <c r="H114" s="51">
        <f t="shared" si="4"/>
        <v>6750000</v>
      </c>
      <c r="I114" s="84"/>
    </row>
    <row r="115" spans="2:9" ht="75">
      <c r="B115" s="31" t="s">
        <v>123</v>
      </c>
      <c r="C115" s="24" t="s">
        <v>125</v>
      </c>
      <c r="D115" s="32" t="s">
        <v>124</v>
      </c>
      <c r="E115" s="33" t="s">
        <v>165</v>
      </c>
      <c r="F115" s="50"/>
      <c r="G115" s="50">
        <v>126000</v>
      </c>
      <c r="H115" s="51">
        <f t="shared" si="4"/>
        <v>126000</v>
      </c>
      <c r="I115" s="84"/>
    </row>
    <row r="116" spans="2:9" ht="75">
      <c r="B116" s="20" t="s">
        <v>59</v>
      </c>
      <c r="C116" s="20" t="s">
        <v>58</v>
      </c>
      <c r="D116" s="25" t="s">
        <v>23</v>
      </c>
      <c r="E116" s="23" t="s">
        <v>170</v>
      </c>
      <c r="F116" s="50">
        <v>188021</v>
      </c>
      <c r="G116" s="50"/>
      <c r="H116" s="51">
        <f t="shared" si="4"/>
        <v>188021</v>
      </c>
      <c r="I116" s="84"/>
    </row>
    <row r="117" spans="2:9" ht="93.75">
      <c r="B117" s="24" t="s">
        <v>132</v>
      </c>
      <c r="C117" s="24" t="s">
        <v>6</v>
      </c>
      <c r="D117" s="21" t="s">
        <v>135</v>
      </c>
      <c r="E117" s="33" t="s">
        <v>130</v>
      </c>
      <c r="F117" s="50">
        <v>1415095</v>
      </c>
      <c r="G117" s="50">
        <v>501157</v>
      </c>
      <c r="H117" s="51">
        <f t="shared" si="4"/>
        <v>1916252</v>
      </c>
      <c r="I117" s="84"/>
    </row>
    <row r="118" spans="2:9" ht="75">
      <c r="B118" s="24" t="s">
        <v>133</v>
      </c>
      <c r="C118" s="24" t="s">
        <v>6</v>
      </c>
      <c r="D118" s="21" t="s">
        <v>136</v>
      </c>
      <c r="E118" s="33" t="s">
        <v>130</v>
      </c>
      <c r="F118" s="50"/>
      <c r="G118" s="50">
        <f>-529620</f>
        <v>-529620</v>
      </c>
      <c r="H118" s="51">
        <f t="shared" si="4"/>
        <v>-529620</v>
      </c>
      <c r="I118" s="84"/>
    </row>
    <row r="119" spans="2:9" ht="112.5">
      <c r="B119" s="24" t="s">
        <v>134</v>
      </c>
      <c r="C119" s="24" t="s">
        <v>6</v>
      </c>
      <c r="D119" s="21" t="s">
        <v>137</v>
      </c>
      <c r="E119" s="33" t="s">
        <v>130</v>
      </c>
      <c r="F119" s="50">
        <v>84905</v>
      </c>
      <c r="G119" s="50">
        <v>30069</v>
      </c>
      <c r="H119" s="51">
        <f t="shared" si="4"/>
        <v>114974</v>
      </c>
      <c r="I119" s="84"/>
    </row>
    <row r="120" spans="2:9" ht="68.25" customHeight="1">
      <c r="B120" s="24"/>
      <c r="C120" s="24"/>
      <c r="D120" s="40" t="s">
        <v>138</v>
      </c>
      <c r="E120" s="33"/>
      <c r="F120" s="51">
        <f>SUM(F121:F125)</f>
        <v>230000</v>
      </c>
      <c r="G120" s="51">
        <f>SUM(G121:G125)</f>
        <v>490830</v>
      </c>
      <c r="H120" s="51">
        <f>SUM(H121:H125)</f>
        <v>720830</v>
      </c>
      <c r="I120" s="84">
        <v>58</v>
      </c>
    </row>
    <row r="121" spans="2:9" ht="56.25">
      <c r="B121" s="87" t="s">
        <v>3</v>
      </c>
      <c r="C121" s="87" t="s">
        <v>2</v>
      </c>
      <c r="D121" s="85" t="s">
        <v>12</v>
      </c>
      <c r="E121" s="23" t="s">
        <v>158</v>
      </c>
      <c r="F121" s="50">
        <v>50000</v>
      </c>
      <c r="G121" s="50"/>
      <c r="H121" s="51">
        <f>F121+G121</f>
        <v>50000</v>
      </c>
      <c r="I121" s="84"/>
    </row>
    <row r="122" spans="2:9" ht="76.5" customHeight="1">
      <c r="B122" s="88"/>
      <c r="C122" s="88"/>
      <c r="D122" s="86"/>
      <c r="E122" s="23" t="s">
        <v>159</v>
      </c>
      <c r="F122" s="50">
        <v>10000</v>
      </c>
      <c r="G122" s="50"/>
      <c r="H122" s="51">
        <f>F122+G122</f>
        <v>10000</v>
      </c>
      <c r="I122" s="84"/>
    </row>
    <row r="123" spans="2:9" ht="131.25">
      <c r="B123" s="20" t="s">
        <v>117</v>
      </c>
      <c r="C123" s="20" t="s">
        <v>119</v>
      </c>
      <c r="D123" s="25" t="s">
        <v>118</v>
      </c>
      <c r="E123" s="23" t="s">
        <v>167</v>
      </c>
      <c r="F123" s="50"/>
      <c r="G123" s="50">
        <v>148000</v>
      </c>
      <c r="H123" s="51">
        <f>F123+G123</f>
        <v>148000</v>
      </c>
      <c r="I123" s="84"/>
    </row>
    <row r="124" spans="2:9" ht="94.5" customHeight="1">
      <c r="B124" s="20" t="s">
        <v>56</v>
      </c>
      <c r="C124" s="20" t="s">
        <v>58</v>
      </c>
      <c r="D124" s="68" t="s">
        <v>57</v>
      </c>
      <c r="E124" s="23" t="s">
        <v>61</v>
      </c>
      <c r="F124" s="50"/>
      <c r="G124" s="50">
        <v>342830</v>
      </c>
      <c r="H124" s="51">
        <f>F124+G124</f>
        <v>342830</v>
      </c>
      <c r="I124" s="84"/>
    </row>
    <row r="125" spans="2:9" ht="85.5" customHeight="1">
      <c r="B125" s="20" t="s">
        <v>59</v>
      </c>
      <c r="C125" s="20" t="s">
        <v>58</v>
      </c>
      <c r="D125" s="68" t="s">
        <v>23</v>
      </c>
      <c r="E125" s="32" t="s">
        <v>61</v>
      </c>
      <c r="F125" s="52">
        <v>170000</v>
      </c>
      <c r="G125" s="52"/>
      <c r="H125" s="53">
        <f>F125+G125</f>
        <v>170000</v>
      </c>
      <c r="I125" s="84"/>
    </row>
    <row r="126" spans="2:9" ht="83.25" customHeight="1">
      <c r="B126" s="37"/>
      <c r="C126" s="37"/>
      <c r="D126" s="40" t="s">
        <v>144</v>
      </c>
      <c r="E126" s="34"/>
      <c r="F126" s="51">
        <f>F127</f>
        <v>350000</v>
      </c>
      <c r="G126" s="51">
        <f>G127</f>
        <v>0</v>
      </c>
      <c r="H126" s="51">
        <f>H127</f>
        <v>350000</v>
      </c>
      <c r="I126" s="84"/>
    </row>
    <row r="127" spans="1:9" s="15" customFormat="1" ht="93.75">
      <c r="A127" s="14"/>
      <c r="B127" s="24" t="s">
        <v>59</v>
      </c>
      <c r="C127" s="24" t="s">
        <v>58</v>
      </c>
      <c r="D127" s="21" t="s">
        <v>23</v>
      </c>
      <c r="E127" s="23" t="s">
        <v>60</v>
      </c>
      <c r="F127" s="50">
        <v>350000</v>
      </c>
      <c r="G127" s="50"/>
      <c r="H127" s="51">
        <f>F127+G127</f>
        <v>350000</v>
      </c>
      <c r="I127" s="83">
        <v>59</v>
      </c>
    </row>
    <row r="128" spans="1:9" s="15" customFormat="1" ht="66.75" customHeight="1">
      <c r="A128" s="14"/>
      <c r="B128" s="24"/>
      <c r="C128" s="24"/>
      <c r="D128" s="40" t="s">
        <v>139</v>
      </c>
      <c r="E128" s="33"/>
      <c r="F128" s="51">
        <f>F129</f>
        <v>55920</v>
      </c>
      <c r="G128" s="51">
        <f>G129</f>
        <v>0</v>
      </c>
      <c r="H128" s="51">
        <f>H129</f>
        <v>55920</v>
      </c>
      <c r="I128" s="83"/>
    </row>
    <row r="129" spans="2:9" ht="81.75" customHeight="1">
      <c r="B129" s="24" t="s">
        <v>3</v>
      </c>
      <c r="C129" s="24" t="s">
        <v>2</v>
      </c>
      <c r="D129" s="21" t="s">
        <v>12</v>
      </c>
      <c r="E129" s="33" t="s">
        <v>168</v>
      </c>
      <c r="F129" s="50">
        <v>55920</v>
      </c>
      <c r="G129" s="50"/>
      <c r="H129" s="51">
        <f>F129+G129</f>
        <v>55920</v>
      </c>
      <c r="I129" s="83"/>
    </row>
    <row r="130" spans="2:9" ht="109.5" customHeight="1">
      <c r="B130" s="37"/>
      <c r="C130" s="37"/>
      <c r="D130" s="40" t="s">
        <v>140</v>
      </c>
      <c r="E130" s="35"/>
      <c r="F130" s="51">
        <f>SUM(F131:F131)</f>
        <v>190000</v>
      </c>
      <c r="G130" s="51">
        <f>SUM(G131:G131)</f>
        <v>500000</v>
      </c>
      <c r="H130" s="51">
        <f>SUM(H131:H131)</f>
        <v>690000</v>
      </c>
      <c r="I130" s="83"/>
    </row>
    <row r="131" spans="2:9" ht="44.25" customHeight="1">
      <c r="B131" s="31" t="s">
        <v>142</v>
      </c>
      <c r="C131" s="20" t="s">
        <v>141</v>
      </c>
      <c r="D131" s="69" t="s">
        <v>143</v>
      </c>
      <c r="E131" s="28" t="s">
        <v>183</v>
      </c>
      <c r="F131" s="54">
        <v>190000</v>
      </c>
      <c r="G131" s="54">
        <v>500000</v>
      </c>
      <c r="H131" s="51">
        <f>F131+G131</f>
        <v>690000</v>
      </c>
      <c r="I131" s="83"/>
    </row>
    <row r="132" spans="2:9" ht="18.75" customHeight="1">
      <c r="B132" s="38"/>
      <c r="C132" s="24"/>
      <c r="D132" s="40" t="s">
        <v>4</v>
      </c>
      <c r="E132" s="43"/>
      <c r="F132" s="55">
        <f>F130+F128+F126+F120+F109+F106+F83+F78+F76+F65+F59+F44+F11</f>
        <v>137003390</v>
      </c>
      <c r="G132" s="55">
        <f>G130+G128+G126+G120+G109+G106+G83+G78+G76+G65+G59+G44+G11</f>
        <v>309599434.08</v>
      </c>
      <c r="H132" s="55">
        <f>H130+H128+H126+H120+H109+H106+H83+H78+H76+H65+H59+H44+H11</f>
        <v>446602824.08</v>
      </c>
      <c r="I132" s="83"/>
    </row>
    <row r="133" spans="2:9" ht="18.75" customHeight="1">
      <c r="B133" s="71"/>
      <c r="C133" s="72"/>
      <c r="D133" s="73"/>
      <c r="E133" s="74"/>
      <c r="F133" s="75"/>
      <c r="G133" s="75"/>
      <c r="H133" s="75"/>
      <c r="I133" s="83"/>
    </row>
    <row r="134" spans="2:9" ht="18.75" customHeight="1">
      <c r="B134" s="71"/>
      <c r="C134" s="72"/>
      <c r="D134" s="73"/>
      <c r="E134" s="74"/>
      <c r="F134" s="75"/>
      <c r="G134" s="75"/>
      <c r="H134" s="75"/>
      <c r="I134" s="83"/>
    </row>
    <row r="135" spans="2:9" ht="18.75" customHeight="1">
      <c r="B135" s="71"/>
      <c r="C135" s="72"/>
      <c r="D135" s="73"/>
      <c r="E135" s="74"/>
      <c r="F135" s="75"/>
      <c r="G135" s="75"/>
      <c r="H135" s="75"/>
      <c r="I135" s="83"/>
    </row>
    <row r="136" spans="2:9" ht="27.75">
      <c r="B136" s="80"/>
      <c r="C136" s="80"/>
      <c r="D136" s="80"/>
      <c r="E136" s="46"/>
      <c r="F136" s="47"/>
      <c r="G136" s="81"/>
      <c r="H136" s="81"/>
      <c r="I136" s="83"/>
    </row>
    <row r="137" spans="2:9" ht="30" customHeight="1">
      <c r="B137" s="80" t="s">
        <v>222</v>
      </c>
      <c r="C137" s="80"/>
      <c r="D137" s="80"/>
      <c r="E137" s="46"/>
      <c r="F137" s="47"/>
      <c r="G137" s="81"/>
      <c r="H137" s="81"/>
      <c r="I137" s="83"/>
    </row>
    <row r="138" spans="2:9" ht="12" customHeight="1">
      <c r="B138" s="109"/>
      <c r="C138" s="109"/>
      <c r="D138" s="109"/>
      <c r="E138" s="46"/>
      <c r="F138" s="47"/>
      <c r="G138" s="81"/>
      <c r="H138" s="81"/>
      <c r="I138" s="83"/>
    </row>
    <row r="139" spans="2:9" ht="22.5" customHeight="1">
      <c r="B139" s="109"/>
      <c r="C139" s="109"/>
      <c r="D139" s="109"/>
      <c r="E139" s="46"/>
      <c r="F139" s="47"/>
      <c r="G139" s="81" t="s">
        <v>223</v>
      </c>
      <c r="H139" s="81"/>
      <c r="I139" s="83"/>
    </row>
    <row r="140" spans="2:9" ht="38.25" customHeight="1">
      <c r="B140" s="60"/>
      <c r="C140" s="57"/>
      <c r="D140" s="67"/>
      <c r="E140" s="46"/>
      <c r="F140" s="47"/>
      <c r="G140" s="62"/>
      <c r="H140" s="62"/>
      <c r="I140" s="108"/>
    </row>
    <row r="141" spans="2:9" ht="22.5" customHeight="1">
      <c r="B141" s="60"/>
      <c r="I141" s="108"/>
    </row>
    <row r="142" ht="12.75" customHeight="1">
      <c r="I142" s="108"/>
    </row>
    <row r="143" ht="12.75" customHeight="1">
      <c r="I143" s="108"/>
    </row>
    <row r="144" ht="12.75" customHeight="1">
      <c r="I144" s="108"/>
    </row>
    <row r="145" ht="12.75" customHeight="1">
      <c r="I145" s="108"/>
    </row>
    <row r="146" ht="12.75" customHeight="1">
      <c r="I146" s="108"/>
    </row>
    <row r="147" ht="12.75">
      <c r="I147" s="108"/>
    </row>
    <row r="148" ht="12.75">
      <c r="I148" s="65"/>
    </row>
  </sheetData>
  <sheetProtection/>
  <mergeCells count="53">
    <mergeCell ref="I113:I119"/>
    <mergeCell ref="I120:I126"/>
    <mergeCell ref="I127:I139"/>
    <mergeCell ref="B137:D139"/>
    <mergeCell ref="G139:H139"/>
    <mergeCell ref="B46:B47"/>
    <mergeCell ref="C46:C47"/>
    <mergeCell ref="D46:D47"/>
    <mergeCell ref="B48:B49"/>
    <mergeCell ref="C48:C49"/>
    <mergeCell ref="D48:D49"/>
    <mergeCell ref="G138:H138"/>
    <mergeCell ref="G136:H136"/>
    <mergeCell ref="B136:D136"/>
    <mergeCell ref="G137:H137"/>
    <mergeCell ref="D121:D122"/>
    <mergeCell ref="B121:B122"/>
    <mergeCell ref="C121:C122"/>
    <mergeCell ref="D94:D95"/>
    <mergeCell ref="C94:C95"/>
    <mergeCell ref="B94:B95"/>
    <mergeCell ref="B8:H8"/>
    <mergeCell ref="D12:D14"/>
    <mergeCell ref="F4:H4"/>
    <mergeCell ref="F3:H3"/>
    <mergeCell ref="I2:I16"/>
    <mergeCell ref="I17:I25"/>
    <mergeCell ref="B39:B43"/>
    <mergeCell ref="D103:D104"/>
    <mergeCell ref="F1:H1"/>
    <mergeCell ref="B12:B14"/>
    <mergeCell ref="C12:C14"/>
    <mergeCell ref="D39:D43"/>
    <mergeCell ref="C39:C43"/>
    <mergeCell ref="B103:B104"/>
    <mergeCell ref="C103:C104"/>
    <mergeCell ref="D54:D55"/>
    <mergeCell ref="D84:D85"/>
    <mergeCell ref="B84:B85"/>
    <mergeCell ref="C54:C55"/>
    <mergeCell ref="C84:C85"/>
    <mergeCell ref="B54:B55"/>
    <mergeCell ref="I26:I33"/>
    <mergeCell ref="I34:I41"/>
    <mergeCell ref="I42:I50"/>
    <mergeCell ref="I51:I59"/>
    <mergeCell ref="I60:I65"/>
    <mergeCell ref="I66:I74"/>
    <mergeCell ref="I75:I83"/>
    <mergeCell ref="I84:I91"/>
    <mergeCell ref="I92:I99"/>
    <mergeCell ref="I100:I106"/>
    <mergeCell ref="I107:I112"/>
  </mergeCells>
  <printOptions/>
  <pageMargins left="0.7874015748031497" right="0.7874015748031497" top="1.1811023622047245" bottom="0.3937007874015748" header="0.35433070866141736" footer="0.2755905511811024"/>
  <pageSetup fitToHeight="34" fitToWidth="1" horizontalDpi="600" verticalDpi="600" orientation="landscape" paperSize="9" scale="64" r:id="rId1"/>
  <headerFooter alignWithMargins="0">
    <oddHeader>&amp;R&amp;16Продовження додатку 7</oddHeader>
  </headerFooter>
  <rowBreaks count="3" manualBreakCount="3">
    <brk id="65" max="8" man="1"/>
    <brk id="74" max="8" man="1"/>
    <brk id="8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Users</cp:lastModifiedBy>
  <cp:lastPrinted>2016-01-10T11:39:47Z</cp:lastPrinted>
  <dcterms:created xsi:type="dcterms:W3CDTF">2014-01-17T10:52:16Z</dcterms:created>
  <dcterms:modified xsi:type="dcterms:W3CDTF">2016-01-10T11:42:05Z</dcterms:modified>
  <cp:category/>
  <cp:version/>
  <cp:contentType/>
  <cp:contentStatus/>
</cp:coreProperties>
</file>