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45" windowWidth="15300" windowHeight="7170"/>
  </bookViews>
  <sheets>
    <sheet name="vk" sheetId="7" r:id="rId1"/>
  </sheets>
  <definedNames>
    <definedName name="_xlnm.Print_Area" localSheetId="0">vk!$A$1:$K$99</definedName>
  </definedNames>
  <calcPr calcId="162913"/>
</workbook>
</file>

<file path=xl/calcChain.xml><?xml version="1.0" encoding="utf-8"?>
<calcChain xmlns="http://schemas.openxmlformats.org/spreadsheetml/2006/main">
  <c r="I30" i="7" l="1"/>
  <c r="J57" i="7"/>
  <c r="I55" i="7"/>
  <c r="I50" i="7"/>
  <c r="I47" i="7" s="1"/>
  <c r="J52" i="7"/>
  <c r="K91" i="7" l="1"/>
  <c r="J56" i="7"/>
  <c r="J51" i="7"/>
  <c r="J48" i="7" l="1"/>
  <c r="I76" i="7" l="1"/>
  <c r="I62" i="7"/>
  <c r="J17" i="7" l="1"/>
  <c r="J18" i="7"/>
  <c r="J28" i="7" l="1"/>
  <c r="J12" i="7"/>
  <c r="J11" i="7" s="1"/>
  <c r="J19" i="7"/>
  <c r="J21" i="7"/>
  <c r="J20" i="7" s="1"/>
  <c r="J24" i="7"/>
  <c r="J31" i="7"/>
  <c r="J30" i="7" s="1"/>
  <c r="J37" i="7"/>
  <c r="J39" i="7"/>
  <c r="J40" i="7"/>
  <c r="J41" i="7"/>
  <c r="J45" i="7"/>
  <c r="J49" i="7"/>
  <c r="J50" i="7"/>
  <c r="J53" i="7"/>
  <c r="J58" i="7"/>
  <c r="J59" i="7"/>
  <c r="J62" i="7"/>
  <c r="J61" i="7" s="1"/>
  <c r="J60" i="7" s="1"/>
  <c r="J65" i="7"/>
  <c r="J66" i="7"/>
  <c r="J67" i="7"/>
  <c r="J68" i="7"/>
  <c r="J70" i="7"/>
  <c r="J71" i="7"/>
  <c r="J72" i="7"/>
  <c r="J73" i="7"/>
  <c r="J74" i="7"/>
  <c r="J75" i="7"/>
  <c r="J76" i="7"/>
  <c r="J78" i="7"/>
  <c r="J79" i="7"/>
  <c r="J81" i="7"/>
  <c r="J80" i="7" s="1"/>
  <c r="J84" i="7"/>
  <c r="J85" i="7"/>
  <c r="J86" i="7"/>
  <c r="J88" i="7"/>
  <c r="J89" i="7"/>
  <c r="J90" i="7"/>
  <c r="J47" i="7" l="1"/>
  <c r="J55" i="7"/>
  <c r="J54" i="7" s="1"/>
  <c r="J38" i="7"/>
  <c r="J64" i="7"/>
  <c r="H13" i="7"/>
  <c r="H14" i="7"/>
  <c r="H15" i="7"/>
  <c r="H16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9" i="7"/>
  <c r="H50" i="7"/>
  <c r="H53" i="7"/>
  <c r="H54" i="7"/>
  <c r="H55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12" i="7"/>
  <c r="I23" i="7" l="1"/>
  <c r="I25" i="7"/>
  <c r="J25" i="7" l="1"/>
  <c r="J23" i="7"/>
  <c r="J22" i="7" s="1"/>
  <c r="I83" i="7"/>
  <c r="J83" i="7" l="1"/>
  <c r="I87" i="7" l="1"/>
  <c r="I80" i="7"/>
  <c r="I77" i="7"/>
  <c r="I64" i="7"/>
  <c r="I61" i="7"/>
  <c r="I46" i="7"/>
  <c r="I44" i="7"/>
  <c r="I38" i="7"/>
  <c r="I36" i="7"/>
  <c r="I35" i="7"/>
  <c r="I29" i="7"/>
  <c r="I22" i="7"/>
  <c r="I20" i="7"/>
  <c r="I16" i="7"/>
  <c r="I11" i="7"/>
  <c r="I15" i="7" l="1"/>
  <c r="J35" i="7"/>
  <c r="J46" i="7"/>
  <c r="I54" i="7"/>
  <c r="J36" i="7"/>
  <c r="J44" i="7"/>
  <c r="I60" i="7"/>
  <c r="J16" i="7"/>
  <c r="I27" i="7"/>
  <c r="J29" i="7"/>
  <c r="J27" i="7" s="1"/>
  <c r="J26" i="7" s="1"/>
  <c r="I69" i="7"/>
  <c r="J77" i="7"/>
  <c r="J69" i="7" s="1"/>
  <c r="J63" i="7" s="1"/>
  <c r="I82" i="7"/>
  <c r="J87" i="7"/>
  <c r="J82" i="7" s="1"/>
  <c r="I34" i="7"/>
  <c r="I43" i="7"/>
  <c r="J43" i="7" l="1"/>
  <c r="J42" i="7" s="1"/>
  <c r="I14" i="7"/>
  <c r="I33" i="7"/>
  <c r="I63" i="7"/>
  <c r="J15" i="7"/>
  <c r="J14" i="7" s="1"/>
  <c r="J13" i="7" s="1"/>
  <c r="I42" i="7"/>
  <c r="I26" i="7"/>
  <c r="J34" i="7"/>
  <c r="J33" i="7" s="1"/>
  <c r="J32" i="7" l="1"/>
  <c r="J91" i="7" s="1"/>
  <c r="I13" i="7"/>
  <c r="I32" i="7"/>
  <c r="I91" i="7" l="1"/>
</calcChain>
</file>

<file path=xl/sharedStrings.xml><?xml version="1.0" encoding="utf-8"?>
<sst xmlns="http://schemas.openxmlformats.org/spreadsheetml/2006/main" count="156" uniqueCount="110">
  <si>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</si>
  <si>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</si>
  <si>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</si>
  <si>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</si>
  <si>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</si>
  <si>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</si>
  <si>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</si>
  <si>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</si>
  <si>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</si>
  <si>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</si>
  <si>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</si>
  <si>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</si>
  <si>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</si>
  <si>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</si>
  <si>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</si>
  <si>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</si>
  <si>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</si>
  <si>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</si>
  <si>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дитячого садка у 12 МР</t>
  </si>
  <si>
    <t>Будівництво спортивного залу КУ Піщанська ЗОШ І-ІІ ступенів по вул. Шкільна, 26</t>
  </si>
  <si>
    <t>Будівництво дитячих майданчиків на території закладів освіти по м. Суми</t>
  </si>
  <si>
    <t xml:space="preserve">Реконструкція будівлі КУ Сумський НВК № 16 з облаштуванням ліфту 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</si>
  <si>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</si>
  <si>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</si>
  <si>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</si>
  <si>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</si>
  <si>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</si>
  <si>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інших об'єктів соціальної та виробничої інфраструктури комунальної власності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</si>
  <si>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</si>
  <si>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</si>
  <si>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</si>
  <si>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будівлі по вул. Першотравнева, 12</t>
  </si>
  <si>
    <t>Реконструкція будівлі по вул. Академічна, 13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</si>
  <si>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</si>
  <si>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</si>
  <si>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</si>
  <si>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</si>
  <si>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</si>
  <si>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</si>
  <si>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</si>
  <si>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</si>
  <si>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</si>
  <si>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</si>
  <si>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</si>
  <si>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</si>
  <si>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</si>
  <si>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</si>
  <si>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</si>
  <si>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</si>
  <si>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</si>
  <si>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</si>
  <si>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</si>
  <si>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</si>
  <si>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</si>
  <si>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</si>
  <si>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</si>
  <si>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</si>
  <si>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</si>
  <si>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</si>
  <si>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</si>
  <si>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</si>
  <si>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</si>
  <si>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</si>
  <si>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</si>
  <si>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</si>
  <si>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</si>
  <si>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</si>
  <si>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</si>
  <si>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</si>
  <si>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</si>
  <si>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</si>
  <si>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</si>
  <si>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</si>
  <si>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</si>
  <si>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</si>
  <si>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</si>
  <si>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</si>
  <si>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</si>
  <si>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</si>
  <si>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</si>
  <si>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</si>
  <si>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</si>
  <si>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</si>
  <si>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</si>
  <si>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</si>
  <si>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</si>
  <si>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</si>
  <si>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 xml:space="preserve">до Програми економічного і соціального    </t>
  </si>
  <si>
    <t>Департамент інфраструктури міста Сумської міської ради</t>
  </si>
  <si>
    <t xml:space="preserve">Реконструкція дошкільних навчальних закладів в м.Суми (на реалізація проекту "Підвищення енергоефективності в дошкільних навчальних закладах міста Суми") </t>
  </si>
  <si>
    <t>напрямів розвитку на 2020 - 2021 роки</t>
  </si>
  <si>
    <t>Реконструкція каналізаційного самоплинного колектора Д - 1000 мм по вул. 1-ша Набережна р. Стрілка</t>
  </si>
  <si>
    <t>Загальна вартість об'єкта, тис. грн.</t>
  </si>
  <si>
    <t>Обсяг видатків бюджету розвитку, тис. грн.</t>
  </si>
  <si>
    <t xml:space="preserve">Розподіл коштів бюджету розвитку за об'єктами у 2019 році 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</si>
  <si>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</si>
  <si>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</si>
  <si>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Всього видатків:</t>
  </si>
  <si>
    <t>Додаток 8</t>
  </si>
  <si>
    <t xml:space="preserve">розвитку  м. Суми на  2019 рік та основних </t>
  </si>
  <si>
    <t>2019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</si>
  <si>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</si>
  <si>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</si>
  <si>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теплиць КП  «Зелене будівництво»  Сумської міської ради по вул. Пролетарська, 77</t>
  </si>
  <si>
    <t>Реконструкція харчоблоку КУ «Сумська спеціалізована школа І ступеня № 30 «Унікум» Сумської міської ради по вул. Рибалка, 7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</si>
  <si>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</si>
  <si>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Сумський міський голова</t>
  </si>
  <si>
    <t>О.М. Лисенко</t>
  </si>
  <si>
    <t>Виконавець: Липова С.А.</t>
  </si>
  <si>
    <t>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</si>
</sst>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0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5" fillId="0" borderId="0" xfId="0" applyNumberFormat="1" applyFont="1" applyFill="1" applyAlignment="1" applyProtection="1">
      <alignment horizontal="left"/>
    </xf>
    <xf numFmtId="0" fontId="9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 applyProtection="1"/>
    <xf numFmtId="0" fontId="13" fillId="0" borderId="0" xfId="0" applyNumberFormat="1" applyFont="1" applyFill="1" applyAlignment="1" applyProtection="1"/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/>
    <xf numFmtId="0" fontId="9" fillId="0" borderId="0" xfId="0" applyNumberFormat="1" applyFont="1" applyFill="1" applyAlignment="1" applyProtection="1"/>
    <xf numFmtId="4" fontId="5" fillId="0" borderId="0" xfId="0" applyNumberFormat="1" applyFont="1" applyFill="1" applyAlignment="1" applyProtection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textRotation="180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Border="1" applyAlignment="1">
      <alignment horizontal="right"/>
    </xf>
    <xf numFmtId="0" fontId="13" fillId="0" borderId="0" xfId="0" applyFont="1" applyFill="1"/>
    <xf numFmtId="0" fontId="16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/>
    <xf numFmtId="0" fontId="16" fillId="0" borderId="0" xfId="0" applyFont="1" applyFill="1" applyBorder="1"/>
    <xf numFmtId="0" fontId="9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7" fillId="0" borderId="0" xfId="0" applyFont="1" applyFill="1"/>
    <xf numFmtId="0" fontId="17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>
      <alignment wrapText="1"/>
    </xf>
    <xf numFmtId="0" fontId="7" fillId="0" borderId="0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distributed" wrapText="1"/>
    </xf>
    <xf numFmtId="0" fontId="5" fillId="0" borderId="0" xfId="0" applyFont="1" applyFill="1" applyBorder="1" applyAlignment="1">
      <alignment vertical="center" textRotation="180"/>
    </xf>
    <xf numFmtId="4" fontId="18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distributed" wrapText="1"/>
    </xf>
    <xf numFmtId="0" fontId="12" fillId="0" borderId="0" xfId="0" applyNumberFormat="1" applyFont="1" applyFill="1" applyAlignment="1" applyProtection="1">
      <alignment horizontal="center"/>
    </xf>
    <xf numFmtId="0" fontId="12" fillId="0" borderId="0" xfId="0" applyNumberFormat="1" applyFont="1" applyFill="1" applyAlignment="1" applyProtection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Zeros="0" tabSelected="1" view="pageBreakPreview" topLeftCell="D89" zoomScale="55" zoomScaleNormal="100" zoomScaleSheetLayoutView="55" workbookViewId="0">
      <selection activeCell="D103" sqref="D103"/>
    </sheetView>
  </sheetViews>
  <sheetFormatPr defaultColWidth="8.85546875" defaultRowHeight="20.25" x14ac:dyDescent="0.3"/>
  <cols>
    <col min="1" max="1" width="16.28515625" style="44" hidden="1" customWidth="1"/>
    <col min="2" max="2" width="10.7109375" style="44" hidden="1" customWidth="1"/>
    <col min="3" max="3" width="10.5703125" style="44" hidden="1" customWidth="1"/>
    <col min="4" max="4" width="94.42578125" style="44" customWidth="1"/>
    <col min="5" max="5" width="75.5703125" style="44" customWidth="1"/>
    <col min="6" max="6" width="29" style="44" customWidth="1"/>
    <col min="7" max="7" width="25.42578125" style="44" hidden="1" customWidth="1"/>
    <col min="8" max="8" width="25.28515625" style="44" customWidth="1"/>
    <col min="9" max="9" width="29.7109375" style="44" hidden="1" customWidth="1"/>
    <col min="10" max="10" width="29" style="43" customWidth="1"/>
    <col min="11" max="11" width="29.140625" style="44" customWidth="1"/>
    <col min="12" max="16384" width="8.85546875" style="44"/>
  </cols>
  <sheetData>
    <row r="1" spans="1:11" ht="27.75" x14ac:dyDescent="0.4">
      <c r="H1" s="71" t="s">
        <v>98</v>
      </c>
      <c r="I1" s="71"/>
      <c r="J1" s="71"/>
      <c r="K1" s="71"/>
    </row>
    <row r="2" spans="1:11" ht="27.75" x14ac:dyDescent="0.4">
      <c r="H2" s="72" t="s">
        <v>87</v>
      </c>
      <c r="I2" s="72"/>
      <c r="J2" s="72"/>
      <c r="K2" s="72"/>
    </row>
    <row r="3" spans="1:11" ht="27.75" x14ac:dyDescent="0.4">
      <c r="H3" s="72" t="s">
        <v>99</v>
      </c>
      <c r="I3" s="72"/>
      <c r="J3" s="72"/>
      <c r="K3" s="72"/>
    </row>
    <row r="4" spans="1:11" ht="27.75" x14ac:dyDescent="0.4">
      <c r="H4" s="72" t="s">
        <v>90</v>
      </c>
      <c r="I4" s="72"/>
      <c r="J4" s="72"/>
      <c r="K4" s="72"/>
    </row>
    <row r="5" spans="1:11" x14ac:dyDescent="0.3">
      <c r="G5" s="1"/>
      <c r="H5" s="1"/>
      <c r="I5" s="1"/>
      <c r="J5" s="2"/>
      <c r="K5" s="1"/>
    </row>
    <row r="6" spans="1:11" x14ac:dyDescent="0.3">
      <c r="G6" s="3"/>
      <c r="H6" s="3"/>
      <c r="I6" s="3"/>
      <c r="J6" s="4"/>
      <c r="K6" s="3"/>
    </row>
    <row r="7" spans="1:11" ht="27" x14ac:dyDescent="0.2">
      <c r="A7" s="69" t="s">
        <v>94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">
      <c r="A8" s="5"/>
      <c r="B8" s="5"/>
      <c r="C8" s="5"/>
      <c r="D8" s="5"/>
      <c r="E8" s="5"/>
      <c r="F8" s="5"/>
      <c r="G8" s="5"/>
      <c r="H8" s="5"/>
      <c r="I8" s="5"/>
      <c r="J8" s="6"/>
      <c r="K8" s="6"/>
    </row>
    <row r="9" spans="1:11" s="45" customFormat="1" ht="207.75" customHeight="1" x14ac:dyDescent="0.3">
      <c r="A9" s="7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92</v>
      </c>
      <c r="I9" s="7" t="s">
        <v>7</v>
      </c>
      <c r="J9" s="7" t="s">
        <v>93</v>
      </c>
      <c r="K9" s="7" t="s">
        <v>8</v>
      </c>
    </row>
    <row r="10" spans="1:11" s="53" customFormat="1" ht="18.75" x14ac:dyDescent="0.3">
      <c r="A10" s="52"/>
      <c r="B10" s="52"/>
      <c r="C10" s="52"/>
      <c r="D10" s="52">
        <v>1</v>
      </c>
      <c r="E10" s="52">
        <v>2</v>
      </c>
      <c r="F10" s="52">
        <v>3</v>
      </c>
      <c r="G10" s="52"/>
      <c r="H10" s="52">
        <v>4</v>
      </c>
      <c r="I10" s="52"/>
      <c r="J10" s="52">
        <v>5</v>
      </c>
      <c r="K10" s="52">
        <v>6</v>
      </c>
    </row>
    <row r="11" spans="1:11" s="43" customFormat="1" ht="33.75" customHeight="1" x14ac:dyDescent="0.3">
      <c r="A11" s="9" t="s">
        <v>55</v>
      </c>
      <c r="B11" s="9"/>
      <c r="C11" s="9"/>
      <c r="D11" s="22" t="s">
        <v>54</v>
      </c>
      <c r="E11" s="8"/>
      <c r="F11" s="60"/>
      <c r="G11" s="8"/>
      <c r="H11" s="8"/>
      <c r="I11" s="10">
        <f>I12</f>
        <v>2007200</v>
      </c>
      <c r="J11" s="11">
        <f>J12</f>
        <v>2007.2</v>
      </c>
      <c r="K11" s="8"/>
    </row>
    <row r="12" spans="1:11" s="43" customFormat="1" ht="52.5" customHeight="1" x14ac:dyDescent="0.3">
      <c r="A12" s="12" t="s">
        <v>81</v>
      </c>
      <c r="B12" s="12" t="s">
        <v>82</v>
      </c>
      <c r="C12" s="12" t="s">
        <v>86</v>
      </c>
      <c r="D12" s="13" t="s">
        <v>83</v>
      </c>
      <c r="E12" s="14" t="s">
        <v>84</v>
      </c>
      <c r="F12" s="60" t="s">
        <v>61</v>
      </c>
      <c r="G12" s="8"/>
      <c r="H12" s="8">
        <f>ROUND(G12/1000,1)</f>
        <v>0</v>
      </c>
      <c r="I12" s="64">
        <v>2007200</v>
      </c>
      <c r="J12" s="15">
        <f t="shared" ref="J12:J79" si="0">ROUND(I12/1000,1)</f>
        <v>2007.2</v>
      </c>
      <c r="K12" s="7"/>
    </row>
    <row r="13" spans="1:11" s="43" customFormat="1" ht="32.25" customHeight="1" x14ac:dyDescent="0.3">
      <c r="A13" s="7">
        <v>1210000</v>
      </c>
      <c r="B13" s="8"/>
      <c r="C13" s="8"/>
      <c r="D13" s="13" t="s">
        <v>88</v>
      </c>
      <c r="E13" s="8"/>
      <c r="F13" s="60"/>
      <c r="G13" s="8"/>
      <c r="H13" s="8">
        <f t="shared" ref="H13:H80" si="1">ROUND(G13/1000,1)</f>
        <v>0</v>
      </c>
      <c r="I13" s="10">
        <f>I14+I26+I30</f>
        <v>35815753</v>
      </c>
      <c r="J13" s="11">
        <f>J14+J26+J30</f>
        <v>35815.699999999997</v>
      </c>
      <c r="K13" s="8"/>
    </row>
    <row r="14" spans="1:11" s="43" customFormat="1" ht="33.75" customHeight="1" x14ac:dyDescent="0.3">
      <c r="A14" s="7">
        <v>1217310</v>
      </c>
      <c r="B14" s="7">
        <v>7310</v>
      </c>
      <c r="C14" s="9" t="s">
        <v>11</v>
      </c>
      <c r="D14" s="13" t="s">
        <v>10</v>
      </c>
      <c r="E14" s="8"/>
      <c r="F14" s="60"/>
      <c r="G14" s="8"/>
      <c r="H14" s="8">
        <f t="shared" si="1"/>
        <v>0</v>
      </c>
      <c r="I14" s="10">
        <f>I15+I22+I20</f>
        <v>26950000</v>
      </c>
      <c r="J14" s="11">
        <f>J15+J22+J20</f>
        <v>26950</v>
      </c>
      <c r="K14" s="8"/>
    </row>
    <row r="15" spans="1:11" s="43" customFormat="1" ht="30.75" customHeight="1" x14ac:dyDescent="0.3">
      <c r="A15" s="8"/>
      <c r="B15" s="8"/>
      <c r="C15" s="8"/>
      <c r="D15" s="8"/>
      <c r="E15" s="16" t="s">
        <v>12</v>
      </c>
      <c r="F15" s="60"/>
      <c r="G15" s="8"/>
      <c r="H15" s="8">
        <f t="shared" si="1"/>
        <v>0</v>
      </c>
      <c r="I15" s="10">
        <f>I16+I19+I17+I18</f>
        <v>12450000</v>
      </c>
      <c r="J15" s="11">
        <f>J16+J19+J17+J18</f>
        <v>12450</v>
      </c>
      <c r="K15" s="8"/>
    </row>
    <row r="16" spans="1:11" s="43" customFormat="1" ht="49.5" customHeight="1" x14ac:dyDescent="0.3">
      <c r="A16" s="8"/>
      <c r="B16" s="8"/>
      <c r="C16" s="8"/>
      <c r="D16" s="8"/>
      <c r="E16" s="17" t="s">
        <v>46</v>
      </c>
      <c r="F16" s="60" t="s">
        <v>57</v>
      </c>
      <c r="G16" s="8"/>
      <c r="H16" s="8">
        <f t="shared" si="1"/>
        <v>0</v>
      </c>
      <c r="I16" s="18">
        <f>1000000-850000</f>
        <v>150000</v>
      </c>
      <c r="J16" s="15">
        <f t="shared" si="0"/>
        <v>150</v>
      </c>
      <c r="K16" s="8"/>
    </row>
    <row r="17" spans="1:11" s="43" customFormat="1" ht="87" customHeight="1" x14ac:dyDescent="0.3">
      <c r="A17" s="8"/>
      <c r="B17" s="8"/>
      <c r="C17" s="8"/>
      <c r="D17" s="8"/>
      <c r="E17" s="17" t="s">
        <v>95</v>
      </c>
      <c r="F17" s="60">
        <v>2019</v>
      </c>
      <c r="G17" s="8"/>
      <c r="H17" s="8"/>
      <c r="I17" s="64">
        <v>7900000</v>
      </c>
      <c r="J17" s="15">
        <f t="shared" si="0"/>
        <v>7900</v>
      </c>
      <c r="K17" s="8"/>
    </row>
    <row r="18" spans="1:11" s="43" customFormat="1" ht="87" customHeight="1" x14ac:dyDescent="0.3">
      <c r="A18" s="8"/>
      <c r="B18" s="8"/>
      <c r="C18" s="8"/>
      <c r="D18" s="8"/>
      <c r="E18" s="17" t="s">
        <v>96</v>
      </c>
      <c r="F18" s="60">
        <v>2019</v>
      </c>
      <c r="G18" s="8"/>
      <c r="H18" s="8"/>
      <c r="I18" s="64">
        <v>4000000</v>
      </c>
      <c r="J18" s="15">
        <f t="shared" si="0"/>
        <v>4000</v>
      </c>
      <c r="K18" s="8"/>
    </row>
    <row r="19" spans="1:11" s="43" customFormat="1" ht="49.5" customHeight="1" x14ac:dyDescent="0.3">
      <c r="A19" s="8"/>
      <c r="B19" s="8"/>
      <c r="C19" s="8"/>
      <c r="D19" s="8"/>
      <c r="E19" s="17" t="s">
        <v>56</v>
      </c>
      <c r="F19" s="60">
        <v>2019</v>
      </c>
      <c r="G19" s="19"/>
      <c r="H19" s="8">
        <f t="shared" si="1"/>
        <v>0</v>
      </c>
      <c r="I19" s="18">
        <v>400000</v>
      </c>
      <c r="J19" s="15">
        <f t="shared" si="0"/>
        <v>400</v>
      </c>
      <c r="K19" s="8"/>
    </row>
    <row r="20" spans="1:11" s="43" customFormat="1" ht="24.75" customHeight="1" x14ac:dyDescent="0.3">
      <c r="A20" s="8"/>
      <c r="B20" s="8"/>
      <c r="C20" s="8"/>
      <c r="D20" s="8"/>
      <c r="E20" s="20" t="s">
        <v>47</v>
      </c>
      <c r="F20" s="60"/>
      <c r="G20" s="8"/>
      <c r="H20" s="8">
        <f t="shared" si="1"/>
        <v>0</v>
      </c>
      <c r="I20" s="10">
        <f>I21</f>
        <v>500000</v>
      </c>
      <c r="J20" s="11">
        <f>J21</f>
        <v>500</v>
      </c>
      <c r="K20" s="18"/>
    </row>
    <row r="21" spans="1:11" s="43" customFormat="1" ht="26.25" customHeight="1" x14ac:dyDescent="0.3">
      <c r="A21" s="8"/>
      <c r="B21" s="8"/>
      <c r="C21" s="8"/>
      <c r="D21" s="8"/>
      <c r="E21" s="17" t="s">
        <v>50</v>
      </c>
      <c r="F21" s="60">
        <v>2019</v>
      </c>
      <c r="G21" s="19"/>
      <c r="H21" s="8">
        <f t="shared" si="1"/>
        <v>0</v>
      </c>
      <c r="I21" s="64">
        <v>500000</v>
      </c>
      <c r="J21" s="15">
        <f t="shared" si="0"/>
        <v>500</v>
      </c>
      <c r="K21" s="8"/>
    </row>
    <row r="22" spans="1:11" s="43" customFormat="1" ht="27.75" customHeight="1" x14ac:dyDescent="0.3">
      <c r="A22" s="8"/>
      <c r="B22" s="8"/>
      <c r="C22" s="8"/>
      <c r="D22" s="8"/>
      <c r="E22" s="13" t="s">
        <v>48</v>
      </c>
      <c r="F22" s="60"/>
      <c r="G22" s="8"/>
      <c r="H22" s="8">
        <f t="shared" si="1"/>
        <v>0</v>
      </c>
      <c r="I22" s="10">
        <f>SUM(I23:I25)</f>
        <v>14000000</v>
      </c>
      <c r="J22" s="11">
        <f>SUM(J23:J25)</f>
        <v>14000</v>
      </c>
      <c r="K22" s="8"/>
    </row>
    <row r="23" spans="1:11" s="43" customFormat="1" ht="71.25" customHeight="1" x14ac:dyDescent="0.3">
      <c r="A23" s="8"/>
      <c r="B23" s="8"/>
      <c r="C23" s="8"/>
      <c r="D23" s="8"/>
      <c r="E23" s="17" t="s">
        <v>45</v>
      </c>
      <c r="F23" s="60" t="s">
        <v>57</v>
      </c>
      <c r="G23" s="21">
        <v>12333420</v>
      </c>
      <c r="H23" s="15">
        <f t="shared" si="1"/>
        <v>12333.4</v>
      </c>
      <c r="I23" s="18">
        <f>3000000+598000</f>
        <v>3598000</v>
      </c>
      <c r="J23" s="15">
        <f t="shared" si="0"/>
        <v>3598</v>
      </c>
      <c r="K23" s="8"/>
    </row>
    <row r="24" spans="1:11" s="43" customFormat="1" ht="76.5" customHeight="1" x14ac:dyDescent="0.3">
      <c r="A24" s="8"/>
      <c r="B24" s="8"/>
      <c r="C24" s="8"/>
      <c r="D24" s="8"/>
      <c r="E24" s="17" t="s">
        <v>91</v>
      </c>
      <c r="F24" s="60" t="s">
        <v>58</v>
      </c>
      <c r="G24" s="21">
        <v>36282325</v>
      </c>
      <c r="H24" s="15">
        <f t="shared" si="1"/>
        <v>36282.300000000003</v>
      </c>
      <c r="I24" s="18">
        <v>3000000</v>
      </c>
      <c r="J24" s="15">
        <f t="shared" si="0"/>
        <v>3000</v>
      </c>
      <c r="K24" s="8">
        <v>3.3</v>
      </c>
    </row>
    <row r="25" spans="1:11" s="43" customFormat="1" ht="128.25" customHeight="1" x14ac:dyDescent="0.3">
      <c r="A25" s="8"/>
      <c r="B25" s="8"/>
      <c r="C25" s="8"/>
      <c r="D25" s="8"/>
      <c r="E25" s="17" t="s">
        <v>85</v>
      </c>
      <c r="F25" s="60" t="s">
        <v>59</v>
      </c>
      <c r="G25" s="21">
        <v>18069199</v>
      </c>
      <c r="H25" s="15">
        <f t="shared" si="1"/>
        <v>18069.2</v>
      </c>
      <c r="I25" s="18">
        <f>3000000+4402000</f>
        <v>7402000</v>
      </c>
      <c r="J25" s="15">
        <f t="shared" si="0"/>
        <v>7402</v>
      </c>
      <c r="K25" s="8">
        <v>44.4</v>
      </c>
    </row>
    <row r="26" spans="1:11" s="43" customFormat="1" ht="52.5" customHeight="1" x14ac:dyDescent="0.3">
      <c r="A26" s="7">
        <v>1217330</v>
      </c>
      <c r="B26" s="7">
        <v>7330</v>
      </c>
      <c r="C26" s="9" t="s">
        <v>11</v>
      </c>
      <c r="D26" s="22" t="s">
        <v>27</v>
      </c>
      <c r="E26" s="17"/>
      <c r="F26" s="60"/>
      <c r="G26" s="8"/>
      <c r="H26" s="15">
        <f t="shared" si="1"/>
        <v>0</v>
      </c>
      <c r="I26" s="10">
        <f>I27</f>
        <v>5765753</v>
      </c>
      <c r="J26" s="11">
        <f>J27</f>
        <v>5765.7</v>
      </c>
      <c r="K26" s="8"/>
    </row>
    <row r="27" spans="1:11" s="43" customFormat="1" x14ac:dyDescent="0.3">
      <c r="A27" s="7"/>
      <c r="B27" s="7"/>
      <c r="C27" s="9"/>
      <c r="D27" s="22"/>
      <c r="E27" s="16" t="s">
        <v>12</v>
      </c>
      <c r="F27" s="60"/>
      <c r="G27" s="8"/>
      <c r="H27" s="15">
        <f t="shared" si="1"/>
        <v>0</v>
      </c>
      <c r="I27" s="10">
        <f>SUM(I28:I29)</f>
        <v>5765753</v>
      </c>
      <c r="J27" s="11">
        <f>SUM(J28:J29)</f>
        <v>5765.7</v>
      </c>
      <c r="K27" s="8"/>
    </row>
    <row r="28" spans="1:11" s="43" customFormat="1" ht="54" customHeight="1" x14ac:dyDescent="0.3">
      <c r="A28" s="7"/>
      <c r="B28" s="7"/>
      <c r="C28" s="9"/>
      <c r="D28" s="22"/>
      <c r="E28" s="17" t="s">
        <v>51</v>
      </c>
      <c r="F28" s="60" t="s">
        <v>59</v>
      </c>
      <c r="G28" s="21">
        <v>4150571</v>
      </c>
      <c r="H28" s="15">
        <f t="shared" si="1"/>
        <v>4150.6000000000004</v>
      </c>
      <c r="I28" s="18">
        <v>1765753</v>
      </c>
      <c r="J28" s="15">
        <f>ROUND(I28/1000,1)-0.1</f>
        <v>1765.7</v>
      </c>
      <c r="K28" s="8">
        <v>73.599999999999994</v>
      </c>
    </row>
    <row r="29" spans="1:11" s="43" customFormat="1" ht="50.25" customHeight="1" x14ac:dyDescent="0.3">
      <c r="A29" s="7"/>
      <c r="B29" s="7"/>
      <c r="C29" s="9"/>
      <c r="D29" s="22"/>
      <c r="E29" s="17" t="s">
        <v>52</v>
      </c>
      <c r="F29" s="60" t="s">
        <v>60</v>
      </c>
      <c r="G29" s="21">
        <v>6472940</v>
      </c>
      <c r="H29" s="15">
        <f t="shared" si="1"/>
        <v>6472.9</v>
      </c>
      <c r="I29" s="18">
        <f>1000000+3200000-200000</f>
        <v>4000000</v>
      </c>
      <c r="J29" s="15">
        <f t="shared" si="0"/>
        <v>4000</v>
      </c>
      <c r="K29" s="8">
        <v>2.2000000000000002</v>
      </c>
    </row>
    <row r="30" spans="1:11" s="43" customFormat="1" x14ac:dyDescent="0.3">
      <c r="A30" s="7">
        <v>1217340</v>
      </c>
      <c r="B30" s="7">
        <v>7340</v>
      </c>
      <c r="C30" s="9" t="s">
        <v>11</v>
      </c>
      <c r="D30" s="13" t="s">
        <v>37</v>
      </c>
      <c r="E30" s="17"/>
      <c r="F30" s="60"/>
      <c r="G30" s="8"/>
      <c r="H30" s="15">
        <f t="shared" si="1"/>
        <v>0</v>
      </c>
      <c r="I30" s="10">
        <f>I31</f>
        <v>3100000</v>
      </c>
      <c r="J30" s="11">
        <f>J31</f>
        <v>3100</v>
      </c>
      <c r="K30" s="8"/>
    </row>
    <row r="31" spans="1:11" s="43" customFormat="1" ht="48" customHeight="1" x14ac:dyDescent="0.3">
      <c r="A31" s="7"/>
      <c r="B31" s="7"/>
      <c r="C31" s="9"/>
      <c r="D31" s="22"/>
      <c r="E31" s="17" t="s">
        <v>53</v>
      </c>
      <c r="F31" s="61" t="s">
        <v>58</v>
      </c>
      <c r="G31" s="21">
        <v>12490900.4</v>
      </c>
      <c r="H31" s="15">
        <f t="shared" si="1"/>
        <v>12490.9</v>
      </c>
      <c r="I31" s="18">
        <v>3100000</v>
      </c>
      <c r="J31" s="15">
        <f t="shared" si="0"/>
        <v>3100</v>
      </c>
      <c r="K31" s="8">
        <v>11.2</v>
      </c>
    </row>
    <row r="32" spans="1:11" s="46" customFormat="1" ht="49.5" customHeight="1" x14ac:dyDescent="0.2">
      <c r="A32" s="7">
        <v>1510000</v>
      </c>
      <c r="B32" s="8"/>
      <c r="C32" s="8"/>
      <c r="D32" s="13" t="s">
        <v>9</v>
      </c>
      <c r="E32" s="8"/>
      <c r="F32" s="60"/>
      <c r="G32" s="18"/>
      <c r="H32" s="15">
        <f t="shared" si="1"/>
        <v>0</v>
      </c>
      <c r="I32" s="10">
        <f>I33+I42+I54+I60+I63+I80+I82</f>
        <v>142453727</v>
      </c>
      <c r="J32" s="11">
        <f>J33+J42+J54+J60+J63+J80+J82</f>
        <v>142453.79999999999</v>
      </c>
      <c r="K32" s="10"/>
    </row>
    <row r="33" spans="1:11" s="46" customFormat="1" ht="36.75" customHeight="1" x14ac:dyDescent="0.2">
      <c r="A33" s="7">
        <v>1517310</v>
      </c>
      <c r="B33" s="7">
        <v>7310</v>
      </c>
      <c r="C33" s="9" t="s">
        <v>11</v>
      </c>
      <c r="D33" s="13" t="s">
        <v>10</v>
      </c>
      <c r="E33" s="8"/>
      <c r="F33" s="60"/>
      <c r="G33" s="18"/>
      <c r="H33" s="15">
        <f t="shared" si="1"/>
        <v>0</v>
      </c>
      <c r="I33" s="10">
        <f>I34+I38</f>
        <v>7800000</v>
      </c>
      <c r="J33" s="11">
        <f>J34+J38</f>
        <v>7800</v>
      </c>
      <c r="K33" s="10"/>
    </row>
    <row r="34" spans="1:11" s="46" customFormat="1" ht="32.25" customHeight="1" x14ac:dyDescent="0.2">
      <c r="A34" s="8"/>
      <c r="B34" s="8"/>
      <c r="C34" s="8"/>
      <c r="D34" s="24"/>
      <c r="E34" s="16" t="s">
        <v>12</v>
      </c>
      <c r="F34" s="60"/>
      <c r="G34" s="18"/>
      <c r="H34" s="15">
        <f t="shared" si="1"/>
        <v>0</v>
      </c>
      <c r="I34" s="10">
        <f>I35+I36+I37</f>
        <v>6600000</v>
      </c>
      <c r="J34" s="11">
        <f>J35+J36+J37</f>
        <v>6600</v>
      </c>
      <c r="K34" s="8"/>
    </row>
    <row r="35" spans="1:11" s="46" customFormat="1" ht="54" customHeight="1" x14ac:dyDescent="0.2">
      <c r="A35" s="8"/>
      <c r="B35" s="8"/>
      <c r="C35" s="8"/>
      <c r="D35" s="23"/>
      <c r="E35" s="25" t="s">
        <v>13</v>
      </c>
      <c r="F35" s="60" t="s">
        <v>61</v>
      </c>
      <c r="G35" s="21">
        <v>15922519</v>
      </c>
      <c r="H35" s="15">
        <f t="shared" si="1"/>
        <v>15922.5</v>
      </c>
      <c r="I35" s="18">
        <f>3000000-1000000</f>
        <v>2000000</v>
      </c>
      <c r="J35" s="15">
        <f t="shared" si="0"/>
        <v>2000</v>
      </c>
      <c r="K35" s="8">
        <v>33.299999999999997</v>
      </c>
    </row>
    <row r="36" spans="1:11" s="46" customFormat="1" ht="55.5" customHeight="1" x14ac:dyDescent="0.2">
      <c r="A36" s="8"/>
      <c r="B36" s="8"/>
      <c r="C36" s="8"/>
      <c r="D36" s="23"/>
      <c r="E36" s="25" t="s">
        <v>39</v>
      </c>
      <c r="F36" s="60" t="s">
        <v>66</v>
      </c>
      <c r="G36" s="21"/>
      <c r="H36" s="15">
        <f t="shared" si="1"/>
        <v>0</v>
      </c>
      <c r="I36" s="18">
        <f>7000000-6000000</f>
        <v>1000000</v>
      </c>
      <c r="J36" s="15">
        <f t="shared" si="0"/>
        <v>1000</v>
      </c>
      <c r="K36" s="8"/>
    </row>
    <row r="37" spans="1:11" s="46" customFormat="1" ht="35.25" customHeight="1" x14ac:dyDescent="0.2">
      <c r="A37" s="8"/>
      <c r="B37" s="8"/>
      <c r="C37" s="8"/>
      <c r="D37" s="23"/>
      <c r="E37" s="25" t="s">
        <v>14</v>
      </c>
      <c r="F37" s="60">
        <v>2019</v>
      </c>
      <c r="G37" s="21"/>
      <c r="H37" s="15">
        <f t="shared" si="1"/>
        <v>0</v>
      </c>
      <c r="I37" s="18">
        <v>3600000</v>
      </c>
      <c r="J37" s="15">
        <f t="shared" si="0"/>
        <v>3600</v>
      </c>
      <c r="K37" s="8"/>
    </row>
    <row r="38" spans="1:11" s="46" customFormat="1" ht="29.25" customHeight="1" x14ac:dyDescent="0.2">
      <c r="A38" s="8"/>
      <c r="B38" s="8"/>
      <c r="C38" s="8"/>
      <c r="D38" s="24"/>
      <c r="E38" s="13" t="s">
        <v>15</v>
      </c>
      <c r="F38" s="60"/>
      <c r="G38" s="21"/>
      <c r="H38" s="15">
        <f t="shared" si="1"/>
        <v>0</v>
      </c>
      <c r="I38" s="10">
        <f>I39+I40+I41</f>
        <v>1200000</v>
      </c>
      <c r="J38" s="11">
        <f>J39+J40+J41</f>
        <v>1200</v>
      </c>
      <c r="K38" s="8"/>
    </row>
    <row r="39" spans="1:11" s="46" customFormat="1" ht="35.25" customHeight="1" x14ac:dyDescent="0.2">
      <c r="A39" s="8"/>
      <c r="B39" s="8"/>
      <c r="C39" s="8"/>
      <c r="D39" s="24"/>
      <c r="E39" s="26" t="s">
        <v>16</v>
      </c>
      <c r="F39" s="60" t="s">
        <v>62</v>
      </c>
      <c r="G39" s="21">
        <v>16481572</v>
      </c>
      <c r="H39" s="15">
        <f t="shared" si="1"/>
        <v>16481.599999999999</v>
      </c>
      <c r="I39" s="18">
        <v>1000000</v>
      </c>
      <c r="J39" s="15">
        <f t="shared" si="0"/>
        <v>1000</v>
      </c>
      <c r="K39" s="59">
        <v>31</v>
      </c>
    </row>
    <row r="40" spans="1:11" s="46" customFormat="1" ht="72.75" customHeight="1" x14ac:dyDescent="0.2">
      <c r="A40" s="8"/>
      <c r="B40" s="8"/>
      <c r="C40" s="8"/>
      <c r="D40" s="24"/>
      <c r="E40" s="25" t="s">
        <v>67</v>
      </c>
      <c r="F40" s="60">
        <v>2019</v>
      </c>
      <c r="G40" s="21"/>
      <c r="H40" s="15">
        <f t="shared" si="1"/>
        <v>0</v>
      </c>
      <c r="I40" s="18">
        <v>100000</v>
      </c>
      <c r="J40" s="15">
        <f t="shared" si="0"/>
        <v>100</v>
      </c>
      <c r="K40" s="8"/>
    </row>
    <row r="41" spans="1:11" s="46" customFormat="1" ht="44.25" customHeight="1" x14ac:dyDescent="0.2">
      <c r="A41" s="8"/>
      <c r="B41" s="8"/>
      <c r="C41" s="8"/>
      <c r="D41" s="24"/>
      <c r="E41" s="25" t="s">
        <v>68</v>
      </c>
      <c r="F41" s="60">
        <v>2019</v>
      </c>
      <c r="G41" s="21"/>
      <c r="H41" s="15">
        <f t="shared" si="1"/>
        <v>0</v>
      </c>
      <c r="I41" s="18">
        <v>100000</v>
      </c>
      <c r="J41" s="15">
        <f t="shared" si="0"/>
        <v>100</v>
      </c>
      <c r="K41" s="8"/>
    </row>
    <row r="42" spans="1:11" s="46" customFormat="1" ht="32.25" customHeight="1" x14ac:dyDescent="0.2">
      <c r="A42" s="7">
        <v>1517321</v>
      </c>
      <c r="B42" s="7">
        <v>7321</v>
      </c>
      <c r="C42" s="9" t="s">
        <v>11</v>
      </c>
      <c r="D42" s="22" t="s">
        <v>17</v>
      </c>
      <c r="E42" s="27"/>
      <c r="F42" s="60"/>
      <c r="G42" s="18"/>
      <c r="H42" s="15">
        <f t="shared" si="1"/>
        <v>0</v>
      </c>
      <c r="I42" s="10">
        <f>I43+I47</f>
        <v>12300000</v>
      </c>
      <c r="J42" s="11">
        <f>J43+J47</f>
        <v>12300</v>
      </c>
      <c r="K42" s="8"/>
    </row>
    <row r="43" spans="1:11" s="46" customFormat="1" ht="30.75" customHeight="1" x14ac:dyDescent="0.2">
      <c r="A43" s="8"/>
      <c r="B43" s="8"/>
      <c r="C43" s="8"/>
      <c r="D43" s="24"/>
      <c r="E43" s="16" t="s">
        <v>12</v>
      </c>
      <c r="F43" s="60"/>
      <c r="G43" s="18"/>
      <c r="H43" s="15">
        <f t="shared" si="1"/>
        <v>0</v>
      </c>
      <c r="I43" s="10">
        <f>I44+I45+I46</f>
        <v>8800000</v>
      </c>
      <c r="J43" s="11">
        <f>J44+J45+J46</f>
        <v>8800</v>
      </c>
      <c r="K43" s="8"/>
    </row>
    <row r="44" spans="1:11" s="46" customFormat="1" ht="32.25" customHeight="1" x14ac:dyDescent="0.2">
      <c r="A44" s="8"/>
      <c r="B44" s="8"/>
      <c r="C44" s="8"/>
      <c r="D44" s="23"/>
      <c r="E44" s="26" t="s">
        <v>18</v>
      </c>
      <c r="F44" s="60" t="s">
        <v>69</v>
      </c>
      <c r="G44" s="18"/>
      <c r="H44" s="15">
        <f t="shared" si="1"/>
        <v>0</v>
      </c>
      <c r="I44" s="18">
        <f>3000000+2500000</f>
        <v>5500000</v>
      </c>
      <c r="J44" s="15">
        <f t="shared" si="0"/>
        <v>5500</v>
      </c>
      <c r="K44" s="8"/>
    </row>
    <row r="45" spans="1:11" s="46" customFormat="1" ht="48" customHeight="1" x14ac:dyDescent="0.2">
      <c r="A45" s="8"/>
      <c r="B45" s="8"/>
      <c r="C45" s="8"/>
      <c r="D45" s="23"/>
      <c r="E45" s="26" t="s">
        <v>19</v>
      </c>
      <c r="F45" s="60" t="s">
        <v>70</v>
      </c>
      <c r="G45" s="18"/>
      <c r="H45" s="15">
        <f t="shared" si="1"/>
        <v>0</v>
      </c>
      <c r="I45" s="18">
        <v>2000000</v>
      </c>
      <c r="J45" s="15">
        <f t="shared" si="0"/>
        <v>2000</v>
      </c>
      <c r="K45" s="8"/>
    </row>
    <row r="46" spans="1:11" s="46" customFormat="1" ht="49.5" customHeight="1" x14ac:dyDescent="0.2">
      <c r="A46" s="8"/>
      <c r="B46" s="8"/>
      <c r="C46" s="8"/>
      <c r="D46" s="23"/>
      <c r="E46" s="26" t="s">
        <v>20</v>
      </c>
      <c r="F46" s="60">
        <v>2019</v>
      </c>
      <c r="G46" s="18"/>
      <c r="H46" s="15">
        <f t="shared" si="1"/>
        <v>0</v>
      </c>
      <c r="I46" s="18">
        <f>2300000-1000000</f>
        <v>1300000</v>
      </c>
      <c r="J46" s="15">
        <f t="shared" si="0"/>
        <v>1300</v>
      </c>
      <c r="K46" s="8"/>
    </row>
    <row r="47" spans="1:11" s="46" customFormat="1" ht="29.25" customHeight="1" x14ac:dyDescent="0.2">
      <c r="A47" s="8"/>
      <c r="B47" s="8"/>
      <c r="C47" s="8"/>
      <c r="D47" s="24"/>
      <c r="E47" s="13" t="s">
        <v>15</v>
      </c>
      <c r="F47" s="60"/>
      <c r="G47" s="18"/>
      <c r="H47" s="15">
        <f t="shared" si="1"/>
        <v>0</v>
      </c>
      <c r="I47" s="11">
        <f>SUM(I48:I53)</f>
        <v>3500000</v>
      </c>
      <c r="J47" s="11">
        <f>SUM(J48:J53)</f>
        <v>3500</v>
      </c>
      <c r="K47" s="8"/>
    </row>
    <row r="48" spans="1:11" s="46" customFormat="1" ht="60.75" customHeight="1" x14ac:dyDescent="0.2">
      <c r="A48" s="8"/>
      <c r="B48" s="8"/>
      <c r="C48" s="8"/>
      <c r="D48" s="24"/>
      <c r="E48" s="14" t="s">
        <v>40</v>
      </c>
      <c r="F48" s="60" t="s">
        <v>100</v>
      </c>
      <c r="G48" s="18"/>
      <c r="H48" s="15"/>
      <c r="I48" s="18">
        <v>100000</v>
      </c>
      <c r="J48" s="15">
        <f>ROUND(I48/1000,1)</f>
        <v>100</v>
      </c>
      <c r="K48" s="8"/>
    </row>
    <row r="49" spans="1:11" s="46" customFormat="1" ht="51" customHeight="1" x14ac:dyDescent="0.2">
      <c r="A49" s="8"/>
      <c r="B49" s="8"/>
      <c r="C49" s="8"/>
      <c r="D49" s="24"/>
      <c r="E49" s="26" t="s">
        <v>21</v>
      </c>
      <c r="F49" s="60" t="s">
        <v>60</v>
      </c>
      <c r="G49" s="21">
        <v>2143744</v>
      </c>
      <c r="H49" s="15">
        <f t="shared" si="1"/>
        <v>2143.6999999999998</v>
      </c>
      <c r="I49" s="18">
        <v>500000</v>
      </c>
      <c r="J49" s="15">
        <f t="shared" si="0"/>
        <v>500</v>
      </c>
      <c r="K49" s="8">
        <v>48.5</v>
      </c>
    </row>
    <row r="50" spans="1:11" s="46" customFormat="1" ht="51" customHeight="1" x14ac:dyDescent="0.2">
      <c r="A50" s="8"/>
      <c r="B50" s="8"/>
      <c r="C50" s="8"/>
      <c r="D50" s="24"/>
      <c r="E50" s="25" t="s">
        <v>22</v>
      </c>
      <c r="F50" s="60" t="s">
        <v>61</v>
      </c>
      <c r="G50" s="18"/>
      <c r="H50" s="15">
        <f t="shared" si="1"/>
        <v>0</v>
      </c>
      <c r="I50" s="18">
        <f>200000+1500000</f>
        <v>1700000</v>
      </c>
      <c r="J50" s="15">
        <f t="shared" si="0"/>
        <v>1700</v>
      </c>
      <c r="K50" s="8"/>
    </row>
    <row r="51" spans="1:11" s="46" customFormat="1" ht="51" customHeight="1" x14ac:dyDescent="0.2">
      <c r="A51" s="8"/>
      <c r="B51" s="8"/>
      <c r="C51" s="8"/>
      <c r="D51" s="24"/>
      <c r="E51" s="25" t="s">
        <v>101</v>
      </c>
      <c r="F51" s="60" t="s">
        <v>64</v>
      </c>
      <c r="G51" s="18"/>
      <c r="H51" s="15"/>
      <c r="I51" s="18">
        <v>100000</v>
      </c>
      <c r="J51" s="15">
        <f t="shared" si="0"/>
        <v>100</v>
      </c>
      <c r="K51" s="8"/>
    </row>
    <row r="52" spans="1:11" s="46" customFormat="1" ht="96" customHeight="1" x14ac:dyDescent="0.2">
      <c r="A52" s="8"/>
      <c r="B52" s="8"/>
      <c r="C52" s="8"/>
      <c r="D52" s="24"/>
      <c r="E52" s="25" t="s">
        <v>104</v>
      </c>
      <c r="F52" s="60" t="s">
        <v>64</v>
      </c>
      <c r="G52" s="68"/>
      <c r="H52" s="15"/>
      <c r="I52" s="18">
        <v>100000</v>
      </c>
      <c r="J52" s="15">
        <f t="shared" si="0"/>
        <v>100</v>
      </c>
      <c r="K52" s="8"/>
    </row>
    <row r="53" spans="1:11" s="46" customFormat="1" ht="69" customHeight="1" x14ac:dyDescent="0.2">
      <c r="A53" s="8"/>
      <c r="B53" s="8"/>
      <c r="C53" s="8"/>
      <c r="D53" s="24"/>
      <c r="E53" s="25" t="s">
        <v>23</v>
      </c>
      <c r="F53" s="60" t="s">
        <v>60</v>
      </c>
      <c r="G53" s="18"/>
      <c r="H53" s="15">
        <f t="shared" si="1"/>
        <v>0</v>
      </c>
      <c r="I53" s="18">
        <v>1000000</v>
      </c>
      <c r="J53" s="15">
        <f t="shared" si="0"/>
        <v>1000</v>
      </c>
      <c r="K53" s="8"/>
    </row>
    <row r="54" spans="1:11" s="46" customFormat="1" ht="30.75" customHeight="1" x14ac:dyDescent="0.2">
      <c r="A54" s="7">
        <v>1517322</v>
      </c>
      <c r="B54" s="7">
        <v>7322</v>
      </c>
      <c r="C54" s="9" t="s">
        <v>11</v>
      </c>
      <c r="D54" s="22" t="s">
        <v>24</v>
      </c>
      <c r="E54" s="27"/>
      <c r="F54" s="60"/>
      <c r="G54" s="18"/>
      <c r="H54" s="15">
        <f t="shared" si="1"/>
        <v>0</v>
      </c>
      <c r="I54" s="10">
        <f>I55</f>
        <v>4200000</v>
      </c>
      <c r="J54" s="11">
        <f>J55</f>
        <v>4200</v>
      </c>
      <c r="K54" s="8"/>
    </row>
    <row r="55" spans="1:11" s="46" customFormat="1" ht="29.25" customHeight="1" x14ac:dyDescent="0.2">
      <c r="A55" s="8"/>
      <c r="B55" s="8"/>
      <c r="C55" s="8"/>
      <c r="D55" s="24"/>
      <c r="E55" s="13" t="s">
        <v>15</v>
      </c>
      <c r="F55" s="60"/>
      <c r="G55" s="18"/>
      <c r="H55" s="15">
        <f t="shared" si="1"/>
        <v>0</v>
      </c>
      <c r="I55" s="10">
        <f>SUM(I56:I59)</f>
        <v>4200000</v>
      </c>
      <c r="J55" s="11">
        <f>SUM(J56:J59)</f>
        <v>4200</v>
      </c>
      <c r="K55" s="8"/>
    </row>
    <row r="56" spans="1:11" s="46" customFormat="1" ht="81.75" customHeight="1" x14ac:dyDescent="0.2">
      <c r="A56" s="8"/>
      <c r="B56" s="8"/>
      <c r="C56" s="8"/>
      <c r="D56" s="24"/>
      <c r="E56" s="26" t="s">
        <v>102</v>
      </c>
      <c r="F56" s="60" t="s">
        <v>64</v>
      </c>
      <c r="G56" s="18"/>
      <c r="H56" s="15"/>
      <c r="I56" s="18">
        <v>100000</v>
      </c>
      <c r="J56" s="15">
        <f>ROUND(I56/1000,1)</f>
        <v>100</v>
      </c>
      <c r="K56" s="8"/>
    </row>
    <row r="57" spans="1:11" s="46" customFormat="1" ht="81.75" customHeight="1" x14ac:dyDescent="0.2">
      <c r="A57" s="8"/>
      <c r="B57" s="8"/>
      <c r="C57" s="8"/>
      <c r="D57" s="24"/>
      <c r="E57" s="26" t="s">
        <v>105</v>
      </c>
      <c r="F57" s="60" t="s">
        <v>64</v>
      </c>
      <c r="G57" s="18"/>
      <c r="H57" s="15"/>
      <c r="I57" s="18">
        <v>100000</v>
      </c>
      <c r="J57" s="15">
        <f>ROUND(I57/1000,1)</f>
        <v>100</v>
      </c>
      <c r="K57" s="8"/>
    </row>
    <row r="58" spans="1:11" s="46" customFormat="1" ht="30.75" customHeight="1" x14ac:dyDescent="0.2">
      <c r="A58" s="8"/>
      <c r="B58" s="8"/>
      <c r="C58" s="8"/>
      <c r="D58" s="24"/>
      <c r="E58" s="26" t="s">
        <v>41</v>
      </c>
      <c r="F58" s="60" t="s">
        <v>61</v>
      </c>
      <c r="G58" s="21">
        <v>16272770</v>
      </c>
      <c r="H58" s="15">
        <f t="shared" si="1"/>
        <v>16272.8</v>
      </c>
      <c r="I58" s="18">
        <v>1000000</v>
      </c>
      <c r="J58" s="15">
        <f t="shared" si="0"/>
        <v>1000</v>
      </c>
      <c r="K58" s="8">
        <v>9.8000000000000007</v>
      </c>
    </row>
    <row r="59" spans="1:11" s="46" customFormat="1" ht="54" customHeight="1" x14ac:dyDescent="0.2">
      <c r="A59" s="8"/>
      <c r="B59" s="8"/>
      <c r="C59" s="8"/>
      <c r="D59" s="24"/>
      <c r="E59" s="14" t="s">
        <v>42</v>
      </c>
      <c r="F59" s="60" t="s">
        <v>61</v>
      </c>
      <c r="G59" s="18"/>
      <c r="H59" s="15">
        <f t="shared" si="1"/>
        <v>0</v>
      </c>
      <c r="I59" s="18">
        <v>3000000</v>
      </c>
      <c r="J59" s="15">
        <f t="shared" si="0"/>
        <v>3000</v>
      </c>
      <c r="K59" s="8"/>
    </row>
    <row r="60" spans="1:11" s="46" customFormat="1" ht="54" customHeight="1" x14ac:dyDescent="0.2">
      <c r="A60" s="7">
        <v>1517325</v>
      </c>
      <c r="B60" s="7">
        <v>7325</v>
      </c>
      <c r="C60" s="9" t="s">
        <v>11</v>
      </c>
      <c r="D60" s="22" t="s">
        <v>25</v>
      </c>
      <c r="E60" s="22"/>
      <c r="F60" s="60"/>
      <c r="G60" s="18"/>
      <c r="H60" s="15">
        <f t="shared" si="1"/>
        <v>0</v>
      </c>
      <c r="I60" s="10">
        <f>I61</f>
        <v>8000000</v>
      </c>
      <c r="J60" s="11">
        <f>J61</f>
        <v>8000</v>
      </c>
      <c r="K60" s="8"/>
    </row>
    <row r="61" spans="1:11" s="46" customFormat="1" ht="29.25" customHeight="1" x14ac:dyDescent="0.2">
      <c r="A61" s="8"/>
      <c r="B61" s="8"/>
      <c r="C61" s="8"/>
      <c r="D61" s="24"/>
      <c r="E61" s="13" t="s">
        <v>15</v>
      </c>
      <c r="F61" s="60"/>
      <c r="G61" s="18"/>
      <c r="H61" s="15">
        <f t="shared" si="1"/>
        <v>0</v>
      </c>
      <c r="I61" s="10">
        <f>I62</f>
        <v>8000000</v>
      </c>
      <c r="J61" s="11">
        <f>J62</f>
        <v>8000</v>
      </c>
      <c r="K61" s="8"/>
    </row>
    <row r="62" spans="1:11" s="46" customFormat="1" ht="52.5" customHeight="1" x14ac:dyDescent="0.2">
      <c r="A62" s="8"/>
      <c r="B62" s="8"/>
      <c r="C62" s="8"/>
      <c r="D62" s="24"/>
      <c r="E62" s="26" t="s">
        <v>26</v>
      </c>
      <c r="F62" s="60" t="s">
        <v>60</v>
      </c>
      <c r="G62" s="21">
        <v>12431937</v>
      </c>
      <c r="H62" s="15">
        <f t="shared" si="1"/>
        <v>12431.9</v>
      </c>
      <c r="I62" s="18">
        <f>10000000-2000000</f>
        <v>8000000</v>
      </c>
      <c r="J62" s="15">
        <f t="shared" si="0"/>
        <v>8000</v>
      </c>
      <c r="K62" s="8">
        <v>0.17</v>
      </c>
    </row>
    <row r="63" spans="1:11" s="46" customFormat="1" ht="40.5" x14ac:dyDescent="0.2">
      <c r="A63" s="7">
        <v>1517330</v>
      </c>
      <c r="B63" s="7">
        <v>7330</v>
      </c>
      <c r="C63" s="9" t="s">
        <v>11</v>
      </c>
      <c r="D63" s="22" t="s">
        <v>27</v>
      </c>
      <c r="E63" s="22"/>
      <c r="F63" s="60"/>
      <c r="G63" s="18"/>
      <c r="H63" s="15">
        <f t="shared" si="1"/>
        <v>0</v>
      </c>
      <c r="I63" s="10">
        <f>I64+I69</f>
        <v>34200000</v>
      </c>
      <c r="J63" s="11">
        <f>J64+J69</f>
        <v>34200</v>
      </c>
      <c r="K63" s="8"/>
    </row>
    <row r="64" spans="1:11" s="46" customFormat="1" ht="24.75" customHeight="1" x14ac:dyDescent="0.2">
      <c r="A64" s="47"/>
      <c r="B64" s="47"/>
      <c r="C64" s="47"/>
      <c r="D64" s="24"/>
      <c r="E64" s="16" t="s">
        <v>12</v>
      </c>
      <c r="F64" s="62"/>
      <c r="G64" s="48"/>
      <c r="H64" s="15">
        <f t="shared" si="1"/>
        <v>0</v>
      </c>
      <c r="I64" s="10">
        <f>SUM(I65:I68)</f>
        <v>11500000</v>
      </c>
      <c r="J64" s="11">
        <f>SUM(J65:J68)</f>
        <v>11500</v>
      </c>
      <c r="K64" s="47"/>
    </row>
    <row r="65" spans="1:11" s="46" customFormat="1" ht="32.25" customHeight="1" x14ac:dyDescent="0.2">
      <c r="A65" s="47"/>
      <c r="B65" s="47"/>
      <c r="C65" s="47"/>
      <c r="D65" s="24"/>
      <c r="E65" s="14" t="s">
        <v>28</v>
      </c>
      <c r="F65" s="60" t="s">
        <v>60</v>
      </c>
      <c r="G65" s="21"/>
      <c r="H65" s="15">
        <f t="shared" si="1"/>
        <v>0</v>
      </c>
      <c r="I65" s="18">
        <v>1500000</v>
      </c>
      <c r="J65" s="15">
        <f t="shared" si="0"/>
        <v>1500</v>
      </c>
      <c r="K65" s="15"/>
    </row>
    <row r="66" spans="1:11" s="46" customFormat="1" ht="32.25" customHeight="1" x14ac:dyDescent="0.2">
      <c r="A66" s="47"/>
      <c r="B66" s="47"/>
      <c r="C66" s="47"/>
      <c r="D66" s="23"/>
      <c r="E66" s="26" t="s">
        <v>29</v>
      </c>
      <c r="F66" s="60" t="s">
        <v>62</v>
      </c>
      <c r="G66" s="21">
        <v>28556946</v>
      </c>
      <c r="H66" s="15">
        <f t="shared" si="1"/>
        <v>28556.9</v>
      </c>
      <c r="I66" s="18">
        <v>4000000</v>
      </c>
      <c r="J66" s="15">
        <f t="shared" si="0"/>
        <v>4000</v>
      </c>
      <c r="K66" s="28">
        <v>43.4</v>
      </c>
    </row>
    <row r="67" spans="1:11" s="46" customFormat="1" ht="32.25" customHeight="1" x14ac:dyDescent="0.2">
      <c r="A67" s="47"/>
      <c r="B67" s="47"/>
      <c r="C67" s="47"/>
      <c r="D67" s="23"/>
      <c r="E67" s="29" t="s">
        <v>78</v>
      </c>
      <c r="F67" s="60" t="s">
        <v>80</v>
      </c>
      <c r="G67" s="21"/>
      <c r="H67" s="15">
        <f t="shared" si="1"/>
        <v>0</v>
      </c>
      <c r="I67" s="18">
        <v>1000000</v>
      </c>
      <c r="J67" s="15">
        <f t="shared" si="0"/>
        <v>1000</v>
      </c>
      <c r="K67" s="28"/>
    </row>
    <row r="68" spans="1:11" s="46" customFormat="1" ht="66.75" customHeight="1" x14ac:dyDescent="0.2">
      <c r="A68" s="47"/>
      <c r="B68" s="47"/>
      <c r="C68" s="47"/>
      <c r="D68" s="23"/>
      <c r="E68" s="25" t="s">
        <v>30</v>
      </c>
      <c r="F68" s="60" t="s">
        <v>70</v>
      </c>
      <c r="G68" s="21"/>
      <c r="H68" s="15">
        <f t="shared" si="1"/>
        <v>0</v>
      </c>
      <c r="I68" s="18">
        <v>5000000</v>
      </c>
      <c r="J68" s="15">
        <f t="shared" si="0"/>
        <v>5000</v>
      </c>
      <c r="K68" s="15"/>
    </row>
    <row r="69" spans="1:11" s="46" customFormat="1" x14ac:dyDescent="0.2">
      <c r="A69" s="47"/>
      <c r="B69" s="47"/>
      <c r="C69" s="47"/>
      <c r="D69" s="24"/>
      <c r="E69" s="13" t="s">
        <v>15</v>
      </c>
      <c r="F69" s="60"/>
      <c r="G69" s="21"/>
      <c r="H69" s="15">
        <f t="shared" si="1"/>
        <v>0</v>
      </c>
      <c r="I69" s="10">
        <f>SUM(I70:I79)</f>
        <v>22700000</v>
      </c>
      <c r="J69" s="11">
        <f>SUM(J70:J79)</f>
        <v>22700</v>
      </c>
      <c r="K69" s="15"/>
    </row>
    <row r="70" spans="1:11" s="46" customFormat="1" ht="48" customHeight="1" x14ac:dyDescent="0.2">
      <c r="A70" s="47"/>
      <c r="B70" s="47"/>
      <c r="C70" s="47"/>
      <c r="D70" s="24"/>
      <c r="E70" s="25" t="s">
        <v>43</v>
      </c>
      <c r="F70" s="60">
        <v>2019</v>
      </c>
      <c r="G70" s="21"/>
      <c r="H70" s="15">
        <f t="shared" si="1"/>
        <v>0</v>
      </c>
      <c r="I70" s="18">
        <v>1000000</v>
      </c>
      <c r="J70" s="15">
        <f t="shared" si="0"/>
        <v>1000</v>
      </c>
      <c r="K70" s="15"/>
    </row>
    <row r="71" spans="1:11" s="46" customFormat="1" ht="27.75" customHeight="1" x14ac:dyDescent="0.2">
      <c r="A71" s="47"/>
      <c r="B71" s="47"/>
      <c r="C71" s="47"/>
      <c r="D71" s="24"/>
      <c r="E71" s="25" t="s">
        <v>31</v>
      </c>
      <c r="F71" s="60">
        <v>2019</v>
      </c>
      <c r="G71" s="21"/>
      <c r="H71" s="15">
        <f t="shared" si="1"/>
        <v>0</v>
      </c>
      <c r="I71" s="18">
        <v>1000000</v>
      </c>
      <c r="J71" s="15">
        <f t="shared" si="0"/>
        <v>1000</v>
      </c>
      <c r="K71" s="15"/>
    </row>
    <row r="72" spans="1:11" s="46" customFormat="1" ht="27.75" customHeight="1" x14ac:dyDescent="0.2">
      <c r="A72" s="47"/>
      <c r="B72" s="47"/>
      <c r="C72" s="47"/>
      <c r="D72" s="24"/>
      <c r="E72" s="25" t="s">
        <v>32</v>
      </c>
      <c r="F72" s="60">
        <v>2019</v>
      </c>
      <c r="G72" s="21"/>
      <c r="H72" s="15">
        <f t="shared" si="1"/>
        <v>0</v>
      </c>
      <c r="I72" s="18">
        <v>500000</v>
      </c>
      <c r="J72" s="15">
        <f t="shared" si="0"/>
        <v>500</v>
      </c>
      <c r="K72" s="15"/>
    </row>
    <row r="73" spans="1:11" s="46" customFormat="1" ht="48" customHeight="1" x14ac:dyDescent="0.2">
      <c r="A73" s="47"/>
      <c r="B73" s="47"/>
      <c r="C73" s="47"/>
      <c r="D73" s="24"/>
      <c r="E73" s="25" t="s">
        <v>44</v>
      </c>
      <c r="F73" s="60" t="s">
        <v>61</v>
      </c>
      <c r="G73" s="21"/>
      <c r="H73" s="15">
        <f t="shared" si="1"/>
        <v>0</v>
      </c>
      <c r="I73" s="18">
        <v>1000000</v>
      </c>
      <c r="J73" s="15">
        <f t="shared" si="0"/>
        <v>1000</v>
      </c>
      <c r="K73" s="15"/>
    </row>
    <row r="74" spans="1:11" s="46" customFormat="1" ht="63.75" customHeight="1" x14ac:dyDescent="0.2">
      <c r="A74" s="47"/>
      <c r="B74" s="47"/>
      <c r="C74" s="47"/>
      <c r="D74" s="24"/>
      <c r="E74" s="26" t="s">
        <v>103</v>
      </c>
      <c r="F74" s="60" t="s">
        <v>62</v>
      </c>
      <c r="G74" s="21">
        <v>7995986</v>
      </c>
      <c r="H74" s="15">
        <f t="shared" si="1"/>
        <v>7996</v>
      </c>
      <c r="I74" s="18">
        <v>500000</v>
      </c>
      <c r="J74" s="15">
        <f t="shared" si="0"/>
        <v>500</v>
      </c>
      <c r="K74" s="15">
        <v>39.200000000000003</v>
      </c>
    </row>
    <row r="75" spans="1:11" s="46" customFormat="1" ht="43.5" customHeight="1" x14ac:dyDescent="0.2">
      <c r="A75" s="47"/>
      <c r="B75" s="47"/>
      <c r="C75" s="47"/>
      <c r="D75" s="24"/>
      <c r="E75" s="25" t="s">
        <v>33</v>
      </c>
      <c r="F75" s="60">
        <v>2019</v>
      </c>
      <c r="G75" s="21"/>
      <c r="H75" s="15">
        <f t="shared" si="1"/>
        <v>0</v>
      </c>
      <c r="I75" s="18">
        <v>700000</v>
      </c>
      <c r="J75" s="15">
        <f t="shared" si="0"/>
        <v>700</v>
      </c>
      <c r="K75" s="15"/>
    </row>
    <row r="76" spans="1:11" s="46" customFormat="1" ht="45.75" customHeight="1" x14ac:dyDescent="0.2">
      <c r="A76" s="47"/>
      <c r="B76" s="47"/>
      <c r="C76" s="47"/>
      <c r="D76" s="24"/>
      <c r="E76" s="25" t="s">
        <v>34</v>
      </c>
      <c r="F76" s="60" t="s">
        <v>62</v>
      </c>
      <c r="G76" s="21">
        <v>31834662</v>
      </c>
      <c r="H76" s="15">
        <f t="shared" si="1"/>
        <v>31834.7</v>
      </c>
      <c r="I76" s="18">
        <f>10000000-2000000</f>
        <v>8000000</v>
      </c>
      <c r="J76" s="15">
        <f t="shared" si="0"/>
        <v>8000</v>
      </c>
      <c r="K76" s="15">
        <v>56.4</v>
      </c>
    </row>
    <row r="77" spans="1:11" s="46" customFormat="1" ht="45.75" customHeight="1" x14ac:dyDescent="0.2">
      <c r="A77" s="47"/>
      <c r="B77" s="47"/>
      <c r="C77" s="47"/>
      <c r="D77" s="24"/>
      <c r="E77" s="26" t="s">
        <v>35</v>
      </c>
      <c r="F77" s="60" t="s">
        <v>62</v>
      </c>
      <c r="G77" s="21">
        <v>14670250</v>
      </c>
      <c r="H77" s="15">
        <f t="shared" si="1"/>
        <v>14670.3</v>
      </c>
      <c r="I77" s="18">
        <f>1000000+6000000</f>
        <v>7000000</v>
      </c>
      <c r="J77" s="15">
        <f t="shared" si="0"/>
        <v>7000</v>
      </c>
      <c r="K77" s="15">
        <v>51.3</v>
      </c>
    </row>
    <row r="78" spans="1:11" s="46" customFormat="1" ht="45.75" customHeight="1" x14ac:dyDescent="0.2">
      <c r="A78" s="47"/>
      <c r="B78" s="47"/>
      <c r="C78" s="47"/>
      <c r="D78" s="24"/>
      <c r="E78" s="26" t="s">
        <v>36</v>
      </c>
      <c r="F78" s="60">
        <v>2019</v>
      </c>
      <c r="G78" s="21"/>
      <c r="H78" s="15">
        <f t="shared" si="1"/>
        <v>0</v>
      </c>
      <c r="I78" s="18">
        <v>1000000</v>
      </c>
      <c r="J78" s="15">
        <f t="shared" si="0"/>
        <v>1000</v>
      </c>
      <c r="K78" s="15"/>
    </row>
    <row r="79" spans="1:11" s="46" customFormat="1" ht="45.75" customHeight="1" x14ac:dyDescent="0.2">
      <c r="A79" s="47"/>
      <c r="B79" s="47"/>
      <c r="C79" s="47"/>
      <c r="D79" s="24"/>
      <c r="E79" s="26" t="s">
        <v>79</v>
      </c>
      <c r="F79" s="60" t="s">
        <v>60</v>
      </c>
      <c r="G79" s="21"/>
      <c r="H79" s="15">
        <f t="shared" si="1"/>
        <v>0</v>
      </c>
      <c r="I79" s="18">
        <v>2000000</v>
      </c>
      <c r="J79" s="15">
        <f t="shared" si="0"/>
        <v>2000</v>
      </c>
      <c r="K79" s="15"/>
    </row>
    <row r="80" spans="1:11" s="46" customFormat="1" ht="29.25" customHeight="1" x14ac:dyDescent="0.2">
      <c r="A80" s="7">
        <v>1517340</v>
      </c>
      <c r="B80" s="7">
        <v>7340</v>
      </c>
      <c r="C80" s="9" t="s">
        <v>11</v>
      </c>
      <c r="D80" s="22" t="s">
        <v>37</v>
      </c>
      <c r="E80" s="25"/>
      <c r="F80" s="60"/>
      <c r="G80" s="21"/>
      <c r="H80" s="15">
        <f t="shared" si="1"/>
        <v>0</v>
      </c>
      <c r="I80" s="10">
        <f>I81</f>
        <v>500000</v>
      </c>
      <c r="J80" s="11">
        <f>J81</f>
        <v>500</v>
      </c>
      <c r="K80" s="15"/>
    </row>
    <row r="81" spans="1:11" s="46" customFormat="1" ht="51" customHeight="1" x14ac:dyDescent="0.2">
      <c r="A81" s="47"/>
      <c r="B81" s="47"/>
      <c r="C81" s="47"/>
      <c r="D81" s="25"/>
      <c r="E81" s="25" t="s">
        <v>38</v>
      </c>
      <c r="F81" s="60">
        <v>2019</v>
      </c>
      <c r="G81" s="21"/>
      <c r="H81" s="15">
        <f t="shared" ref="H81:H90" si="2">ROUND(G81/1000,1)</f>
        <v>0</v>
      </c>
      <c r="I81" s="18">
        <v>500000</v>
      </c>
      <c r="J81" s="15">
        <f t="shared" ref="J81:J90" si="3">ROUND(I81/1000,1)</f>
        <v>500</v>
      </c>
      <c r="K81" s="15"/>
    </row>
    <row r="82" spans="1:11" s="46" customFormat="1" ht="29.25" customHeight="1" x14ac:dyDescent="0.2">
      <c r="A82" s="7">
        <v>1517640</v>
      </c>
      <c r="B82" s="7">
        <v>7640</v>
      </c>
      <c r="C82" s="47"/>
      <c r="D82" s="22" t="s">
        <v>49</v>
      </c>
      <c r="E82" s="47"/>
      <c r="F82" s="60"/>
      <c r="G82" s="21"/>
      <c r="H82" s="15">
        <f t="shared" si="2"/>
        <v>0</v>
      </c>
      <c r="I82" s="10">
        <f>SUM(I83:I90)</f>
        <v>75453727</v>
      </c>
      <c r="J82" s="11">
        <f>SUM(J83:J90)</f>
        <v>75453.799999999988</v>
      </c>
      <c r="K82" s="15"/>
    </row>
    <row r="83" spans="1:11" s="46" customFormat="1" ht="88.5" customHeight="1" x14ac:dyDescent="0.2">
      <c r="A83" s="47"/>
      <c r="B83" s="47"/>
      <c r="C83" s="47"/>
      <c r="D83" s="47"/>
      <c r="E83" s="25" t="s">
        <v>89</v>
      </c>
      <c r="F83" s="60" t="s">
        <v>64</v>
      </c>
      <c r="G83" s="21"/>
      <c r="H83" s="15">
        <f t="shared" si="2"/>
        <v>0</v>
      </c>
      <c r="I83" s="18">
        <f>9618700+48093527</f>
        <v>57712227</v>
      </c>
      <c r="J83" s="15">
        <f t="shared" si="3"/>
        <v>57712.2</v>
      </c>
      <c r="K83" s="11"/>
    </row>
    <row r="84" spans="1:11" s="46" customFormat="1" ht="71.25" customHeight="1" x14ac:dyDescent="0.2">
      <c r="A84" s="47"/>
      <c r="B84" s="47"/>
      <c r="C84" s="47"/>
      <c r="D84" s="47"/>
      <c r="E84" s="25" t="s">
        <v>71</v>
      </c>
      <c r="F84" s="60" t="s">
        <v>61</v>
      </c>
      <c r="G84" s="21"/>
      <c r="H84" s="15">
        <f t="shared" si="2"/>
        <v>0</v>
      </c>
      <c r="I84" s="18">
        <v>3738060</v>
      </c>
      <c r="J84" s="15">
        <f t="shared" si="3"/>
        <v>3738.1</v>
      </c>
      <c r="K84" s="30"/>
    </row>
    <row r="85" spans="1:11" s="46" customFormat="1" ht="69" customHeight="1" x14ac:dyDescent="0.2">
      <c r="A85" s="47"/>
      <c r="B85" s="47"/>
      <c r="C85" s="47"/>
      <c r="D85" s="47"/>
      <c r="E85" s="25" t="s">
        <v>72</v>
      </c>
      <c r="F85" s="60" t="s">
        <v>61</v>
      </c>
      <c r="G85" s="21"/>
      <c r="H85" s="15">
        <f t="shared" si="2"/>
        <v>0</v>
      </c>
      <c r="I85" s="18">
        <v>2043580</v>
      </c>
      <c r="J85" s="15">
        <f t="shared" si="3"/>
        <v>2043.6</v>
      </c>
      <c r="K85" s="30"/>
    </row>
    <row r="86" spans="1:11" s="43" customFormat="1" ht="69" customHeight="1" x14ac:dyDescent="0.3">
      <c r="A86" s="49"/>
      <c r="B86" s="49"/>
      <c r="C86" s="49"/>
      <c r="D86" s="49"/>
      <c r="E86" s="25" t="s">
        <v>73</v>
      </c>
      <c r="F86" s="60" t="s">
        <v>61</v>
      </c>
      <c r="G86" s="49"/>
      <c r="H86" s="15">
        <f t="shared" si="2"/>
        <v>0</v>
      </c>
      <c r="I86" s="18">
        <v>6959860</v>
      </c>
      <c r="J86" s="15">
        <f t="shared" si="3"/>
        <v>6959.9</v>
      </c>
      <c r="K86" s="30"/>
    </row>
    <row r="87" spans="1:11" s="43" customFormat="1" ht="69" customHeight="1" x14ac:dyDescent="0.3">
      <c r="A87" s="49"/>
      <c r="B87" s="49"/>
      <c r="C87" s="49"/>
      <c r="D87" s="49"/>
      <c r="E87" s="29" t="s">
        <v>74</v>
      </c>
      <c r="F87" s="60" t="s">
        <v>62</v>
      </c>
      <c r="G87" s="21">
        <v>25179181</v>
      </c>
      <c r="H87" s="15">
        <f t="shared" si="2"/>
        <v>25179.200000000001</v>
      </c>
      <c r="I87" s="18">
        <f>5000000-2000000</f>
        <v>3000000</v>
      </c>
      <c r="J87" s="15">
        <f t="shared" si="3"/>
        <v>3000</v>
      </c>
      <c r="K87" s="15">
        <v>45.43</v>
      </c>
    </row>
    <row r="88" spans="1:11" s="43" customFormat="1" ht="51.75" customHeight="1" x14ac:dyDescent="0.3">
      <c r="A88" s="49"/>
      <c r="B88" s="49"/>
      <c r="C88" s="49"/>
      <c r="D88" s="49"/>
      <c r="E88" s="25" t="s">
        <v>75</v>
      </c>
      <c r="F88" s="60" t="s">
        <v>65</v>
      </c>
      <c r="G88" s="21">
        <v>5382485</v>
      </c>
      <c r="H88" s="15">
        <f t="shared" si="2"/>
        <v>5382.5</v>
      </c>
      <c r="I88" s="18">
        <v>1000000</v>
      </c>
      <c r="J88" s="15">
        <f t="shared" si="3"/>
        <v>1000</v>
      </c>
      <c r="K88" s="15">
        <v>64.5</v>
      </c>
    </row>
    <row r="89" spans="1:11" s="43" customFormat="1" ht="132" customHeight="1" x14ac:dyDescent="0.3">
      <c r="A89" s="49"/>
      <c r="B89" s="49"/>
      <c r="C89" s="49"/>
      <c r="D89" s="49"/>
      <c r="E89" s="25" t="s">
        <v>76</v>
      </c>
      <c r="F89" s="60" t="s">
        <v>63</v>
      </c>
      <c r="G89" s="21">
        <v>1422026</v>
      </c>
      <c r="H89" s="15">
        <f t="shared" si="2"/>
        <v>1422</v>
      </c>
      <c r="I89" s="18">
        <v>500000</v>
      </c>
      <c r="J89" s="15">
        <f t="shared" si="3"/>
        <v>500</v>
      </c>
      <c r="K89" s="15">
        <v>47.9</v>
      </c>
    </row>
    <row r="90" spans="1:11" s="43" customFormat="1" ht="149.25" customHeight="1" x14ac:dyDescent="0.3">
      <c r="A90" s="49"/>
      <c r="B90" s="49"/>
      <c r="C90" s="49"/>
      <c r="D90" s="49"/>
      <c r="E90" s="25" t="s">
        <v>77</v>
      </c>
      <c r="F90" s="60" t="s">
        <v>63</v>
      </c>
      <c r="G90" s="21">
        <v>1328224</v>
      </c>
      <c r="H90" s="15">
        <f t="shared" si="2"/>
        <v>1328.2</v>
      </c>
      <c r="I90" s="18">
        <v>500000</v>
      </c>
      <c r="J90" s="15">
        <f t="shared" si="3"/>
        <v>500</v>
      </c>
      <c r="K90" s="15">
        <v>60.3</v>
      </c>
    </row>
    <row r="91" spans="1:11" s="43" customFormat="1" ht="50.25" customHeight="1" x14ac:dyDescent="0.3">
      <c r="A91" s="49"/>
      <c r="B91" s="49"/>
      <c r="C91" s="49"/>
      <c r="D91" s="13" t="s">
        <v>97</v>
      </c>
      <c r="E91" s="49"/>
      <c r="F91" s="63"/>
      <c r="G91" s="49"/>
      <c r="H91" s="49"/>
      <c r="I91" s="65">
        <f>I11+I13+I32</f>
        <v>180276680</v>
      </c>
      <c r="J91" s="31">
        <f>J11+J13+J32</f>
        <v>180276.69999999998</v>
      </c>
      <c r="K91" s="31">
        <f>K11+K13+K32</f>
        <v>0</v>
      </c>
    </row>
    <row r="92" spans="1:11" s="50" customFormat="1" x14ac:dyDescent="0.3">
      <c r="D92" s="57"/>
      <c r="J92" s="58"/>
    </row>
    <row r="93" spans="1:11" s="50" customFormat="1" x14ac:dyDescent="0.3">
      <c r="D93" s="57"/>
      <c r="J93" s="58"/>
    </row>
    <row r="95" spans="1:11" s="54" customFormat="1" ht="54" customHeight="1" x14ac:dyDescent="0.35">
      <c r="B95" s="55"/>
      <c r="C95" s="55"/>
      <c r="D95" s="56" t="s">
        <v>106</v>
      </c>
      <c r="E95" s="55"/>
      <c r="I95" s="66"/>
      <c r="J95" s="70" t="s">
        <v>107</v>
      </c>
      <c r="K95" s="70"/>
    </row>
    <row r="96" spans="1:11" s="36" customFormat="1" x14ac:dyDescent="0.3">
      <c r="A96" s="32"/>
      <c r="B96" s="32"/>
      <c r="C96" s="32"/>
      <c r="D96" s="33"/>
      <c r="E96" s="33"/>
      <c r="F96" s="33"/>
      <c r="G96" s="33"/>
      <c r="H96" s="33"/>
      <c r="I96" s="33"/>
      <c r="J96" s="34"/>
      <c r="K96" s="35"/>
    </row>
    <row r="97" spans="1:11" s="36" customFormat="1" x14ac:dyDescent="0.3">
      <c r="B97" s="37"/>
      <c r="C97" s="38"/>
      <c r="D97" s="51" t="s">
        <v>108</v>
      </c>
      <c r="I97" s="67"/>
      <c r="J97" s="39"/>
      <c r="K97" s="40"/>
    </row>
    <row r="98" spans="1:11" s="36" customFormat="1" x14ac:dyDescent="0.3">
      <c r="A98" s="41"/>
      <c r="B98" s="32"/>
      <c r="C98" s="32"/>
      <c r="D98" s="34" t="s">
        <v>109</v>
      </c>
      <c r="E98" s="33"/>
      <c r="F98" s="33"/>
      <c r="G98" s="33"/>
      <c r="H98" s="33"/>
      <c r="I98" s="33"/>
      <c r="J98" s="34"/>
      <c r="K98" s="42"/>
    </row>
  </sheetData>
  <mergeCells count="6">
    <mergeCell ref="A7:K7"/>
    <mergeCell ref="J95:K95"/>
    <mergeCell ref="H1:K1"/>
    <mergeCell ref="H2:K2"/>
    <mergeCell ref="H3:K3"/>
    <mergeCell ref="H4:K4"/>
  </mergeCells>
  <printOptions horizontalCentered="1"/>
  <pageMargins left="0.39370078740157483" right="0.39370078740157483" top="1.1811023622047245" bottom="0.39370078740157483" header="0.31496062992125984" footer="0.11811023622047245"/>
  <pageSetup paperSize="9" scale="55" firstPageNumber="151" fitToHeight="9" orientation="landscape" useFirstPageNumber="1" r:id="rId1"/>
  <headerFooter>
    <oddFooter>&amp;R&amp;"Times New Roman,обычный"&amp;18&amp;P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vk</vt:lpstr>
      <vt:lpstr>vk!Область_печати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User</cp:lastModifiedBy>
  <cp:lastPrinted>2018-12-22T15:00:50Z</cp:lastPrinted>
  <dcterms:created xsi:type="dcterms:W3CDTF">2018-10-18T06:20:50Z</dcterms:created>
  <dcterms:modified xsi:type="dcterms:W3CDTF">2018-12-22T15:00:54Z</dcterms:modified>
</cp:coreProperties>
</file>