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65" tabRatio="500" activeTab="0"/>
  </bookViews>
  <sheets>
    <sheet name="дод 5" sheetId="1" r:id="rId1"/>
  </sheets>
  <definedNames>
    <definedName name="_xlfn_AGGREGATE">#N/A</definedName>
    <definedName name="Excel_BuiltIn__FilterDatabase" localSheetId="0">'дод 5'!$A$15:$J$348</definedName>
    <definedName name="Excel_BuiltIn_Print_Area" localSheetId="0">'дод 5'!$A$1:$K$353</definedName>
    <definedName name="Excel_BuiltIn_Print_Titles" localSheetId="0">'дод 5'!$13:$14</definedName>
    <definedName name="_xlnm.Print_Titles" localSheetId="0">'дод 5'!$13:$14</definedName>
    <definedName name="_xlnm.Print_Area" localSheetId="0">'дод 5'!$A$1:$J$353</definedName>
  </definedNames>
  <calcPr fullCalcOnLoad="1"/>
</workbook>
</file>

<file path=xl/sharedStrings.xml><?xml version="1.0" encoding="utf-8"?>
<sst xmlns="http://schemas.openxmlformats.org/spreadsheetml/2006/main" count="1064" uniqueCount="665">
  <si>
    <t>(код бюджету)</t>
  </si>
  <si>
    <t>(грн)</t>
  </si>
  <si>
    <t>Код Програмної класифікації видатків та кредитування місцевих бюджетів</t>
  </si>
  <si>
    <t xml:space="preserve">Код Типової програмної класифікації видатків  та кредитування місцевих бюджетів </t>
  </si>
  <si>
    <t>Код Функціональної класифікації видатків та кредитування бюджету</t>
  </si>
  <si>
    <t>Найменування головного розпорядника коштів місцевого бюджету/відповідального виконавця, найменування бюджетної програми згідно з Типовою програмною класифікацією видатків та кредитування місцевих бюджетів</t>
  </si>
  <si>
    <t>Найменування місцевої (регіональної) програми</t>
  </si>
  <si>
    <t>Дата та номер документа, яким затверджено місцеву регіональну програму</t>
  </si>
  <si>
    <t>Усього</t>
  </si>
  <si>
    <t>Загальний фонд</t>
  </si>
  <si>
    <t>Спеціальний фонд</t>
  </si>
  <si>
    <t>у тому числі бюджет розвитку</t>
  </si>
  <si>
    <t>02 Виконавчий комітет Сумської міської ради</t>
  </si>
  <si>
    <t>0210160</t>
  </si>
  <si>
    <t>0160</t>
  </si>
  <si>
    <t>0111</t>
  </si>
  <si>
    <t>Керівництво і управління у відповідній сфері у містах (місті Києві), селищах, селах, територіальних громадах</t>
  </si>
  <si>
    <t>0210170</t>
  </si>
  <si>
    <t>0170</t>
  </si>
  <si>
    <t>0131</t>
  </si>
  <si>
    <t>Підвищення кваліфікації депутатів місцевих рад та посадових осіб місцевого самоврядування</t>
  </si>
  <si>
    <t>Програма підвищення кваліфікації посадових осіб місцевого самоврядування та депутатів Сумської міської ради на 2021-2023 роки</t>
  </si>
  <si>
    <t>Проєкт</t>
  </si>
  <si>
    <t>0210180</t>
  </si>
  <si>
    <t>0180</t>
  </si>
  <si>
    <t>0133</t>
  </si>
  <si>
    <t>Інша діяльність у сфері державного управління</t>
  </si>
  <si>
    <t>0213033</t>
  </si>
  <si>
    <t>3033</t>
  </si>
  <si>
    <t>Компенсаційні виплати на пільговий проїзд автомобільним транспортом окремим категоріям громадян</t>
  </si>
  <si>
    <t>0213036</t>
  </si>
  <si>
    <t>3036</t>
  </si>
  <si>
    <t>Компенсаційні виплати на пільговий проїзд електротранспортом окремим категоріям громадян</t>
  </si>
  <si>
    <t>0213121</t>
  </si>
  <si>
    <t>3121</t>
  </si>
  <si>
    <t>1040</t>
  </si>
  <si>
    <t>Утримання та забезпечення діяльності центрів соціальних служб</t>
  </si>
  <si>
    <t>0213131</t>
  </si>
  <si>
    <t>3131</t>
  </si>
  <si>
    <t>Здійснення заходів та реалізація проектів на виконання Державної цільової соціальної програми "Молодь України"</t>
  </si>
  <si>
    <t>0213133</t>
  </si>
  <si>
    <t>3133</t>
  </si>
  <si>
    <t>Інші заходи та заклади молодіжної політики</t>
  </si>
  <si>
    <t>0213140</t>
  </si>
  <si>
    <t>3140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</si>
  <si>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</si>
  <si>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0213241</t>
  </si>
  <si>
    <t>3241</t>
  </si>
  <si>
    <t>1090</t>
  </si>
  <si>
    <t>Забезпечення діяльності інших закладів у сфері соціального захисту і соціального забезпечення</t>
  </si>
  <si>
    <t>0213242</t>
  </si>
  <si>
    <t>3242</t>
  </si>
  <si>
    <t>Інші заходи у сфері соціального захисту і соціального забезпечення</t>
  </si>
  <si>
    <t>0214060</t>
  </si>
  <si>
    <t>4060</t>
  </si>
  <si>
    <t>0828</t>
  </si>
  <si>
    <t xml:space="preserve"> Забезпечення діяльності палаців і будинків культури, клубів, центрів дозвілля та інших клубних закладів</t>
  </si>
  <si>
    <t>0214081</t>
  </si>
  <si>
    <t>4081</t>
  </si>
  <si>
    <t>0829</t>
  </si>
  <si>
    <t>Забезпечення діяльності інших закладів в галузі культури і мистецтва</t>
  </si>
  <si>
    <t>0214082</t>
  </si>
  <si>
    <t>4082</t>
  </si>
  <si>
    <t>Інші заходи в галузі культури і мистецтва</t>
  </si>
  <si>
    <t>0215011</t>
  </si>
  <si>
    <t>5011</t>
  </si>
  <si>
    <t>0810</t>
  </si>
  <si>
    <t>Проведення навчально-тренувальних зборів і змагань з олімпійських видів спорту</t>
  </si>
  <si>
    <t>0215012</t>
  </si>
  <si>
    <t>5012</t>
  </si>
  <si>
    <t>Проведення навчально-тренувальних зборів і змагань з неолімпійських видів спорту</t>
  </si>
  <si>
    <t>0215031</t>
  </si>
  <si>
    <t>5031</t>
  </si>
  <si>
    <t>Утримання та навчально-тренувальна робота комунальних дитячо-юнацьких спортивних шкіл</t>
  </si>
  <si>
    <t>0215032</t>
  </si>
  <si>
    <t>5032</t>
  </si>
  <si>
    <t>Фінансова підтримка дитячо-юнацьких спортивних шкіл фізкультурно-спортивних товариств</t>
  </si>
  <si>
    <t>0215061</t>
  </si>
  <si>
    <t>5061</t>
  </si>
  <si>
    <t xml:space="preserve"> 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</si>
  <si>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0215062</t>
  </si>
  <si>
    <t>5062</t>
  </si>
  <si>
    <t>Підтримка спорту вищих досягнень та організацій, які здійснюють фізкультурно-спортивну діяльність в регіоні</t>
  </si>
  <si>
    <t>0217412</t>
  </si>
  <si>
    <t>7412</t>
  </si>
  <si>
    <t>0451</t>
  </si>
  <si>
    <t>Регулювання цін на послуги місцевого автотранспорту</t>
  </si>
  <si>
    <t>0217413</t>
  </si>
  <si>
    <t>Інші заходи у сфері автотранспорту</t>
  </si>
  <si>
    <t>0217422</t>
  </si>
  <si>
    <t>0453</t>
  </si>
  <si>
    <t>Регулювання цін на послуги місцевого наземного електротранспорту</t>
  </si>
  <si>
    <t>0217426</t>
  </si>
  <si>
    <t>7426</t>
  </si>
  <si>
    <t>Інші заходи у сфері електротранспорту</t>
  </si>
  <si>
    <t>0217450</t>
  </si>
  <si>
    <t>7450</t>
  </si>
  <si>
    <t>0456</t>
  </si>
  <si>
    <t xml:space="preserve">Інша діяльність у сфері транспорту </t>
  </si>
  <si>
    <t>0217530</t>
  </si>
  <si>
    <t>7530</t>
  </si>
  <si>
    <t>0460</t>
  </si>
  <si>
    <t>Інші заходи у сфері зв'язку, телекомунікації та інформатики</t>
  </si>
  <si>
    <t>0217610</t>
  </si>
  <si>
    <t>7610</t>
  </si>
  <si>
    <t>0411</t>
  </si>
  <si>
    <t>Сприяння розвитку малого та середнього підприємництва</t>
  </si>
  <si>
    <t>0217640</t>
  </si>
  <si>
    <t>7640</t>
  </si>
  <si>
    <t>0470</t>
  </si>
  <si>
    <t>Заходи з енергозбереження</t>
  </si>
  <si>
    <t>0217670</t>
  </si>
  <si>
    <t>7670</t>
  </si>
  <si>
    <t>0490</t>
  </si>
  <si>
    <t>Внески до статутного капіталу суб’єктів господарювання</t>
  </si>
  <si>
    <t>0217680</t>
  </si>
  <si>
    <t>7680</t>
  </si>
  <si>
    <t>Членські внески до асоціацій органів місцевого самоврядування</t>
  </si>
  <si>
    <t>0217693</t>
  </si>
  <si>
    <t>7693</t>
  </si>
  <si>
    <t>Інші заходи, пов'язані з економічною діяльністю</t>
  </si>
  <si>
    <t>0218110</t>
  </si>
  <si>
    <t>8110</t>
  </si>
  <si>
    <t>0320</t>
  </si>
  <si>
    <t>Заходи запобігання та ліквідації надзвичайних ситуацій та наслідків стихійного лиха</t>
  </si>
  <si>
    <t>0218230</t>
  </si>
  <si>
    <t>8230</t>
  </si>
  <si>
    <t>0380</t>
  </si>
  <si>
    <t>Інші заходи громадського порядку та безпеки</t>
  </si>
  <si>
    <t>0218240</t>
  </si>
  <si>
    <t>8240</t>
  </si>
  <si>
    <t>Заходи та роботи з територіальної оборони</t>
  </si>
  <si>
    <t>0218340</t>
  </si>
  <si>
    <t>8340</t>
  </si>
  <si>
    <t>0540</t>
  </si>
  <si>
    <t>Природоохоронні заходи за рахунок цільових фондів</t>
  </si>
  <si>
    <t>0218420</t>
  </si>
  <si>
    <t>8420</t>
  </si>
  <si>
    <t>0830</t>
  </si>
  <si>
    <t>Інші заходи у сфері засобів масової інформації</t>
  </si>
  <si>
    <t>0218861</t>
  </si>
  <si>
    <t>Надання бюджетних позичок суб'єктам господарювання</t>
  </si>
  <si>
    <t>0219770</t>
  </si>
  <si>
    <t>9770</t>
  </si>
  <si>
    <t xml:space="preserve">Інші субвенції з місцевого бюджету </t>
  </si>
  <si>
    <t>0219800</t>
  </si>
  <si>
    <t>9800</t>
  </si>
  <si>
    <t xml:space="preserve">Субвенція з місцевого бюджету державному бюджету на виконання програм соціально-економічного розвитку регіонів </t>
  </si>
  <si>
    <t>06 Управління  освіти і науки Сумської міської ради</t>
  </si>
  <si>
    <t>0610160</t>
  </si>
  <si>
    <t>0611010</t>
  </si>
  <si>
    <t>1010</t>
  </si>
  <si>
    <t>0910</t>
  </si>
  <si>
    <t>Надання дошкільної освіти</t>
  </si>
  <si>
    <t>0611021</t>
  </si>
  <si>
    <t>0921</t>
  </si>
  <si>
    <t>Надання загальної середньої освіти закладами загальної середньої освіти</t>
  </si>
  <si>
    <t>0611022</t>
  </si>
  <si>
    <t>0922</t>
  </si>
  <si>
    <t>Надання загальної середньої освіти спеціальними закладами загальної середньої освіти для дітей, які потребують корекції фізичного та/або розумового розвитку</t>
  </si>
  <si>
    <t>0611025</t>
  </si>
  <si>
    <t>0611031</t>
  </si>
  <si>
    <t>0611032</t>
  </si>
  <si>
    <t>0611035</t>
  </si>
  <si>
    <t>0611061</t>
  </si>
  <si>
    <t>0611062</t>
  </si>
  <si>
    <t>0611070</t>
  </si>
  <si>
    <t>0960</t>
  </si>
  <si>
    <t>Надання позашкільної освіти закладами позашкільної освіти, заходи із позашкільної роботи з дітьми</t>
  </si>
  <si>
    <t>0611091</t>
  </si>
  <si>
    <t>1091</t>
  </si>
  <si>
    <t>0930</t>
  </si>
  <si>
    <t>Підготовка кадрів закладами професійної (професійно-технічної) освіти та іншими закладами освіти за рахунок коштів місцевого бюджету</t>
  </si>
  <si>
    <t>0611092</t>
  </si>
  <si>
    <t>1092</t>
  </si>
  <si>
    <t>Підготовка кадрів закладами професійної (професійно-технічної) освіти та іншими закладами освіти за рахунок освітньої субвенції</t>
  </si>
  <si>
    <t>0611141</t>
  </si>
  <si>
    <t>0990</t>
  </si>
  <si>
    <t>Забезпечення діяльності інших закладів у сфері освіти</t>
  </si>
  <si>
    <t>0611142</t>
  </si>
  <si>
    <t>Інші програми та заходи у сфері освіти</t>
  </si>
  <si>
    <t>0611151</t>
  </si>
  <si>
    <t>Забезпечення діяльності інклюзивно-ресурсних центрів за рахунок коштів місцевого бюджету</t>
  </si>
  <si>
    <t>0611152</t>
  </si>
  <si>
    <t>Забезпечення діяльності інклюзивно-ресурсних центрів за рахунок освітньої субвенції</t>
  </si>
  <si>
    <t>0611160</t>
  </si>
  <si>
    <t>Забезпечення діяльності центрів професійного розвитку педагогічних працівників</t>
  </si>
  <si>
    <t>0611171</t>
  </si>
  <si>
    <t>Співфінансування заходів, що реалізуються за рахунок субвенції з державного бюджету місцевим бюджетам на реалізацію програми "Спроможна школа для кращих результатів"</t>
  </si>
  <si>
    <t>0611172</t>
  </si>
  <si>
    <t>Виконання заходів в рамках реалізації програми "Спроможна школа для кращих результатів" за рахунок субвенції з державного бюджету місцевим бюджетам</t>
  </si>
  <si>
    <t>0611181</t>
  </si>
  <si>
    <t>Співфінансування заходів, що реалізуються за рахунок субвенції з державного бюджету місцевим бюджетам на забезпечення якісної, сучасної та доступної загальної середньої освіти "Нова українська школа"</t>
  </si>
  <si>
    <t>0611182</t>
  </si>
  <si>
    <t>Виконання заходів, спрямованих на забезпечення якісної, сучасної та доступної загальної середньої освіти "Нова українська школа" за рахунок субвенції з державного бюджету місцевим бюджетам</t>
  </si>
  <si>
    <t>0611200</t>
  </si>
  <si>
    <t>Надання освіти за рахунок субвенції з державного бюджету місцевим бюджетам на надання державної підтримки особам з особливими освітніми потребами</t>
  </si>
  <si>
    <t>0611210</t>
  </si>
  <si>
    <t>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t>
  </si>
  <si>
    <t>0613140</t>
  </si>
  <si>
    <t>0613242</t>
  </si>
  <si>
    <t>0615031</t>
  </si>
  <si>
    <t>0617321</t>
  </si>
  <si>
    <t>0443</t>
  </si>
  <si>
    <r>
      <rPr>
        <sz val="35"/>
        <rFont val="Times New Roman"/>
        <family val="1"/>
      </rPr>
      <t>Будівництво</t>
    </r>
    <r>
      <rPr>
        <vertAlign val="superscript"/>
        <sz val="35"/>
        <rFont val="Times New Roman"/>
        <family val="1"/>
      </rPr>
      <t>1</t>
    </r>
    <r>
      <rPr>
        <sz val="35"/>
        <rFont val="Times New Roman"/>
        <family val="1"/>
      </rPr>
      <t xml:space="preserve"> освітніх установ та закладів</t>
    </r>
  </si>
  <si>
    <t>0617363</t>
  </si>
  <si>
    <t>7363</t>
  </si>
  <si>
    <t>Виконання інвестиційних проектів в рамках здійснення заходів щодо соціально-економічного розвитку окремих територій</t>
  </si>
  <si>
    <t xml:space="preserve">Комплексна програма Сумської міської територіальної громади «Освіта на 2019-2021 роки» </t>
  </si>
  <si>
    <t>від 19.12.2018 року № 4326-МР (зі змінами)</t>
  </si>
  <si>
    <t>0617693</t>
  </si>
  <si>
    <t>0617640</t>
  </si>
  <si>
    <t>0617700</t>
  </si>
  <si>
    <t>Реалізація програм допомоги і грантів Європейського Союзу, урядів іноземних держав, міжнародних організацій, донорських установ</t>
  </si>
  <si>
    <t>Програма підвищення енергоефективності в бюджетній сфері Сумської міської територіальної громади на 2020-2022 роки</t>
  </si>
  <si>
    <t>від 18.12.2019 року № 6108-МР    (зі змінами)</t>
  </si>
  <si>
    <t>0618340</t>
  </si>
  <si>
    <t>0619310</t>
  </si>
  <si>
    <t>Субвенція з місцевого бюджету на здійснення переданих видатків у сфері освіти за рахунок коштів освітньої субвенції</t>
  </si>
  <si>
    <t>0619320</t>
  </si>
  <si>
    <t>Субвенція з місцевого бюджету за рахунок залишку коштів освітньої субвенції, що утворився на початок бюджетного періоду</t>
  </si>
  <si>
    <t>0619770</t>
  </si>
  <si>
    <t xml:space="preserve">Програма економічного і соціального розвитку Сумської міської територіальної громади на 2021 рік та основні напрями розвитку на 2022-2023 роки </t>
  </si>
  <si>
    <t>0619800</t>
  </si>
  <si>
    <t>Програма Сумської міської територіальної громади «Соціальна підтримка захисників України та членів їх сімей» на 2020-2022 роки»</t>
  </si>
  <si>
    <t>від 27.11.2019 року № 5996-МР (зі змінами)</t>
  </si>
  <si>
    <t xml:space="preserve">07 Управління охорони здоров’я Сумської міської ради  </t>
  </si>
  <si>
    <t>0710160</t>
  </si>
  <si>
    <t>0712010</t>
  </si>
  <si>
    <t>2010</t>
  </si>
  <si>
    <t>0731</t>
  </si>
  <si>
    <t>Багатопрофільна стаціонарна медична допомога населенню</t>
  </si>
  <si>
    <t>0712020</t>
  </si>
  <si>
    <t>Спеціалізована стаціонарна медична допомога населенню</t>
  </si>
  <si>
    <t>0712030</t>
  </si>
  <si>
    <t>0733</t>
  </si>
  <si>
    <t xml:space="preserve">Лікарсько-акушерська допомога вагітним, породіллям та новонародженим </t>
  </si>
  <si>
    <t>0712070</t>
  </si>
  <si>
    <t>2070</t>
  </si>
  <si>
    <t>0724</t>
  </si>
  <si>
    <t>Екстрена та швидка медична допомога населенню</t>
  </si>
  <si>
    <t>Комплексна Програма Сумської міської територіальної громади «Охорона здоров’я» на 2022-2024 роки»</t>
  </si>
  <si>
    <t>від 26.01.2022 року № 2718- МР</t>
  </si>
  <si>
    <t>0712100</t>
  </si>
  <si>
    <t>2100</t>
  </si>
  <si>
    <t>0722</t>
  </si>
  <si>
    <t>Стоматологічна допомога населенню</t>
  </si>
  <si>
    <t>0712111</t>
  </si>
  <si>
    <t>0726</t>
  </si>
  <si>
    <t>Первинна медична допомога населенню, що надається центрами первинної медичної (медико-санітарної) допомоги</t>
  </si>
  <si>
    <t>0712144</t>
  </si>
  <si>
    <t>2144</t>
  </si>
  <si>
    <t>0763</t>
  </si>
  <si>
    <t>Централізовані заходи з лікування хворих на цукровий та нецукровий діабет</t>
  </si>
  <si>
    <t>Комплексна Програма Сумської міської територіальної громади «Охорона здоров’я" на 2020-2022 роки»</t>
  </si>
  <si>
    <t>від 19.12.2018 року № 4333-МР (зі змінами)</t>
  </si>
  <si>
    <t>0712151</t>
  </si>
  <si>
    <t>2151</t>
  </si>
  <si>
    <t>Забезпечення діяльності інших закладів у сфері охорони здоров’я</t>
  </si>
  <si>
    <t>0712152</t>
  </si>
  <si>
    <t>2152</t>
  </si>
  <si>
    <t>Інші програми та заходи у сфері охорони здоров’я</t>
  </si>
  <si>
    <t>0717322</t>
  </si>
  <si>
    <r>
      <rPr>
        <sz val="35"/>
        <rFont val="Times New Roman"/>
        <family val="1"/>
      </rPr>
      <t>Будівництво</t>
    </r>
    <r>
      <rPr>
        <vertAlign val="superscript"/>
        <sz val="35"/>
        <rFont val="Times New Roman"/>
        <family val="1"/>
      </rPr>
      <t>1</t>
    </r>
    <r>
      <rPr>
        <sz val="35"/>
        <rFont val="Times New Roman"/>
        <family val="1"/>
      </rPr>
      <t xml:space="preserve"> медичних установ та закладів</t>
    </r>
  </si>
  <si>
    <t xml:space="preserve">від 21.10.2020 року № 7548-МР (зі змінами) </t>
  </si>
  <si>
    <t>0717361</t>
  </si>
  <si>
    <t>Співфінансування інвестиційних проектів, що реалізуються за рахунок коштів державного фонду регіонального розвитку</t>
  </si>
  <si>
    <t>0717363</t>
  </si>
  <si>
    <t>від 18.12.2019 року № 6108-МР (зі змінами)</t>
  </si>
  <si>
    <t>0717640</t>
  </si>
  <si>
    <t>0717700</t>
  </si>
  <si>
    <t>7700</t>
  </si>
  <si>
    <t>0718340</t>
  </si>
  <si>
    <t>Програма охорони навколишнього природного середовища Сумської міської територіальної громади на 2019-2021 роки</t>
  </si>
  <si>
    <t>від 19.12.2018 року № 4330-МР (зі змінами)</t>
  </si>
  <si>
    <t>0718661</t>
  </si>
  <si>
    <t>Надання бюджетних позичок суб'єктам
господарювання</t>
  </si>
  <si>
    <t>Комплексна Програма Сумської міської територіальної громади «Охорона здоров’я» на 2020-2022 роки»</t>
  </si>
  <si>
    <t>0718662</t>
  </si>
  <si>
    <t>Повернення бюджетних позичок, наданих суб'єктам
господарювання</t>
  </si>
  <si>
    <t>0719770</t>
  </si>
  <si>
    <t>0181</t>
  </si>
  <si>
    <t xml:space="preserve">08 Департамент соціального захисту населення Сумської міської ради </t>
  </si>
  <si>
    <t>0810160</t>
  </si>
  <si>
    <t>0810180</t>
  </si>
  <si>
    <t>0813031</t>
  </si>
  <si>
    <t>3031</t>
  </si>
  <si>
    <t>Надання інших пільг окремим категоріям громадян відповідно до законодавства</t>
  </si>
  <si>
    <t>0813032</t>
  </si>
  <si>
    <t>3032</t>
  </si>
  <si>
    <t>Надання пільг окремим категоріям громадян з оплати послуг зв'язку</t>
  </si>
  <si>
    <t>0813033</t>
  </si>
  <si>
    <t>1070</t>
  </si>
  <si>
    <t>0813035</t>
  </si>
  <si>
    <t>3035</t>
  </si>
  <si>
    <t>Компенсаційні виплати за пільговий проїзд окремих категорій громадян на залізничному транспорті</t>
  </si>
  <si>
    <t>0813036</t>
  </si>
  <si>
    <t>0813104</t>
  </si>
  <si>
    <t>3104</t>
  </si>
  <si>
    <t>1020</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</si>
  <si>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</si>
  <si>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0813140</t>
  </si>
  <si>
    <t>0813160</t>
  </si>
  <si>
    <t>3160</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</si>
  <si>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</si>
  <si>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0813180</t>
  </si>
  <si>
    <t>3180</t>
  </si>
  <si>
    <t>1060</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</si>
  <si>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</si>
  <si>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0813191</t>
  </si>
  <si>
    <t>3191</t>
  </si>
  <si>
    <t>1030</t>
  </si>
  <si>
    <t>Інші видатки на соціальний захист ветеранів війни та праці</t>
  </si>
  <si>
    <t>0813192</t>
  </si>
  <si>
    <t>3192</t>
  </si>
  <si>
    <t>Надання фінансової підтримки громадським об'єднанням ветеранів і осіб з інвалідністю, діяльність яких має соціальну спрямованість</t>
  </si>
  <si>
    <t>0813200</t>
  </si>
  <si>
    <t>3200</t>
  </si>
  <si>
    <t xml:space="preserve">Забезпечення обробки інформації з нарахування та виплати допомог і компенсацій </t>
  </si>
  <si>
    <t>0813210</t>
  </si>
  <si>
    <t>3210</t>
  </si>
  <si>
    <t>1050</t>
  </si>
  <si>
    <t>Організація та проведення громадських робіт</t>
  </si>
  <si>
    <t>0813242</t>
  </si>
  <si>
    <t xml:space="preserve">Цільова програма соціальної підтримки осіб з інвалідністю, які пересуваються на кріслах колісних на 2021-2023 роки </t>
  </si>
  <si>
    <t>від 21.10.2020 року № 7557-МР</t>
  </si>
  <si>
    <t>0817640</t>
  </si>
  <si>
    <t>0819770</t>
  </si>
  <si>
    <t>09 Управління  «Служба у справах дітей» Сумської міської ради</t>
  </si>
  <si>
    <t>0913111</t>
  </si>
  <si>
    <t>3111</t>
  </si>
  <si>
    <t>Утримання закладів, що надають соціальні послуги дітям, які опинились у складних життєвих обставинах, підтримка функціонування дитячих будинків сімейного типу та прийомних сімей</t>
  </si>
  <si>
    <t>0913112</t>
  </si>
  <si>
    <t>3112</t>
  </si>
  <si>
    <t>Заходи державної політики з питань дітей та їх соціального захисту</t>
  </si>
  <si>
    <t>0916083</t>
  </si>
  <si>
    <t>0610</t>
  </si>
  <si>
    <t>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дітей, позбавлених батьківського піклування, осіб з їх числа</t>
  </si>
  <si>
    <t>10 Відділ культури Сумської міської ради</t>
  </si>
  <si>
    <t>1010160</t>
  </si>
  <si>
    <t>1011080</t>
  </si>
  <si>
    <t>Надання спеціалізованої освіти мистецькими школами</t>
  </si>
  <si>
    <t>1014030</t>
  </si>
  <si>
    <t>4030</t>
  </si>
  <si>
    <t>0824</t>
  </si>
  <si>
    <t>Забезпечення діяльності бібліотек</t>
  </si>
  <si>
    <t>1014060</t>
  </si>
  <si>
    <t>Забезпечення діяльності палаців i будинків культури, клубів, центрів дозвілля та iнших клубних закладів</t>
  </si>
  <si>
    <t>1014082</t>
  </si>
  <si>
    <t>1017324</t>
  </si>
  <si>
    <r>
      <rPr>
        <sz val="35"/>
        <rFont val="Times New Roman"/>
        <family val="1"/>
      </rPr>
      <t>Будівництво</t>
    </r>
    <r>
      <rPr>
        <vertAlign val="superscript"/>
        <sz val="35"/>
        <rFont val="Times New Roman"/>
        <family val="1"/>
      </rPr>
      <t>1</t>
    </r>
    <r>
      <rPr>
        <sz val="35"/>
        <rFont val="Times New Roman"/>
        <family val="1"/>
      </rPr>
      <t xml:space="preserve"> установ та закладів культури</t>
    </r>
  </si>
  <si>
    <t>1017640</t>
  </si>
  <si>
    <t>1018340</t>
  </si>
  <si>
    <t>12 Департамент інфраструктури міста Сумської міської ради</t>
  </si>
  <si>
    <t>1210160</t>
  </si>
  <si>
    <t>1213210</t>
  </si>
  <si>
    <t>1216011</t>
  </si>
  <si>
    <t>6011</t>
  </si>
  <si>
    <t>Експлуатація та технічне обслуговування житлового фонду</t>
  </si>
  <si>
    <t>1216013</t>
  </si>
  <si>
    <t>6013</t>
  </si>
  <si>
    <t>0620</t>
  </si>
  <si>
    <t>Забезпечення діяльності водопровідно-каналізаційного господарства</t>
  </si>
  <si>
    <t>1216014</t>
  </si>
  <si>
    <t>6014</t>
  </si>
  <si>
    <t>Забезпечення збору та вивезення сміття і відходів</t>
  </si>
  <si>
    <t>1216015</t>
  </si>
  <si>
    <t>6015</t>
  </si>
  <si>
    <t>Забезпечення надійної та безперебійної експлуатації ліфтів</t>
  </si>
  <si>
    <t>1216016</t>
  </si>
  <si>
    <t>6016</t>
  </si>
  <si>
    <t>Впровадження засобів обліку витрат та регулювання споживання води та теплової енергії</t>
  </si>
  <si>
    <t>Комплексна цільова програма реформування і розвитку житлово-комунального господарства Сумської міської територіальної громади на 2021-2023 роки</t>
  </si>
  <si>
    <t>1216017</t>
  </si>
  <si>
    <t>6017</t>
  </si>
  <si>
    <t xml:space="preserve">Інша діяльність, пов’язана з експлуатацією об’єктів житлово-комунального господарства </t>
  </si>
  <si>
    <t>1216020</t>
  </si>
  <si>
    <t>6020</t>
  </si>
  <si>
    <t>Забезпечення функціонування підприємств, установ та організацій, що виробляють, виконують та/або надають житлово-комунальні послуги</t>
  </si>
  <si>
    <t>1216030</t>
  </si>
  <si>
    <t>6030</t>
  </si>
  <si>
    <t>Організація благоустрою населених пунктів</t>
  </si>
  <si>
    <t>1216071</t>
  </si>
  <si>
    <t>0640</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</si>
  <si>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 (надання)</t>
  </si>
  <si>
    <t>1216083</t>
  </si>
  <si>
    <t>1216090</t>
  </si>
  <si>
    <t>6090</t>
  </si>
  <si>
    <t>Інша діяльність у сфері житлово-комунального господарства</t>
  </si>
  <si>
    <t>1217310</t>
  </si>
  <si>
    <t>7310</t>
  </si>
  <si>
    <r>
      <rPr>
        <sz val="35"/>
        <rFont val="Times New Roman"/>
        <family val="1"/>
      </rPr>
      <t>Будівництво</t>
    </r>
    <r>
      <rPr>
        <vertAlign val="superscript"/>
        <sz val="35"/>
        <rFont val="Times New Roman"/>
        <family val="1"/>
      </rPr>
      <t>1</t>
    </r>
    <r>
      <rPr>
        <sz val="35"/>
        <rFont val="Times New Roman"/>
        <family val="1"/>
      </rPr>
      <t xml:space="preserve"> об'єктів житлово-комунального господарства</t>
    </r>
  </si>
  <si>
    <t>1217330</t>
  </si>
  <si>
    <t>7330</t>
  </si>
  <si>
    <t>Будівництво1 інших об'єктів комунальної власності</t>
  </si>
  <si>
    <t>1217340</t>
  </si>
  <si>
    <t>7340</t>
  </si>
  <si>
    <t>Проектування, реставрація та охорона пам'яток архітектури</t>
  </si>
  <si>
    <t>1217361</t>
  </si>
  <si>
    <t>7361</t>
  </si>
  <si>
    <t>1217362</t>
  </si>
  <si>
    <t>Виконання інвестиційних проектів в рамках підтримки розвитку об'єднаних територіальних громад</t>
  </si>
  <si>
    <t>1217363</t>
  </si>
  <si>
    <t>1217640</t>
  </si>
  <si>
    <t>1217670</t>
  </si>
  <si>
    <t>1217691</t>
  </si>
  <si>
    <t>7691</t>
  </si>
  <si>
    <t>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фондів, утворених Верховною Радою Автономної Республіки Крим, органами місцевого самоврядування і місцевими органами виконавчої влади</t>
  </si>
  <si>
    <t>1218110</t>
  </si>
  <si>
    <t>Заходи із запобігання та ліквідації надзвичайних ситуацій та наслідків стихійного лиха</t>
  </si>
  <si>
    <t>1218230</t>
  </si>
  <si>
    <t>1218340</t>
  </si>
  <si>
    <t>1218861</t>
  </si>
  <si>
    <t>1218746</t>
  </si>
  <si>
    <t>8746</t>
  </si>
  <si>
    <t>Заходи із запобігання та ліквідації наслідків надзвичайної ситуації в інших системах та об'єктах житлово-комунального господарства за рахунок коштів резервного фонду місцевого бюджету</t>
  </si>
  <si>
    <t>1218862</t>
  </si>
  <si>
    <t>8862</t>
  </si>
  <si>
    <t>Повернення бюджетних позичок, наданих суб'єктам господарювання</t>
  </si>
  <si>
    <t>1219750</t>
  </si>
  <si>
    <t>9750</t>
  </si>
  <si>
    <t>Субвенція з місцевого бюджету на співфінансування інвестиційних проектів</t>
  </si>
  <si>
    <t>1219770</t>
  </si>
  <si>
    <t>1219800</t>
  </si>
  <si>
    <t>14 Управління "Інспекція з благоустрою міста Суми" Сумської міської ради</t>
  </si>
  <si>
    <t>1410160</t>
  </si>
  <si>
    <t>Керівництво і управління у відповідній сфері у містах (місті Києві), селищах, селах, об’єднаних територіальних громадах</t>
  </si>
  <si>
    <t xml:space="preserve">Програма «Відкритий інформаційний простір Сумської міської територіальної громади» на 2019-2021 роки </t>
  </si>
  <si>
    <t xml:space="preserve">від 28.11.2018 року № 4154-МР (зі змінами) </t>
  </si>
  <si>
    <t>14 Департамент інспекційної роботи Сумської міської ради</t>
  </si>
  <si>
    <t>1417610</t>
  </si>
  <si>
    <t>15 Управління капітального будівництва та дорожнього господарства Сумської міської ради</t>
  </si>
  <si>
    <t>1510160</t>
  </si>
  <si>
    <t>1511010</t>
  </si>
  <si>
    <t>1511021</t>
  </si>
  <si>
    <t>1021</t>
  </si>
  <si>
    <t>1511022</t>
  </si>
  <si>
    <t>1022</t>
  </si>
  <si>
    <t>1512010</t>
  </si>
  <si>
    <t>1516030</t>
  </si>
  <si>
    <t>1516082</t>
  </si>
  <si>
    <t>6082</t>
  </si>
  <si>
    <t>Придбання житла для окремих категорій населення відповідно до законодавства</t>
  </si>
  <si>
    <t>1516083</t>
  </si>
  <si>
    <t>6083</t>
  </si>
  <si>
    <t>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осіб з їх числа</t>
  </si>
  <si>
    <t>Програма з реалізації Конвенції ООН про права дитини Сумської міської територіальної громади на 2020-2022 роки</t>
  </si>
  <si>
    <t xml:space="preserve">від 18.12.2019 року № 6113-МР (зі змінами) </t>
  </si>
  <si>
    <t>1516084</t>
  </si>
  <si>
    <t>6084</t>
  </si>
  <si>
    <t>Витрати, пов'язані з наданням та обслуговуванням пільгових довгострокових кредитів, наданих громадянам на будівництво/реконструкцію/придбання житла</t>
  </si>
  <si>
    <t>1516090</t>
  </si>
  <si>
    <t>Інші діяльність у сфері житлово-комунального господарства</t>
  </si>
  <si>
    <t>1517310</t>
  </si>
  <si>
    <t>1517321</t>
  </si>
  <si>
    <t>7321</t>
  </si>
  <si>
    <t>Будівництво1 освітніх установ та закладів</t>
  </si>
  <si>
    <t>1517322</t>
  </si>
  <si>
    <t>7322</t>
  </si>
  <si>
    <r>
      <rPr>
        <sz val="35"/>
        <rFont val="Times New Roman"/>
        <family val="1"/>
      </rPr>
      <t>Будівництво</t>
    </r>
    <r>
      <rPr>
        <vertAlign val="superscript"/>
        <sz val="35"/>
        <rFont val="Times New Roman"/>
        <family val="1"/>
      </rPr>
      <t>1</t>
    </r>
    <r>
      <rPr>
        <sz val="35"/>
        <rFont val="Times New Roman"/>
        <family val="1"/>
      </rPr>
      <t xml:space="preserve"> медичних установ та закладів </t>
    </r>
  </si>
  <si>
    <t>1517324</t>
  </si>
  <si>
    <t>1517325</t>
  </si>
  <si>
    <t>7325</t>
  </si>
  <si>
    <r>
      <rPr>
        <sz val="35"/>
        <rFont val="Times New Roman"/>
        <family val="1"/>
      </rPr>
      <t>Будівництво</t>
    </r>
    <r>
      <rPr>
        <vertAlign val="superscript"/>
        <sz val="35"/>
        <rFont val="Times New Roman"/>
        <family val="1"/>
      </rPr>
      <t>1</t>
    </r>
    <r>
      <rPr>
        <sz val="35"/>
        <rFont val="Times New Roman"/>
        <family val="1"/>
      </rPr>
      <t xml:space="preserve"> споруд, установ та закладів фізичної культури і спорту</t>
    </r>
  </si>
  <si>
    <t>1517330</t>
  </si>
  <si>
    <r>
      <rPr>
        <sz val="35"/>
        <rFont val="Times New Roman"/>
        <family val="1"/>
      </rPr>
      <t>Будівництво</t>
    </r>
    <r>
      <rPr>
        <vertAlign val="superscript"/>
        <sz val="35"/>
        <rFont val="Times New Roman"/>
        <family val="1"/>
      </rPr>
      <t>1</t>
    </r>
    <r>
      <rPr>
        <sz val="35"/>
        <rFont val="Times New Roman"/>
        <family val="1"/>
      </rPr>
      <t xml:space="preserve"> інших об'єктів комунальної власності</t>
    </r>
  </si>
  <si>
    <t>1517340</t>
  </si>
  <si>
    <t>1517361</t>
  </si>
  <si>
    <t>1517363</t>
  </si>
  <si>
    <t>1517370</t>
  </si>
  <si>
    <t>Реалізація інших заходів щодо соціально-економічного розвитку територій</t>
  </si>
  <si>
    <t>1517442</t>
  </si>
  <si>
    <t>7442</t>
  </si>
  <si>
    <t>Утримання та розвиток інших об’єктів транспортної інфраструктури</t>
  </si>
  <si>
    <t>1517462</t>
  </si>
  <si>
    <t>7462</t>
  </si>
  <si>
    <t>Утримання та розвиток автомобільних доріг та дорожньої інфраструктури за рахунок субвенції з державного бюджету</t>
  </si>
  <si>
    <t>1517640</t>
  </si>
  <si>
    <t>1517691</t>
  </si>
  <si>
    <t>1518821</t>
  </si>
  <si>
    <t>8821</t>
  </si>
  <si>
    <t>Надання пільгових довгострокових кредитів молодим сім'ям та одиноким молодим громадянам на будівництво/реконструкцію/придбання житла</t>
  </si>
  <si>
    <t>1518822</t>
  </si>
  <si>
    <t>8822</t>
  </si>
  <si>
    <t>Повернення пільгових довгострокових кредитів, наданих молодим сім'ям та одиноким молодим громадянам на будівництво/реконструкцію/придбання житла</t>
  </si>
  <si>
    <t>16 Управління архітектури та містобудування Сумської міської ради</t>
  </si>
  <si>
    <t>1616090</t>
  </si>
  <si>
    <t>1617340</t>
  </si>
  <si>
    <t>1617370</t>
  </si>
  <si>
    <t>1617691</t>
  </si>
  <si>
    <t>31 Департамент забезпечення  ресурсних платежів Сумської міської ради</t>
  </si>
  <si>
    <t>3110160</t>
  </si>
  <si>
    <t xml:space="preserve">від 19.12.2018 року № 4280-МР (зі змінами) </t>
  </si>
  <si>
    <t>3117130</t>
  </si>
  <si>
    <t>7130</t>
  </si>
  <si>
    <t>0421</t>
  </si>
  <si>
    <t>Здійснення заходів із землеустрою</t>
  </si>
  <si>
    <t>3117370</t>
  </si>
  <si>
    <t>7370</t>
  </si>
  <si>
    <t>3117610</t>
  </si>
  <si>
    <t>3117650</t>
  </si>
  <si>
    <t>7650</t>
  </si>
  <si>
    <t>Проведення експертної  грошової  оцінки  земельної ділянки чи права на неї</t>
  </si>
  <si>
    <t>3117660</t>
  </si>
  <si>
    <t>7660</t>
  </si>
  <si>
    <t>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t>
  </si>
  <si>
    <t>3117693</t>
  </si>
  <si>
    <t>3119800</t>
  </si>
  <si>
    <t>Цільова Програма підтримки малого і середнього підприємництва Сумської міської територіальної громади на 2020-2022 роки</t>
  </si>
  <si>
    <t>від 18.12.2019 № 6107-МР</t>
  </si>
  <si>
    <t>31 Управління комунального майна Сумської міської ради</t>
  </si>
  <si>
    <t>36 Департамент забезпечення ресурсних платежів Сумської міської ради</t>
  </si>
  <si>
    <t>3610160</t>
  </si>
  <si>
    <t>3616090</t>
  </si>
  <si>
    <t>3617130</t>
  </si>
  <si>
    <t>3617650</t>
  </si>
  <si>
    <t>3617660</t>
  </si>
  <si>
    <t>3617693</t>
  </si>
  <si>
    <t>37 Департамент фінансів, економіки та інвестицій Сумської міської ради</t>
  </si>
  <si>
    <t>3710160</t>
  </si>
  <si>
    <t>3717640</t>
  </si>
  <si>
    <t>3717693</t>
  </si>
  <si>
    <t>3717700</t>
  </si>
  <si>
    <t>3718330</t>
  </si>
  <si>
    <t>Інша діяльність у сфері екології та охорони природних ресурсів</t>
  </si>
  <si>
    <t>3718340</t>
  </si>
  <si>
    <t>3718600</t>
  </si>
  <si>
    <t>Обслуговування місцевого боргу</t>
  </si>
  <si>
    <t>3718881</t>
  </si>
  <si>
    <t>Надання коштів для забезпечення гарантійних зобов'язань за позичальників, що отримали кредити під місцеві гарантії</t>
  </si>
  <si>
    <t>3718882</t>
  </si>
  <si>
    <t>Повернення коштів, наданих для виконання гарантійних зобов'язань за позичальників, що отримали кредити під місцеві гарантії</t>
  </si>
  <si>
    <t>3719540</t>
  </si>
  <si>
    <t>9540</t>
  </si>
  <si>
    <t>Субвенція з місцевого бюджету на фінансове забезпечення будівництва, реконструкції, ремонту і утримання автомобільних доріг загального користування місцевого значення, вулиць і доріг комунальної власності у населених пунктах за рахунок відповідної субвенції з державного бюджету</t>
  </si>
  <si>
    <t>3719770</t>
  </si>
  <si>
    <t xml:space="preserve">Всього, у тому числі: </t>
  </si>
  <si>
    <t xml:space="preserve">Комплексна програма Сумської міської територіальної громади «Освіта на 2022 - 2024 роки» </t>
  </si>
  <si>
    <t>ріш СМР від 24.11.2021 року № 2512 - МР (зі змінами)</t>
  </si>
  <si>
    <t xml:space="preserve">Комплексна цільова програма реформування і розвитку житлово-комунального господарства Сумської міської  територіальної громади на 2022-2024 роки </t>
  </si>
  <si>
    <t>ріш СМР від 26.01.2022 року № 2718- МР (зі змінами)</t>
  </si>
  <si>
    <t>Цільова комплексна Програма розвитку культури  Сумської міської територіальної громади на 2022 - 2024 роки</t>
  </si>
  <si>
    <t>Програма економічного і соціального розвитку Сумської міської територіальної громади на 2023 рік</t>
  </si>
  <si>
    <t>ріш ВК від 27.05.2022 № 162 (зі змінами)</t>
  </si>
  <si>
    <t xml:space="preserve">Цільова програма капітального ремонту, модернізації, заміни та диспетчеризації ліфтів на 2022-2024 роки </t>
  </si>
  <si>
    <t xml:space="preserve">ріш СМР від 26.01.2022 року № 2717-МР </t>
  </si>
  <si>
    <t>Цільова Програма підтримки малого і середнього підприємництва Сумської міської територіальної громади на 2022-2024 роки</t>
  </si>
  <si>
    <t>від 29.09.2021 року № 1601-МР</t>
  </si>
  <si>
    <t xml:space="preserve">Цільова програма соціальної підтримки осіб з інвалідністю, які пересуваються на кріслах колісних, на 2021-2023 роки </t>
  </si>
  <si>
    <t>Програма для забезпечення виконання департаментом соціального захисту населення Сумської міської ради рішень суду та пов’язаних із ними стягнень на 2021 – 2023 роки</t>
  </si>
  <si>
    <t>від 24.03.2021 року № 517-МР</t>
  </si>
  <si>
    <t>Програма оздоровлення та відпочинку дітей Сумської міської територіальної громади на 2022-2024 роки</t>
  </si>
  <si>
    <t>Програма відшкодування різниці між тарифами, встановленими в економічно обґрунтованому розмірі на опалювальний період 2021/2022 років, та такими, які фактично застосовувалися в опалювальному періоді 2021/2022 років на послуги з постачання теплової енергії та постачання гарячої води по категорії споживачів «населення» на території Сумської міської територіальної громади</t>
  </si>
  <si>
    <t>від 26.01.2022 року № 2712-МР (зі змінами)</t>
  </si>
  <si>
    <t>ріш ВК від 22.07.2022 № 295 (зі змінами)</t>
  </si>
  <si>
    <t>ріш СМР від 24.11.2021 року № 2507-МР</t>
  </si>
  <si>
    <t>Надання загальної середньої освіти закладами загальної середньої освіти за рахунок коштів місцевого бюджету</t>
  </si>
  <si>
    <t>Надання загальної середньої освіти спеціальними закладами загальної середньої освіти для дітей, які потребують корекції фізичного та/або розумового розвитку, за рахунок коштів місцевого бюджету</t>
  </si>
  <si>
    <t>Надання загальної середньої освіти навчально-реабілітаційними центрами для дітей з особливими освітніми потребами, зумовленими складними порушеннями розвитку, за рахунок коштів місцевого бюджету</t>
  </si>
  <si>
    <t>Надання загальної середньої освіти закладами загальної середньої освіти за рахунок освітньої субвенції</t>
  </si>
  <si>
    <t>Надання загальної середньої освіти спеціальними закладами загальної середньої освіти для дітей, які потребують корекції фізичного та/або розумового розвитку, за рахунок освітньої субвенції</t>
  </si>
  <si>
    <t>Надання загальної середньої освіти навчально-реабілітаційними центрами для дітей з особливими освітніми потребами, зумовленими складними порушеннями розвитку, за рахунок освітньої субвенції</t>
  </si>
  <si>
    <t>1218240</t>
  </si>
  <si>
    <t xml:space="preserve"> 
Інші заходи, пов'язані з економічною діяльністю</t>
  </si>
  <si>
    <t>1216086</t>
  </si>
  <si>
    <t>6086</t>
  </si>
  <si>
    <t xml:space="preserve"> 
Інша діяльність щодо забезпечення житлом громадян</t>
  </si>
  <si>
    <t>1218312</t>
  </si>
  <si>
    <t>8312</t>
  </si>
  <si>
    <t>Утилізація відходів</t>
  </si>
  <si>
    <t>0618240</t>
  </si>
  <si>
    <t xml:space="preserve"> 
Заходи та роботи з територіальної оборони</t>
  </si>
  <si>
    <t>1853100000</t>
  </si>
  <si>
    <t>0512</t>
  </si>
  <si>
    <t>ріш СМР від 23.11.2022 року № 3206 - МР</t>
  </si>
  <si>
    <t>27 Департамент інспекційної роботи Сумської міської ради</t>
  </si>
  <si>
    <t>2717610</t>
  </si>
  <si>
    <t>1217383</t>
  </si>
  <si>
    <t>7383</t>
  </si>
  <si>
    <t>Реалізація проектів (об'єктів, заходів) за рахунок коштів фонду ліквідації наслідків збройної агресії</t>
  </si>
  <si>
    <t>ріш СМР 14.12.2022 № 3321-МР (зі змінами)</t>
  </si>
  <si>
    <t>0611261</t>
  </si>
  <si>
    <t>1261</t>
  </si>
  <si>
    <t>Співфінансування заходів, що реалізуються за рахунок субвенції з державного бюджету місцевим бюджетам на облаштування безпечних умов у закладах загальної середньої освіти</t>
  </si>
  <si>
    <t>0611262</t>
  </si>
  <si>
    <t>1262</t>
  </si>
  <si>
    <t>Виконання заходів щодо облаштування безпечних умов у закладах загальної середньої освіти за рахунок субвенції з державного бюджету місцевим бюджетам</t>
  </si>
  <si>
    <t>1511261</t>
  </si>
  <si>
    <t>1511262</t>
  </si>
  <si>
    <t>ріш СМР від 29.09.2021 року № 1601 - МР (зі змінами)</t>
  </si>
  <si>
    <t>1217462</t>
  </si>
  <si>
    <t>1217461</t>
  </si>
  <si>
    <t>7461</t>
  </si>
  <si>
    <t xml:space="preserve"> Утримання та розвиток автомобільних доріг та дорожньої інфраструктури за рахунок коштів місцевого бюджету</t>
  </si>
  <si>
    <t>6071</t>
  </si>
  <si>
    <t>1217375</t>
  </si>
  <si>
    <t>7375</t>
  </si>
  <si>
    <t>Відшкодування різниці між розміром ціни (тарифу) на теплову енергію, у тому числі її виробництво, транспортування та постачання, 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 (надання)</t>
  </si>
  <si>
    <t>Реалізація проектів (заходів) з відновлення об'єктів житлового фонду, пошкоджених / знищених внаслідок збройної агресії, за рахунок коштів місцевих бюджетів</t>
  </si>
  <si>
    <t>Програма економічного і соціального розвитку Сумської міської територіальної громади на 2024 рік</t>
  </si>
  <si>
    <t xml:space="preserve">Програма «Воєнний стан: інформування Сумської міської територіальної громади» на 2024 рік </t>
  </si>
  <si>
    <t>Програма часткової компенсації вартості закупівлі електрогенераторів для забезпечення потреб співвласників багатоквартирних будинків Сумської міської територіальної громади під час підготовки об’єктів до опалювального сезону 2022- 2024 років</t>
  </si>
  <si>
    <t>від 27.10.2021 року № 2002 - МР (зі змінами)</t>
  </si>
  <si>
    <t>3617370</t>
  </si>
  <si>
    <t>Директор Департаменту фінансів, економіки                                                                                                                                                      та інвестицій Сумської міської ради</t>
  </si>
  <si>
    <t>Світлана ЛИПОВА</t>
  </si>
  <si>
    <t>наказ СМВА від 18.12.2023    № 94 - СМР</t>
  </si>
  <si>
    <t>ріш СМР 14.12.2022                    № 3321-МР (зі змінами)</t>
  </si>
  <si>
    <t>ріш СМР від 26.01.2022 року № 2713 - МР (зі змінами)</t>
  </si>
  <si>
    <t>ріш СМР від 26.01.2022 року № 2718 - МР (зі змінами)</t>
  </si>
  <si>
    <t>ріш СМР від 29.09.2021 року № 1600 - МР (зі змінами)</t>
  </si>
  <si>
    <t>ріш СМР від 27.10.2021 року № 2005- МР (зі змінами)</t>
  </si>
  <si>
    <t>ріш СМР від 26.01.2022 року № 2716 - МР (зі змінами)</t>
  </si>
  <si>
    <t>ріш СМР від 24.11.2021 року № 2510 - МР (зі змінами)</t>
  </si>
  <si>
    <t>ріш СМР від 24.11.2021 року № 2272 - МР (зі змінами)</t>
  </si>
  <si>
    <t>ріш СМР від 26.01.2022 року № 2714 - МР</t>
  </si>
  <si>
    <t>ріш СМР від 27.10.2021 року № 2003 - МР</t>
  </si>
  <si>
    <t>ріш СМР від 29.09.2021 року № 1604 - МР (зі змінами)</t>
  </si>
  <si>
    <t>ріш СМР від 27.10.2021 року № 2001 - МР (зі змінами)</t>
  </si>
  <si>
    <t>ріш СМР від 24.11.2021 року № 2508 - МР (зі змінами)</t>
  </si>
  <si>
    <t>ріш СМР від 29.09.2021 року № 1602 - МР (зі змінами)</t>
  </si>
  <si>
    <t>ріш СМР від 23.12.2021                  № 2698 - МР (зі змінами)</t>
  </si>
  <si>
    <t>ріш СМР від 24.11.2021 року № 2273 - МР (зі змінами)</t>
  </si>
  <si>
    <t>ріш СМР від 26.01.2022 року № 2715 - МР (зі змінами)</t>
  </si>
  <si>
    <t xml:space="preserve">ріш СМР від 24.11.2021 року № 2509 - МР (зі змінами) </t>
  </si>
  <si>
    <t>ріш ВК від 11.05.2022 № 139 (зі змінами)</t>
  </si>
  <si>
    <t>Програма  «Суспільні комунікації Сумської міської територіальної громади» на 2023 - 2025 роки</t>
  </si>
  <si>
    <t>Комплексна Програма Сумської міської територіальної громади «Охорона здоров’я» на 2022 - 2024 роки»</t>
  </si>
  <si>
    <t xml:space="preserve">Комплексна цільова програма реформування і розвитку житлово-комунального господарства Сумської міської  територіальної громади на 2022 -2024 роки </t>
  </si>
  <si>
    <t>Цільова Програма управління та ефективного використання майна комунальної власності та земельних ресурсів Сумської міської територіальної громади на 2022 - 2024 роки</t>
  </si>
  <si>
    <t>Програма розвитку та вдосконалення пасажирського транспорту і мобільності на території Сумської міської територіальної громади на 2022 - 2024 роки</t>
  </si>
  <si>
    <t>Програма «Автоматизація муніципальних телекомунікаційних систем на 2022 - 2024 роки Сумської міської територіальної громади»</t>
  </si>
  <si>
    <t>Програма Сумської міської територіальної громади «Милосердя» на 2022 - 2024 роки</t>
  </si>
  <si>
    <t>Цільова Програма захисту населення і території Сумської міської територіальної громади від надзвичайних ситуацій техногенного, природного та воєнного характеру на 2022 - 2024 роки</t>
  </si>
  <si>
    <t xml:space="preserve">Цільова комплексна програма «Суми - громада для молоді» на 2022 - 2024 роки </t>
  </si>
  <si>
    <t>Програма Сумської міської територіальної громади «Соціальні служби готові прийти на допомогу на  2022 - 2024 роки»</t>
  </si>
  <si>
    <t xml:space="preserve">Програма з реалізації Конвенції ООН про права дитини Сумської міської територіальної громади на 2022 - 2024 роки </t>
  </si>
  <si>
    <t xml:space="preserve">Програма «Фінансове забезпечення відзначення на території Сумської міської територіальної громади державних, професійних свят, ювілейних дат та інших подій на 2022 - 2024 роки» </t>
  </si>
  <si>
    <t>Програма молодіжного житлового кредитування Сумської міської територіальної громади на 2022 - 2024 роки</t>
  </si>
  <si>
    <t xml:space="preserve">Програма організації діяльності голів квартальних комітетів кварталів приватного сектора  міста Суми та фінансове забезпечення їх роботи на 2022 - 2024 роки </t>
  </si>
  <si>
    <t>Програма охорони навколишнього природного середовища Сумської міської територіальної громади на 2022 - 2024 роки</t>
  </si>
  <si>
    <t>Програма Сумської міської територіальної громади «Соціальна підтримка Захисників і Захисниць України та членів їх сімей» на 2022 - 2024 роки»</t>
  </si>
  <si>
    <t>Програма підвищення енергоефективності в бюджетній сфері Сумської міської територіальної громади на 2022 - 2024 роки</t>
  </si>
  <si>
    <t>Комплексна цільова Програма Сумської міської територіальної громади з регулювання містобудівної діяльності та розвитку інформаційної системи містобудівного кадастру на 2022 - 2024 роки</t>
  </si>
  <si>
    <t>Програма розвитку фізичної культури і спорту Сумської міської територіальної громади на 2022 - 2024 роки</t>
  </si>
  <si>
    <t xml:space="preserve">Програма організації та проведення суспільно корисних робіт для порушників, на яких судом накладено адміністративне стягнення у вигляді виконання суспільно корисних робіт на 2024 - 2027 роки </t>
  </si>
  <si>
    <t xml:space="preserve">Програма розвитку міжнародної співпраці та сприяння формуванню позитивного інвестиційного іміджу Сумської міської територіальної громади на 2022 - 2024 роки </t>
  </si>
  <si>
    <t xml:space="preserve">Цільова програма підтримки малого та середнього підприємництва Сумської міської територіальної громади на 2022 - 2024 роки </t>
  </si>
  <si>
    <t xml:space="preserve">       Розподіл витрат бюджету Сумської міської територіальної громади на реалізацію цільових програм                                                                                                                                                  у 2024 році</t>
  </si>
  <si>
    <t>Комплексна програма «Правопорядок» на період  2022 - 2024 роки</t>
  </si>
  <si>
    <t>Співфінансування заходів, що реалізуються за рахунок субвенції з державного бюджету місцевим бюджетам на облаштування безпечних умов у закладах, що надають загальну середню освіту</t>
  </si>
  <si>
    <t>наказ СМВА від 21.12.2023    № 108 - СМР</t>
  </si>
  <si>
    <t>Цільова програма щодо сприяння зміцненню обороноздатності Сумської міської територіальної громади для забезпечення безпечного життя цивільного населення в умовах воєнного стану на 2024 рік</t>
  </si>
  <si>
    <t>наказ СМВА від 29.12.2023 № 214-СМР</t>
  </si>
  <si>
    <t>0617384</t>
  </si>
  <si>
    <t>7384</t>
  </si>
  <si>
    <t>Реалізація проектів і заходів за рахунок залишку коштів спеціального фонду державного бюджету, що утворилися станом на 01 січня 2023 року, джерелом формування яких були кредити (позики) від Європейського інвестиційного банку</t>
  </si>
  <si>
    <t>1217384</t>
  </si>
  <si>
    <t>Надання загальної середньої освіти закладами загальної середньої освіти за рахунок залишку коштів за освітньою субвенцією на кінець бюджетного періоду (крім залишку коштів, що мають цільове призначення, виділених відповідно до рішень Кабінету Міністрів України у попередніх бюджетних періодах, а також коштів, необхідних для забезпечення безпечного навчального процесу у закладах загальної середньої освіти)</t>
  </si>
  <si>
    <t>1061</t>
  </si>
  <si>
    <t xml:space="preserve">до                 наказу              Сумської   </t>
  </si>
  <si>
    <t>міської     військової     адміністрації</t>
  </si>
  <si>
    <t xml:space="preserve">                      Додаток 5</t>
  </si>
  <si>
    <t>наказ СМВА від 26.02.2024 № 70-СМР</t>
  </si>
  <si>
    <t>від 22.03.2024 № 108 - СМР</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</si>
</sst>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0.0"/>
    <numFmt numFmtId="171" formatCode="&quot;Да&quot;;&quot;Да&quot;;&quot;Нет&quot;"/>
    <numFmt numFmtId="172" formatCode="&quot;Истина&quot;;&quot;Истина&quot;;&quot;Ложь&quot;"/>
    <numFmt numFmtId="173" formatCode="&quot;Вкл&quot;;&quot;Вкл&quot;;&quot;Выкл&quot;"/>
    <numFmt numFmtId="174" formatCode="[$€-2]\ ###,000_);[Red]\([$€-2]\ ###,000\)"/>
  </numFmts>
  <fonts count="64">
    <font>
      <sz val="10"/>
      <name val="Times New Roman"/>
      <family val="0"/>
    </font>
    <font>
      <sz val="10"/>
      <name val="Arial"/>
      <family val="0"/>
    </font>
    <font>
      <sz val="11"/>
      <color indexed="8"/>
      <name val="Calibri"/>
      <family val="2"/>
    </font>
    <font>
      <sz val="11"/>
      <color indexed="9"/>
      <name val="Calibri"/>
      <family val="2"/>
    </font>
    <font>
      <sz val="10"/>
      <name val="Arial Cyr"/>
      <family val="0"/>
    </font>
    <font>
      <sz val="11"/>
      <color indexed="62"/>
      <name val="Calibri"/>
      <family val="2"/>
    </font>
    <font>
      <b/>
      <sz val="11"/>
      <color indexed="59"/>
      <name val="Calibri"/>
      <family val="2"/>
    </font>
    <font>
      <b/>
      <sz val="11"/>
      <color indexed="61"/>
      <name val="Calibri"/>
      <family val="2"/>
    </font>
    <font>
      <sz val="11"/>
      <color indexed="17"/>
      <name val="Calibri"/>
      <family val="2"/>
    </font>
    <font>
      <sz val="11"/>
      <color indexed="10"/>
      <name val="Calibri"/>
      <family val="2"/>
    </font>
    <font>
      <sz val="10"/>
      <name val="Courier New"/>
      <family val="3"/>
    </font>
    <font>
      <sz val="10"/>
      <color indexed="8"/>
      <name val="Arial"/>
      <family val="2"/>
    </font>
    <font>
      <b/>
      <sz val="11"/>
      <color indexed="8"/>
      <name val="Calibri"/>
      <family val="2"/>
    </font>
    <font>
      <b/>
      <sz val="11"/>
      <color indexed="9"/>
      <name val="Calibri"/>
      <family val="2"/>
    </font>
    <font>
      <b/>
      <sz val="18"/>
      <color indexed="62"/>
      <name val="Cambria"/>
      <family val="2"/>
    </font>
    <font>
      <b/>
      <sz val="18"/>
      <color indexed="48"/>
      <name val="Cambria"/>
      <family val="2"/>
    </font>
    <font>
      <sz val="11"/>
      <color indexed="60"/>
      <name val="Calibri"/>
      <family val="2"/>
    </font>
    <font>
      <b/>
      <sz val="11"/>
      <color indexed="10"/>
      <name val="Calibri"/>
      <family val="2"/>
    </font>
    <font>
      <sz val="11"/>
      <color indexed="20"/>
      <name val="Calibri"/>
      <family val="2"/>
    </font>
    <font>
      <i/>
      <sz val="11"/>
      <color indexed="23"/>
      <name val="Calibri"/>
      <family val="2"/>
    </font>
    <font>
      <sz val="11"/>
      <color indexed="61"/>
      <name val="Calibri"/>
      <family val="2"/>
    </font>
    <font>
      <sz val="11"/>
      <color indexed="19"/>
      <name val="Calibri"/>
      <family val="2"/>
    </font>
    <font>
      <sz val="30"/>
      <name val="Times New Roman"/>
      <family val="1"/>
    </font>
    <font>
      <sz val="50"/>
      <name val="Times New Roman"/>
      <family val="1"/>
    </font>
    <font>
      <sz val="52"/>
      <name val="Times New Roman"/>
      <family val="1"/>
    </font>
    <font>
      <sz val="53"/>
      <name val="Times New Roman"/>
      <family val="1"/>
    </font>
    <font>
      <b/>
      <sz val="62"/>
      <name val="Times New Roman"/>
      <family val="1"/>
    </font>
    <font>
      <u val="single"/>
      <sz val="53"/>
      <name val="Times New Roman"/>
      <family val="1"/>
    </font>
    <font>
      <sz val="40"/>
      <name val="Times New Roman"/>
      <family val="1"/>
    </font>
    <font>
      <b/>
      <sz val="35"/>
      <name val="Times New Roman"/>
      <family val="1"/>
    </font>
    <font>
      <b/>
      <sz val="10"/>
      <name val="Times New Roman"/>
      <family val="1"/>
    </font>
    <font>
      <sz val="35"/>
      <name val="Times New Roman"/>
      <family val="1"/>
    </font>
    <font>
      <i/>
      <sz val="10"/>
      <name val="Times New Roman"/>
      <family val="1"/>
    </font>
    <font>
      <sz val="36"/>
      <name val="Times New Roman"/>
      <family val="1"/>
    </font>
    <font>
      <i/>
      <sz val="30"/>
      <name val="Times New Roman"/>
      <family val="1"/>
    </font>
    <font>
      <vertAlign val="superscript"/>
      <sz val="35"/>
      <name val="Times New Roman"/>
      <family val="1"/>
    </font>
    <font>
      <i/>
      <sz val="10"/>
      <color indexed="10"/>
      <name val="Times New Roman"/>
      <family val="1"/>
    </font>
    <font>
      <sz val="35"/>
      <color indexed="10"/>
      <name val="Times New Roman"/>
      <family val="1"/>
    </font>
    <font>
      <sz val="12"/>
      <name val="Times New Roman"/>
      <family val="1"/>
    </font>
    <font>
      <b/>
      <sz val="40"/>
      <name val="Times New Roman"/>
      <family val="1"/>
    </font>
    <font>
      <b/>
      <sz val="45"/>
      <name val="Times New Roman"/>
      <family val="1"/>
    </font>
    <font>
      <b/>
      <sz val="38"/>
      <name val="Times New Roman"/>
      <family val="1"/>
    </font>
    <font>
      <sz val="30"/>
      <color indexed="10"/>
      <name val="Times New Roman"/>
      <family val="1"/>
    </font>
    <font>
      <sz val="10"/>
      <color indexed="10"/>
      <name val="Times New Roman"/>
      <family val="1"/>
    </font>
    <font>
      <sz val="54"/>
      <name val="Times New Roman"/>
      <family val="1"/>
    </font>
    <font>
      <sz val="10"/>
      <color indexed="8"/>
      <name val="Calibri"/>
      <family val="2"/>
    </font>
    <font>
      <sz val="10"/>
      <color indexed="9"/>
      <name val="Calibri"/>
      <family val="2"/>
    </font>
    <font>
      <b/>
      <sz val="15"/>
      <color indexed="21"/>
      <name val="Calibri"/>
      <family val="2"/>
    </font>
    <font>
      <b/>
      <sz val="13"/>
      <color indexed="21"/>
      <name val="Calibri"/>
      <family val="2"/>
    </font>
    <font>
      <b/>
      <sz val="11"/>
      <color indexed="21"/>
      <name val="Calibri"/>
      <family val="2"/>
    </font>
    <font>
      <sz val="35"/>
      <color indexed="8"/>
      <name val="Times New Roman"/>
      <family val="1"/>
    </font>
    <font>
      <sz val="50"/>
      <color indexed="10"/>
      <name val="Times New Roman"/>
      <family val="1"/>
    </font>
    <font>
      <sz val="34"/>
      <color indexed="10"/>
      <name val="Times New Roman"/>
      <family val="1"/>
    </font>
    <font>
      <sz val="10"/>
      <color theme="1"/>
      <name val="Calibri"/>
      <family val="2"/>
    </font>
    <font>
      <sz val="10"/>
      <color theme="0"/>
      <name val="Calibri"/>
      <family val="2"/>
    </font>
    <font>
      <b/>
      <sz val="15"/>
      <color theme="3"/>
      <name val="Calibri"/>
      <family val="2"/>
    </font>
    <font>
      <b/>
      <sz val="13"/>
      <color theme="3"/>
      <name val="Calibri"/>
      <family val="2"/>
    </font>
    <font>
      <b/>
      <sz val="11"/>
      <color theme="3"/>
      <name val="Calibri"/>
      <family val="2"/>
    </font>
    <font>
      <sz val="35"/>
      <color rgb="FFFF0000"/>
      <name val="Times New Roman"/>
      <family val="1"/>
    </font>
    <font>
      <sz val="35"/>
      <color theme="1"/>
      <name val="Times New Roman"/>
      <family val="1"/>
    </font>
    <font>
      <sz val="50"/>
      <color rgb="FFFF0000"/>
      <name val="Times New Roman"/>
      <family val="1"/>
    </font>
    <font>
      <sz val="10"/>
      <color rgb="FFFF0000"/>
      <name val="Times New Roman"/>
      <family val="1"/>
    </font>
    <font>
      <sz val="34"/>
      <color rgb="FFFF0000"/>
      <name val="Times New Roman"/>
      <family val="1"/>
    </font>
    <font>
      <sz val="30"/>
      <color rgb="FFFF0000"/>
      <name val="Times New Roman"/>
      <family val="1"/>
    </font>
  </fonts>
  <fills count="47">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indexed="41"/>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0"/>
        <bgColor indexed="64"/>
      </patternFill>
    </fill>
    <fill>
      <patternFill patternType="solid">
        <fgColor theme="9" tint="0.5999900102615356"/>
        <bgColor indexed="64"/>
      </patternFill>
    </fill>
    <fill>
      <patternFill patternType="solid">
        <fgColor indexed="43"/>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20"/>
        <bgColor indexed="64"/>
      </patternFill>
    </fill>
    <fill>
      <patternFill patternType="solid">
        <fgColor theme="7" tint="0.39998000860214233"/>
        <bgColor indexed="64"/>
      </patternFill>
    </fill>
    <fill>
      <patternFill patternType="solid">
        <fgColor indexed="49"/>
        <bgColor indexed="64"/>
      </patternFill>
    </fill>
    <fill>
      <patternFill patternType="solid">
        <fgColor theme="8" tint="0.39998000860214233"/>
        <bgColor indexed="64"/>
      </patternFill>
    </fill>
    <fill>
      <patternFill patternType="solid">
        <fgColor indexed="61"/>
        <bgColor indexed="64"/>
      </patternFill>
    </fill>
    <fill>
      <patternFill patternType="solid">
        <fgColor theme="9" tint="0.39998000860214233"/>
        <bgColor indexed="64"/>
      </patternFill>
    </fill>
    <fill>
      <patternFill patternType="solid">
        <fgColor indexed="25"/>
        <bgColor indexed="64"/>
      </patternFill>
    </fill>
    <fill>
      <patternFill patternType="solid">
        <fgColor indexed="62"/>
        <bgColor indexed="64"/>
      </patternFill>
    </fill>
    <fill>
      <patternFill patternType="solid">
        <fgColor indexed="10"/>
        <bgColor indexed="64"/>
      </patternFill>
    </fill>
    <fill>
      <patternFill patternType="solid">
        <fgColor indexed="21"/>
        <bgColor indexed="64"/>
      </patternFill>
    </fill>
    <fill>
      <patternFill patternType="solid">
        <fgColor indexed="48"/>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rgb="FFFFFFCC"/>
        <bgColor indexed="64"/>
      </patternFill>
    </fill>
    <fill>
      <patternFill patternType="solid">
        <fgColor rgb="FFFFFF00"/>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59"/>
      </left>
      <right style="thin">
        <color indexed="59"/>
      </right>
      <top style="thin">
        <color indexed="59"/>
      </top>
      <bottom style="thin">
        <color indexed="59"/>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indexed="10"/>
      </bottom>
    </border>
    <border>
      <left>
        <color indexed="63"/>
      </left>
      <right>
        <color indexed="63"/>
      </right>
      <top style="thin">
        <color indexed="62"/>
      </top>
      <bottom style="double">
        <color indexed="62"/>
      </bottom>
    </border>
    <border>
      <left style="double">
        <color indexed="59"/>
      </left>
      <right style="double">
        <color indexed="59"/>
      </right>
      <top style="double">
        <color indexed="59"/>
      </top>
      <bottom style="double">
        <color indexed="59"/>
      </bottom>
    </border>
    <border>
      <left>
        <color indexed="63"/>
      </left>
      <right>
        <color indexed="63"/>
      </right>
      <top style="thin">
        <color indexed="48"/>
      </top>
      <bottom style="double">
        <color indexed="48"/>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61"/>
      </bottom>
    </border>
    <border>
      <left>
        <color indexed="63"/>
      </left>
      <right>
        <color indexed="63"/>
      </right>
      <top>
        <color indexed="63"/>
      </top>
      <bottom style="thin">
        <color indexed="63"/>
      </bottom>
    </border>
    <border>
      <left style="thin">
        <color indexed="63"/>
      </left>
      <right style="thin">
        <color indexed="63"/>
      </right>
      <top style="thin">
        <color indexed="63"/>
      </top>
      <bottom style="thin">
        <color indexed="63"/>
      </bottom>
    </border>
    <border>
      <left style="thin">
        <color indexed="63"/>
      </left>
      <right>
        <color indexed="63"/>
      </right>
      <top>
        <color indexed="63"/>
      </top>
      <bottom>
        <color indexed="63"/>
      </bottom>
    </border>
    <border>
      <left style="thin">
        <color indexed="63"/>
      </left>
      <right>
        <color indexed="63"/>
      </right>
      <top style="thin">
        <color indexed="63"/>
      </top>
      <bottom style="thin">
        <color indexed="63"/>
      </bottom>
    </border>
    <border>
      <left style="thin">
        <color indexed="63"/>
      </left>
      <right style="thin">
        <color indexed="63"/>
      </right>
      <top>
        <color indexed="63"/>
      </top>
      <bottom style="thin">
        <color indexed="63"/>
      </bottom>
    </border>
    <border>
      <left style="thin">
        <color indexed="63"/>
      </left>
      <right style="thin">
        <color indexed="63"/>
      </right>
      <top style="thin">
        <color indexed="63"/>
      </top>
      <bottom>
        <color indexed="63"/>
      </bottom>
    </border>
    <border>
      <left>
        <color indexed="63"/>
      </left>
      <right style="thin">
        <color indexed="63"/>
      </right>
      <top style="thin">
        <color indexed="63"/>
      </top>
      <bottom style="thin">
        <color indexed="63"/>
      </bottom>
    </border>
    <border>
      <left>
        <color indexed="63"/>
      </left>
      <right style="thin">
        <color indexed="63"/>
      </right>
      <top style="thin">
        <color indexed="63"/>
      </top>
      <bottom>
        <color indexed="63"/>
      </bottom>
    </border>
    <border>
      <left style="thin"/>
      <right style="thin"/>
      <top style="thin"/>
      <bottom style="thin"/>
    </border>
    <border>
      <left style="thin">
        <color indexed="63"/>
      </left>
      <right style="thin">
        <color indexed="63"/>
      </right>
      <top>
        <color indexed="63"/>
      </top>
      <bottom>
        <color indexed="63"/>
      </bottom>
    </border>
  </borders>
  <cellStyleXfs count="14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53" fillId="3" borderId="0" applyNumberFormat="0" applyBorder="0" applyAlignment="0" applyProtection="0"/>
    <xf numFmtId="0" fontId="2" fillId="4" borderId="0" applyNumberFormat="0" applyBorder="0" applyAlignment="0" applyProtection="0"/>
    <xf numFmtId="0" fontId="53" fillId="5" borderId="0" applyNumberFormat="0" applyBorder="0" applyAlignment="0" applyProtection="0"/>
    <xf numFmtId="0" fontId="2" fillId="6" borderId="0" applyNumberFormat="0" applyBorder="0" applyAlignment="0" applyProtection="0"/>
    <xf numFmtId="0" fontId="53" fillId="7" borderId="0" applyNumberFormat="0" applyBorder="0" applyAlignment="0" applyProtection="0"/>
    <xf numFmtId="0" fontId="2" fillId="8" borderId="0" applyNumberFormat="0" applyBorder="0" applyAlignment="0" applyProtection="0"/>
    <xf numFmtId="0" fontId="53" fillId="9" borderId="0" applyNumberFormat="0" applyBorder="0" applyAlignment="0" applyProtection="0"/>
    <xf numFmtId="0" fontId="2" fillId="10" borderId="0" applyNumberFormat="0" applyBorder="0" applyAlignment="0" applyProtection="0"/>
    <xf numFmtId="0" fontId="53" fillId="11" borderId="0" applyNumberFormat="0" applyBorder="0" applyAlignment="0" applyProtection="0"/>
    <xf numFmtId="0" fontId="2" fillId="12" borderId="0" applyNumberFormat="0" applyBorder="0" applyAlignment="0" applyProtection="0"/>
    <xf numFmtId="0" fontId="53"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6" borderId="0" applyNumberFormat="0" applyBorder="0" applyAlignment="0" applyProtection="0"/>
    <xf numFmtId="0" fontId="2" fillId="14" borderId="0" applyNumberFormat="0" applyBorder="0" applyAlignment="0" applyProtection="0"/>
    <xf numFmtId="0" fontId="53" fillId="17" borderId="0" applyNumberFormat="0" applyBorder="0" applyAlignment="0" applyProtection="0"/>
    <xf numFmtId="0" fontId="2" fillId="15" borderId="0" applyNumberFormat="0" applyBorder="0" applyAlignment="0" applyProtection="0"/>
    <xf numFmtId="0" fontId="53" fillId="18" borderId="0" applyNumberFormat="0" applyBorder="0" applyAlignment="0" applyProtection="0"/>
    <xf numFmtId="0" fontId="2" fillId="19" borderId="0" applyNumberFormat="0" applyBorder="0" applyAlignment="0" applyProtection="0"/>
    <xf numFmtId="0" fontId="53" fillId="20" borderId="0" applyNumberFormat="0" applyBorder="0" applyAlignment="0" applyProtection="0"/>
    <xf numFmtId="0" fontId="2" fillId="8" borderId="0" applyNumberFormat="0" applyBorder="0" applyAlignment="0" applyProtection="0"/>
    <xf numFmtId="0" fontId="53" fillId="21" borderId="0" applyNumberFormat="0" applyBorder="0" applyAlignment="0" applyProtection="0"/>
    <xf numFmtId="0" fontId="2" fillId="14" borderId="0" applyNumberFormat="0" applyBorder="0" applyAlignment="0" applyProtection="0"/>
    <xf numFmtId="0" fontId="53" fillId="22" borderId="0" applyNumberFormat="0" applyBorder="0" applyAlignment="0" applyProtection="0"/>
    <xf numFmtId="0" fontId="2" fillId="23" borderId="0" applyNumberFormat="0" applyBorder="0" applyAlignment="0" applyProtection="0"/>
    <xf numFmtId="0" fontId="53" fillId="24" borderId="0" applyNumberFormat="0" applyBorder="0" applyAlignment="0" applyProtection="0"/>
    <xf numFmtId="0" fontId="2" fillId="10" borderId="0" applyNumberFormat="0" applyBorder="0" applyAlignment="0" applyProtection="0"/>
    <xf numFmtId="0" fontId="2" fillId="15" borderId="0" applyNumberFormat="0" applyBorder="0" applyAlignment="0" applyProtection="0"/>
    <xf numFmtId="0" fontId="2" fillId="25"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16" borderId="0" applyNumberFormat="0" applyBorder="0" applyAlignment="0" applyProtection="0"/>
    <xf numFmtId="0" fontId="3" fillId="26" borderId="0" applyNumberFormat="0" applyBorder="0" applyAlignment="0" applyProtection="0"/>
    <xf numFmtId="0" fontId="54" fillId="27" borderId="0" applyNumberFormat="0" applyBorder="0" applyAlignment="0" applyProtection="0"/>
    <xf numFmtId="0" fontId="3" fillId="15" borderId="0" applyNumberFormat="0" applyBorder="0" applyAlignment="0" applyProtection="0"/>
    <xf numFmtId="0" fontId="54" fillId="28" borderId="0" applyNumberFormat="0" applyBorder="0" applyAlignment="0" applyProtection="0"/>
    <xf numFmtId="0" fontId="3" fillId="19" borderId="0" applyNumberFormat="0" applyBorder="0" applyAlignment="0" applyProtection="0"/>
    <xf numFmtId="0" fontId="54" fillId="29" borderId="0" applyNumberFormat="0" applyBorder="0" applyAlignment="0" applyProtection="0"/>
    <xf numFmtId="0" fontId="3" fillId="30" borderId="0" applyNumberFormat="0" applyBorder="0" applyAlignment="0" applyProtection="0"/>
    <xf numFmtId="0" fontId="54" fillId="31" borderId="0" applyNumberFormat="0" applyBorder="0" applyAlignment="0" applyProtection="0"/>
    <xf numFmtId="0" fontId="3" fillId="32" borderId="0" applyNumberFormat="0" applyBorder="0" applyAlignment="0" applyProtection="0"/>
    <xf numFmtId="0" fontId="54" fillId="33" borderId="0" applyNumberFormat="0" applyBorder="0" applyAlignment="0" applyProtection="0"/>
    <xf numFmtId="0" fontId="3" fillId="34" borderId="0" applyNumberFormat="0" applyBorder="0" applyAlignment="0" applyProtection="0"/>
    <xf numFmtId="0" fontId="54" fillId="35" borderId="0" applyNumberFormat="0" applyBorder="0" applyAlignment="0" applyProtection="0"/>
    <xf numFmtId="0" fontId="3" fillId="10" borderId="0" applyNumberFormat="0" applyBorder="0" applyAlignment="0" applyProtection="0"/>
    <xf numFmtId="0" fontId="3" fillId="36" borderId="0" applyNumberFormat="0" applyBorder="0" applyAlignment="0" applyProtection="0"/>
    <xf numFmtId="0" fontId="3" fillId="23"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15" borderId="0" applyNumberFormat="0" applyBorder="0" applyAlignment="0" applyProtection="0"/>
    <xf numFmtId="0" fontId="4" fillId="0" borderId="0">
      <alignment/>
      <protection/>
    </xf>
    <xf numFmtId="0" fontId="3" fillId="37"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30"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40" borderId="0" applyNumberFormat="0" applyBorder="0" applyAlignment="0" applyProtection="0"/>
    <xf numFmtId="0" fontId="3" fillId="36" borderId="0" applyNumberFormat="0" applyBorder="0" applyAlignment="0" applyProtection="0"/>
    <xf numFmtId="0" fontId="3" fillId="23" borderId="0" applyNumberFormat="0" applyBorder="0" applyAlignment="0" applyProtection="0"/>
    <xf numFmtId="0" fontId="3" fillId="41" borderId="0" applyNumberFormat="0" applyBorder="0" applyAlignment="0" applyProtection="0"/>
    <xf numFmtId="0" fontId="3" fillId="32" borderId="0" applyNumberFormat="0" applyBorder="0" applyAlignment="0" applyProtection="0"/>
    <xf numFmtId="0" fontId="3" fillId="38" borderId="0" applyNumberFormat="0" applyBorder="0" applyAlignment="0" applyProtection="0"/>
    <xf numFmtId="0" fontId="5" fillId="25" borderId="1" applyNumberFormat="0" applyAlignment="0" applyProtection="0"/>
    <xf numFmtId="0" fontId="5" fillId="12" borderId="1" applyNumberFormat="0" applyAlignment="0" applyProtection="0"/>
    <xf numFmtId="0" fontId="6" fillId="42" borderId="2" applyNumberFormat="0" applyAlignment="0" applyProtection="0"/>
    <xf numFmtId="0" fontId="7" fillId="42" borderId="1" applyNumberFormat="0" applyAlignment="0" applyProtection="0"/>
    <xf numFmtId="44" fontId="1" fillId="0" borderId="0" applyFill="0" applyBorder="0" applyAlignment="0" applyProtection="0"/>
    <xf numFmtId="42" fontId="1" fillId="0" borderId="0" applyFill="0" applyBorder="0" applyAlignment="0" applyProtection="0"/>
    <xf numFmtId="0" fontId="8" fillId="10"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4" fillId="0" borderId="0">
      <alignment/>
      <protection/>
    </xf>
    <xf numFmtId="0" fontId="10" fillId="0" borderId="0">
      <alignment/>
      <protection/>
    </xf>
    <xf numFmtId="0" fontId="4" fillId="0" borderId="0">
      <alignment/>
      <protection/>
    </xf>
    <xf numFmtId="0" fontId="4"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1" fillId="0" borderId="0">
      <alignment vertical="top"/>
      <protection/>
    </xf>
    <xf numFmtId="0" fontId="9" fillId="0" borderId="6" applyNumberFormat="0" applyFill="0" applyAlignment="0" applyProtection="0"/>
    <xf numFmtId="0" fontId="12" fillId="0" borderId="7" applyNumberFormat="0" applyFill="0" applyAlignment="0" applyProtection="0"/>
    <xf numFmtId="0" fontId="13" fillId="43" borderId="8" applyNumberFormat="0" applyAlignment="0" applyProtection="0"/>
    <xf numFmtId="0" fontId="13" fillId="43" borderId="8"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25" borderId="0" applyNumberFormat="0" applyBorder="0" applyAlignment="0" applyProtection="0"/>
    <xf numFmtId="0" fontId="17" fillId="44" borderId="1" applyNumberFormat="0" applyAlignment="0" applyProtection="0"/>
    <xf numFmtId="0" fontId="4" fillId="0" borderId="0">
      <alignment/>
      <protection/>
    </xf>
    <xf numFmtId="0" fontId="12" fillId="0" borderId="9" applyNumberFormat="0" applyFill="0" applyAlignment="0" applyProtection="0"/>
    <xf numFmtId="0" fontId="18" fillId="4" borderId="0" applyNumberFormat="0" applyBorder="0" applyAlignment="0" applyProtection="0"/>
    <xf numFmtId="0" fontId="18" fillId="8" borderId="0" applyNumberFormat="0" applyBorder="0" applyAlignment="0" applyProtection="0"/>
    <xf numFmtId="0" fontId="19" fillId="0" borderId="0" applyNumberFormat="0" applyFill="0" applyBorder="0" applyAlignment="0" applyProtection="0"/>
    <xf numFmtId="0" fontId="0" fillId="45" borderId="10" applyNumberFormat="0" applyFont="0" applyAlignment="0" applyProtection="0"/>
    <xf numFmtId="0" fontId="0" fillId="16" borderId="11" applyNumberFormat="0" applyAlignment="0" applyProtection="0"/>
    <xf numFmtId="0" fontId="0" fillId="16" borderId="11" applyNumberFormat="0" applyAlignment="0" applyProtection="0"/>
    <xf numFmtId="9" fontId="1" fillId="0" borderId="0" applyFill="0" applyBorder="0" applyAlignment="0" applyProtection="0"/>
    <xf numFmtId="0" fontId="6" fillId="44" borderId="2" applyNumberFormat="0" applyAlignment="0" applyProtection="0"/>
    <xf numFmtId="0" fontId="20" fillId="0" borderId="12" applyNumberFormat="0" applyFill="0" applyAlignment="0" applyProtection="0"/>
    <xf numFmtId="0" fontId="21" fillId="25" borderId="0" applyNumberFormat="0" applyBorder="0" applyAlignment="0" applyProtection="0"/>
    <xf numFmtId="0" fontId="1" fillId="0" borderId="0">
      <alignment/>
      <protection/>
    </xf>
    <xf numFmtId="0" fontId="9" fillId="0" borderId="0" applyNumberFormat="0" applyFill="0" applyBorder="0" applyAlignment="0" applyProtection="0"/>
    <xf numFmtId="0" fontId="19" fillId="0" borderId="0" applyNumberFormat="0" applyFill="0" applyBorder="0" applyAlignment="0" applyProtection="0"/>
    <xf numFmtId="0" fontId="9"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8" fillId="6" borderId="0" applyNumberFormat="0" applyBorder="0" applyAlignment="0" applyProtection="0"/>
  </cellStyleXfs>
  <cellXfs count="156">
    <xf numFmtId="0" fontId="0" fillId="0" borderId="0" xfId="0" applyAlignment="1">
      <alignment/>
    </xf>
    <xf numFmtId="49" fontId="22" fillId="0" borderId="0" xfId="0" applyNumberFormat="1" applyFont="1" applyFill="1" applyAlignment="1" applyProtection="1">
      <alignment horizontal="center" vertical="center"/>
      <protection/>
    </xf>
    <xf numFmtId="0" fontId="22" fillId="0" borderId="0" xfId="0" applyNumberFormat="1" applyFont="1" applyFill="1" applyAlignment="1" applyProtection="1">
      <alignment horizontal="left" vertical="center"/>
      <protection/>
    </xf>
    <xf numFmtId="0" fontId="23" fillId="0" borderId="0" xfId="0" applyFont="1" applyFill="1" applyAlignment="1">
      <alignment horizontal="center" vertical="center" textRotation="180"/>
    </xf>
    <xf numFmtId="0" fontId="0" fillId="0" borderId="0" xfId="0" applyFont="1" applyFill="1" applyBorder="1" applyAlignment="1">
      <alignment/>
    </xf>
    <xf numFmtId="0" fontId="0" fillId="0" borderId="0" xfId="0" applyFont="1" applyFill="1" applyAlignment="1">
      <alignment/>
    </xf>
    <xf numFmtId="0" fontId="23" fillId="0" borderId="0" xfId="0" applyFont="1" applyFill="1" applyBorder="1" applyAlignment="1">
      <alignment horizontal="center" vertical="center" textRotation="180"/>
    </xf>
    <xf numFmtId="4" fontId="24" fillId="0" borderId="0" xfId="0" applyNumberFormat="1" applyFont="1" applyFill="1" applyAlignment="1">
      <alignment horizontal="center" vertical="center" wrapText="1"/>
    </xf>
    <xf numFmtId="4" fontId="24" fillId="0" borderId="0" xfId="0" applyNumberFormat="1" applyFont="1" applyFill="1" applyAlignment="1" applyProtection="1">
      <alignment/>
      <protection/>
    </xf>
    <xf numFmtId="49" fontId="22" fillId="0" borderId="13" xfId="0" applyNumberFormat="1" applyFont="1" applyFill="1" applyBorder="1" applyAlignment="1">
      <alignment horizontal="center" vertical="center"/>
    </xf>
    <xf numFmtId="0" fontId="22" fillId="0" borderId="13" xfId="0" applyFont="1" applyFill="1" applyBorder="1" applyAlignment="1">
      <alignment horizontal="left" vertical="center"/>
    </xf>
    <xf numFmtId="0" fontId="22" fillId="0" borderId="0" xfId="0" applyFont="1" applyFill="1" applyBorder="1" applyAlignment="1">
      <alignment horizontal="left" vertical="center"/>
    </xf>
    <xf numFmtId="49" fontId="29" fillId="0" borderId="14" xfId="0" applyNumberFormat="1" applyFont="1" applyFill="1" applyBorder="1" applyAlignment="1">
      <alignment horizontal="center" vertical="center" wrapText="1"/>
    </xf>
    <xf numFmtId="0" fontId="29" fillId="0" borderId="14" xfId="0" applyFont="1" applyFill="1" applyBorder="1" applyAlignment="1">
      <alignment horizontal="left" vertical="center" wrapText="1"/>
    </xf>
    <xf numFmtId="170" fontId="29" fillId="0" borderId="14" xfId="112" applyNumberFormat="1" applyFont="1" applyFill="1" applyBorder="1" applyAlignment="1">
      <alignment horizontal="left" vertical="center"/>
      <protection/>
    </xf>
    <xf numFmtId="0" fontId="30" fillId="0" borderId="0" xfId="0" applyFont="1" applyFill="1" applyBorder="1" applyAlignment="1">
      <alignment vertical="center"/>
    </xf>
    <xf numFmtId="0" fontId="30" fillId="0" borderId="0" xfId="0" applyFont="1" applyFill="1" applyAlignment="1">
      <alignment vertical="center"/>
    </xf>
    <xf numFmtId="49" fontId="31" fillId="0" borderId="14" xfId="0" applyNumberFormat="1" applyFont="1" applyFill="1" applyBorder="1" applyAlignment="1">
      <alignment horizontal="center" vertical="center" wrapText="1"/>
    </xf>
    <xf numFmtId="0" fontId="31" fillId="0" borderId="14" xfId="0" applyFont="1" applyFill="1" applyBorder="1" applyAlignment="1">
      <alignment horizontal="left" vertical="center" wrapText="1"/>
    </xf>
    <xf numFmtId="3" fontId="31" fillId="0" borderId="14" xfId="0" applyNumberFormat="1" applyFont="1" applyFill="1" applyBorder="1" applyAlignment="1">
      <alignment horizontal="left" vertical="center" wrapText="1"/>
    </xf>
    <xf numFmtId="49" fontId="31" fillId="0" borderId="14" xfId="0" applyNumberFormat="1" applyFont="1" applyFill="1" applyBorder="1" applyAlignment="1">
      <alignment horizontal="center" vertical="center"/>
    </xf>
    <xf numFmtId="0" fontId="32" fillId="0" borderId="0" xfId="0" applyFont="1" applyFill="1" applyBorder="1" applyAlignment="1">
      <alignment/>
    </xf>
    <xf numFmtId="0" fontId="32" fillId="0" borderId="0" xfId="0" applyFont="1" applyFill="1" applyAlignment="1">
      <alignment/>
    </xf>
    <xf numFmtId="49" fontId="31" fillId="0" borderId="14" xfId="0" applyNumberFormat="1" applyFont="1" applyFill="1" applyBorder="1" applyAlignment="1">
      <alignment horizontal="left" vertical="center" wrapText="1"/>
    </xf>
    <xf numFmtId="1" fontId="31" fillId="0" borderId="14" xfId="0" applyNumberFormat="1" applyFont="1" applyFill="1" applyBorder="1" applyAlignment="1">
      <alignment horizontal="left" vertical="center" wrapText="1"/>
    </xf>
    <xf numFmtId="4" fontId="31" fillId="0" borderId="14" xfId="0" applyNumberFormat="1" applyFont="1" applyFill="1" applyBorder="1" applyAlignment="1">
      <alignment horizontal="left" vertical="center" wrapText="1"/>
    </xf>
    <xf numFmtId="0" fontId="30" fillId="0" borderId="0" xfId="0" applyFont="1" applyFill="1" applyBorder="1" applyAlignment="1">
      <alignment/>
    </xf>
    <xf numFmtId="0" fontId="30" fillId="0" borderId="0" xfId="0" applyFont="1" applyFill="1" applyAlignment="1">
      <alignment/>
    </xf>
    <xf numFmtId="0" fontId="34" fillId="0" borderId="0" xfId="0" applyFont="1" applyFill="1" applyBorder="1" applyAlignment="1">
      <alignment/>
    </xf>
    <xf numFmtId="0" fontId="34" fillId="0" borderId="0" xfId="0" applyFont="1" applyFill="1" applyAlignment="1">
      <alignment/>
    </xf>
    <xf numFmtId="49" fontId="31" fillId="0" borderId="14" xfId="0" applyNumberFormat="1" applyFont="1" applyFill="1" applyBorder="1" applyAlignment="1" applyProtection="1">
      <alignment horizontal="center" vertical="center" wrapText="1"/>
      <protection/>
    </xf>
    <xf numFmtId="49" fontId="28" fillId="0" borderId="14" xfId="0" applyNumberFormat="1" applyFont="1" applyFill="1" applyBorder="1" applyAlignment="1" applyProtection="1">
      <alignment horizontal="center" vertical="center" wrapText="1"/>
      <protection/>
    </xf>
    <xf numFmtId="3" fontId="31" fillId="0" borderId="14" xfId="0" applyNumberFormat="1" applyFont="1" applyFill="1" applyBorder="1" applyAlignment="1" applyProtection="1">
      <alignment horizontal="left" vertical="center" wrapText="1"/>
      <protection/>
    </xf>
    <xf numFmtId="0" fontId="23" fillId="0" borderId="15" xfId="0" applyFont="1" applyFill="1" applyBorder="1" applyAlignment="1">
      <alignment vertical="center" textRotation="180"/>
    </xf>
    <xf numFmtId="0" fontId="36" fillId="0" borderId="0" xfId="0" applyFont="1" applyFill="1" applyBorder="1" applyAlignment="1">
      <alignment/>
    </xf>
    <xf numFmtId="0" fontId="36" fillId="0" borderId="0" xfId="0" applyFont="1" applyFill="1" applyAlignment="1">
      <alignment/>
    </xf>
    <xf numFmtId="3" fontId="31" fillId="0" borderId="14" xfId="0" applyNumberFormat="1" applyFont="1" applyFill="1" applyBorder="1" applyAlignment="1" applyProtection="1">
      <alignment horizontal="left" vertical="center" wrapText="1" shrinkToFit="1"/>
      <protection/>
    </xf>
    <xf numFmtId="0" fontId="0" fillId="0" borderId="0" xfId="0" applyFont="1" applyFill="1" applyBorder="1" applyAlignment="1">
      <alignment vertical="center"/>
    </xf>
    <xf numFmtId="0" fontId="0" fillId="0" borderId="0" xfId="0" applyFont="1" applyFill="1" applyAlignment="1">
      <alignment vertical="center"/>
    </xf>
    <xf numFmtId="4" fontId="22" fillId="0" borderId="0" xfId="0" applyNumberFormat="1" applyFont="1" applyFill="1" applyAlignment="1">
      <alignment/>
    </xf>
    <xf numFmtId="49" fontId="29" fillId="0" borderId="14" xfId="0" applyNumberFormat="1" applyFont="1" applyFill="1" applyBorder="1" applyAlignment="1">
      <alignment horizontal="center" vertical="center"/>
    </xf>
    <xf numFmtId="0" fontId="38" fillId="0" borderId="14" xfId="0" applyFont="1" applyFill="1" applyBorder="1" applyAlignment="1">
      <alignment horizontal="left" vertical="center" wrapText="1"/>
    </xf>
    <xf numFmtId="0" fontId="33" fillId="0" borderId="14" xfId="0" applyFont="1" applyFill="1" applyBorder="1" applyAlignment="1">
      <alignment horizontal="left" vertical="center" wrapText="1"/>
    </xf>
    <xf numFmtId="4" fontId="29" fillId="0" borderId="14" xfId="0" applyNumberFormat="1" applyFont="1" applyFill="1" applyBorder="1" applyAlignment="1">
      <alignment horizontal="left" vertical="center" wrapText="1"/>
    </xf>
    <xf numFmtId="49" fontId="31" fillId="0" borderId="14" xfId="0" applyNumberFormat="1" applyFont="1" applyFill="1" applyBorder="1" applyAlignment="1" applyProtection="1">
      <alignment horizontal="center" vertical="center"/>
      <protection/>
    </xf>
    <xf numFmtId="49" fontId="39" fillId="0" borderId="14" xfId="0" applyNumberFormat="1" applyFont="1" applyFill="1" applyBorder="1" applyAlignment="1">
      <alignment horizontal="center" vertical="center" wrapText="1"/>
    </xf>
    <xf numFmtId="0" fontId="39" fillId="0" borderId="14" xfId="0" applyFont="1" applyFill="1" applyBorder="1" applyAlignment="1">
      <alignment horizontal="left" vertical="center" wrapText="1"/>
    </xf>
    <xf numFmtId="0" fontId="39" fillId="0" borderId="0" xfId="0" applyFont="1" applyFill="1" applyBorder="1" applyAlignment="1">
      <alignment/>
    </xf>
    <xf numFmtId="0" fontId="39" fillId="0" borderId="0" xfId="0" applyFont="1" applyFill="1" applyAlignment="1">
      <alignment/>
    </xf>
    <xf numFmtId="49" fontId="29" fillId="0" borderId="14" xfId="0" applyNumberFormat="1" applyFont="1" applyFill="1" applyBorder="1" applyAlignment="1" applyProtection="1">
      <alignment horizontal="center" vertical="center"/>
      <protection/>
    </xf>
    <xf numFmtId="49" fontId="22" fillId="0" borderId="14" xfId="0" applyNumberFormat="1" applyFont="1" applyFill="1" applyBorder="1" applyAlignment="1" applyProtection="1">
      <alignment horizontal="center" vertical="center"/>
      <protection/>
    </xf>
    <xf numFmtId="4" fontId="31" fillId="0" borderId="0" xfId="112" applyNumberFormat="1" applyFont="1" applyFill="1" applyBorder="1" applyAlignment="1">
      <alignment horizontal="center" vertical="center"/>
      <protection/>
    </xf>
    <xf numFmtId="4" fontId="23" fillId="0" borderId="0" xfId="0" applyNumberFormat="1" applyFont="1" applyFill="1" applyAlignment="1">
      <alignment/>
    </xf>
    <xf numFmtId="0" fontId="22" fillId="0" borderId="14" xfId="0" applyNumberFormat="1" applyFont="1" applyFill="1" applyBorder="1" applyAlignment="1" applyProtection="1">
      <alignment horizontal="left" vertical="center"/>
      <protection/>
    </xf>
    <xf numFmtId="49" fontId="42" fillId="0" borderId="14" xfId="0" applyNumberFormat="1" applyFont="1" applyFill="1" applyBorder="1" applyAlignment="1" applyProtection="1">
      <alignment horizontal="center" vertical="center"/>
      <protection/>
    </xf>
    <xf numFmtId="0" fontId="42" fillId="0" borderId="14" xfId="0" applyNumberFormat="1" applyFont="1" applyFill="1" applyBorder="1" applyAlignment="1" applyProtection="1">
      <alignment horizontal="left" vertical="center"/>
      <protection/>
    </xf>
    <xf numFmtId="0" fontId="43" fillId="0" borderId="0" xfId="0" applyFont="1" applyFill="1" applyAlignment="1">
      <alignment/>
    </xf>
    <xf numFmtId="14" fontId="31" fillId="0" borderId="14" xfId="0" applyNumberFormat="1" applyFont="1" applyFill="1" applyBorder="1" applyAlignment="1">
      <alignment horizontal="left" vertical="center" wrapText="1"/>
    </xf>
    <xf numFmtId="49" fontId="22" fillId="0" borderId="16" xfId="0" applyNumberFormat="1" applyFont="1" applyFill="1" applyBorder="1" applyAlignment="1" applyProtection="1">
      <alignment horizontal="center" vertical="center"/>
      <protection/>
    </xf>
    <xf numFmtId="0" fontId="0" fillId="0" borderId="0" xfId="0" applyFont="1" applyFill="1" applyAlignment="1">
      <alignment horizontal="center" vertical="center"/>
    </xf>
    <xf numFmtId="49" fontId="22" fillId="0" borderId="0" xfId="0" applyNumberFormat="1" applyFont="1" applyFill="1" applyBorder="1" applyAlignment="1" applyProtection="1">
      <alignment horizontal="center" vertical="center"/>
      <protection/>
    </xf>
    <xf numFmtId="0" fontId="22" fillId="0" borderId="0" xfId="0" applyNumberFormat="1" applyFont="1" applyFill="1" applyBorder="1" applyAlignment="1" applyProtection="1">
      <alignment horizontal="left" vertical="center"/>
      <protection/>
    </xf>
    <xf numFmtId="0" fontId="31" fillId="0" borderId="0" xfId="0" applyFont="1" applyFill="1" applyBorder="1" applyAlignment="1">
      <alignment horizontal="left" vertical="center" wrapText="1"/>
    </xf>
    <xf numFmtId="0" fontId="0" fillId="0" borderId="0" xfId="0" applyFont="1" applyFill="1" applyBorder="1" applyAlignment="1">
      <alignment horizontal="center" vertical="center"/>
    </xf>
    <xf numFmtId="49" fontId="31" fillId="0" borderId="17" xfId="0" applyNumberFormat="1" applyFont="1" applyFill="1" applyBorder="1" applyAlignment="1">
      <alignment horizontal="center" vertical="center" wrapText="1"/>
    </xf>
    <xf numFmtId="49" fontId="31" fillId="0" borderId="18" xfId="0" applyNumberFormat="1" applyFont="1" applyFill="1" applyBorder="1" applyAlignment="1">
      <alignment horizontal="center" vertical="center" wrapText="1"/>
    </xf>
    <xf numFmtId="49" fontId="31" fillId="0" borderId="19" xfId="0" applyNumberFormat="1" applyFont="1" applyFill="1" applyBorder="1" applyAlignment="1">
      <alignment horizontal="left" vertical="center" wrapText="1"/>
    </xf>
    <xf numFmtId="49" fontId="22" fillId="0" borderId="20" xfId="0" applyNumberFormat="1" applyFont="1" applyFill="1" applyBorder="1" applyAlignment="1" applyProtection="1">
      <alignment horizontal="center" vertical="center"/>
      <protection/>
    </xf>
    <xf numFmtId="49" fontId="22" fillId="0" borderId="18" xfId="0" applyNumberFormat="1" applyFont="1" applyFill="1" applyBorder="1" applyAlignment="1" applyProtection="1">
      <alignment horizontal="center" vertical="center"/>
      <protection/>
    </xf>
    <xf numFmtId="0" fontId="22" fillId="0" borderId="18" xfId="0" applyNumberFormat="1" applyFont="1" applyFill="1" applyBorder="1" applyAlignment="1" applyProtection="1">
      <alignment horizontal="left" vertical="center"/>
      <protection/>
    </xf>
    <xf numFmtId="0" fontId="31" fillId="0" borderId="18" xfId="0" applyFont="1" applyFill="1" applyBorder="1" applyAlignment="1">
      <alignment horizontal="left" vertical="center" wrapText="1"/>
    </xf>
    <xf numFmtId="49" fontId="22" fillId="0" borderId="21" xfId="0" applyNumberFormat="1" applyFont="1" applyFill="1" applyBorder="1" applyAlignment="1" applyProtection="1">
      <alignment horizontal="center" vertical="center"/>
      <protection/>
    </xf>
    <xf numFmtId="0" fontId="22" fillId="0" borderId="21" xfId="0" applyNumberFormat="1" applyFont="1" applyFill="1" applyBorder="1" applyAlignment="1" applyProtection="1">
      <alignment horizontal="left" vertical="center"/>
      <protection/>
    </xf>
    <xf numFmtId="0" fontId="31" fillId="0" borderId="21" xfId="0" applyFont="1" applyFill="1" applyBorder="1" applyAlignment="1">
      <alignment horizontal="left" vertical="center" wrapText="1"/>
    </xf>
    <xf numFmtId="0" fontId="58" fillId="0" borderId="14" xfId="0" applyFont="1" applyFill="1" applyBorder="1" applyAlignment="1">
      <alignment horizontal="left" vertical="center" wrapText="1"/>
    </xf>
    <xf numFmtId="0" fontId="59" fillId="0" borderId="14" xfId="0" applyFont="1" applyFill="1" applyBorder="1" applyAlignment="1">
      <alignment horizontal="left" vertical="center" wrapText="1"/>
    </xf>
    <xf numFmtId="49" fontId="58" fillId="0" borderId="14" xfId="0" applyNumberFormat="1" applyFont="1" applyFill="1" applyBorder="1" applyAlignment="1">
      <alignment horizontal="center" vertical="center"/>
    </xf>
    <xf numFmtId="49" fontId="58" fillId="0" borderId="14" xfId="0" applyNumberFormat="1" applyFont="1" applyFill="1" applyBorder="1" applyAlignment="1">
      <alignment horizontal="center" vertical="center" wrapText="1"/>
    </xf>
    <xf numFmtId="0" fontId="60" fillId="0" borderId="15" xfId="0" applyFont="1" applyFill="1" applyBorder="1" applyAlignment="1">
      <alignment vertical="center" textRotation="180"/>
    </xf>
    <xf numFmtId="0" fontId="61" fillId="0" borderId="0" xfId="0" applyFont="1" applyFill="1" applyBorder="1" applyAlignment="1">
      <alignment/>
    </xf>
    <xf numFmtId="0" fontId="61" fillId="0" borderId="0" xfId="0" applyFont="1" applyFill="1" applyAlignment="1">
      <alignment/>
    </xf>
    <xf numFmtId="0" fontId="62" fillId="0" borderId="14" xfId="0" applyFont="1" applyFill="1" applyBorder="1" applyAlignment="1">
      <alignment horizontal="left" vertical="center" wrapText="1"/>
    </xf>
    <xf numFmtId="49" fontId="63" fillId="0" borderId="21" xfId="0" applyNumberFormat="1" applyFont="1" applyFill="1" applyBorder="1" applyAlignment="1" applyProtection="1">
      <alignment horizontal="center" vertical="center"/>
      <protection/>
    </xf>
    <xf numFmtId="0" fontId="63" fillId="0" borderId="21" xfId="0" applyNumberFormat="1" applyFont="1" applyFill="1" applyBorder="1" applyAlignment="1" applyProtection="1">
      <alignment horizontal="left" vertical="center"/>
      <protection/>
    </xf>
    <xf numFmtId="0" fontId="58" fillId="0" borderId="21" xfId="0" applyFont="1" applyFill="1" applyBorder="1" applyAlignment="1">
      <alignment horizontal="left" vertical="center" wrapText="1"/>
    </xf>
    <xf numFmtId="4" fontId="58" fillId="0" borderId="0" xfId="112" applyNumberFormat="1" applyFont="1" applyFill="1" applyBorder="1" applyAlignment="1">
      <alignment horizontal="center" vertical="center"/>
      <protection/>
    </xf>
    <xf numFmtId="0" fontId="61" fillId="0" borderId="0" xfId="0" applyFont="1" applyFill="1" applyAlignment="1">
      <alignment horizontal="center" vertical="center"/>
    </xf>
    <xf numFmtId="0" fontId="44" fillId="0" borderId="0" xfId="0" applyFont="1" applyFill="1" applyBorder="1" applyAlignment="1">
      <alignment horizontal="left" vertical="center" wrapText="1"/>
    </xf>
    <xf numFmtId="0" fontId="31" fillId="0" borderId="17" xfId="0" applyFont="1" applyFill="1" applyBorder="1" applyAlignment="1">
      <alignment horizontal="left" vertical="center" wrapText="1"/>
    </xf>
    <xf numFmtId="0" fontId="31" fillId="0" borderId="17" xfId="0" applyFont="1" applyFill="1" applyBorder="1" applyAlignment="1">
      <alignment horizontal="left" vertical="top" wrapText="1"/>
    </xf>
    <xf numFmtId="4" fontId="31" fillId="0" borderId="21" xfId="0" applyNumberFormat="1" applyFont="1" applyFill="1" applyBorder="1" applyAlignment="1">
      <alignment horizontal="left" vertical="center" wrapText="1"/>
    </xf>
    <xf numFmtId="4" fontId="0" fillId="0" borderId="0" xfId="0" applyNumberFormat="1" applyFont="1" applyFill="1" applyBorder="1" applyAlignment="1">
      <alignment/>
    </xf>
    <xf numFmtId="49" fontId="31" fillId="0" borderId="21" xfId="0" applyNumberFormat="1" applyFont="1" applyFill="1" applyBorder="1" applyAlignment="1">
      <alignment horizontal="center" vertical="center" wrapText="1"/>
    </xf>
    <xf numFmtId="4" fontId="25" fillId="0" borderId="0" xfId="0" applyNumberFormat="1" applyFont="1" applyFill="1" applyAlignment="1">
      <alignment vertical="center"/>
    </xf>
    <xf numFmtId="4" fontId="25" fillId="0" borderId="0" xfId="0" applyNumberFormat="1" applyFont="1" applyFill="1" applyAlignment="1">
      <alignment/>
    </xf>
    <xf numFmtId="4" fontId="23" fillId="0" borderId="0" xfId="0" applyNumberFormat="1" applyFont="1" applyFill="1" applyAlignment="1">
      <alignment vertical="center" wrapText="1"/>
    </xf>
    <xf numFmtId="4" fontId="22" fillId="0" borderId="0" xfId="0" applyNumberFormat="1" applyFont="1" applyFill="1" applyBorder="1" applyAlignment="1">
      <alignment horizontal="center"/>
    </xf>
    <xf numFmtId="4" fontId="22" fillId="0" borderId="0" xfId="0" applyNumberFormat="1" applyFont="1" applyFill="1" applyBorder="1" applyAlignment="1">
      <alignment vertical="center"/>
    </xf>
    <xf numFmtId="4" fontId="24" fillId="0" borderId="0" xfId="0" applyNumberFormat="1" applyFont="1" applyFill="1" applyBorder="1" applyAlignment="1" applyProtection="1">
      <alignment horizontal="center" vertical="center"/>
      <protection/>
    </xf>
    <xf numFmtId="4" fontId="29" fillId="0" borderId="14" xfId="0" applyNumberFormat="1" applyFont="1" applyFill="1" applyBorder="1" applyAlignment="1" applyProtection="1">
      <alignment horizontal="center" vertical="center" wrapText="1"/>
      <protection/>
    </xf>
    <xf numFmtId="4" fontId="29" fillId="0" borderId="14" xfId="112" applyNumberFormat="1" applyFont="1" applyFill="1" applyBorder="1" applyAlignment="1">
      <alignment horizontal="center" vertical="center"/>
      <protection/>
    </xf>
    <xf numFmtId="4" fontId="31" fillId="0" borderId="14" xfId="112" applyNumberFormat="1" applyFont="1" applyFill="1" applyBorder="1" applyAlignment="1">
      <alignment horizontal="center" vertical="center"/>
      <protection/>
    </xf>
    <xf numFmtId="4" fontId="31" fillId="0" borderId="14" xfId="0" applyNumberFormat="1" applyFont="1" applyFill="1" applyBorder="1" applyAlignment="1">
      <alignment horizontal="center" vertical="center" wrapText="1"/>
    </xf>
    <xf numFmtId="4" fontId="34" fillId="0" borderId="14" xfId="112" applyNumberFormat="1" applyFont="1" applyFill="1" applyBorder="1" applyAlignment="1">
      <alignment horizontal="center" vertical="center"/>
      <protection/>
    </xf>
    <xf numFmtId="4" fontId="37" fillId="0" borderId="14" xfId="112" applyNumberFormat="1" applyFont="1" applyFill="1" applyBorder="1" applyAlignment="1">
      <alignment horizontal="center" vertical="center"/>
      <protection/>
    </xf>
    <xf numFmtId="0" fontId="33" fillId="0" borderId="18" xfId="0" applyFont="1" applyFill="1" applyBorder="1" applyAlignment="1">
      <alignment horizontal="left" vertical="center"/>
    </xf>
    <xf numFmtId="0" fontId="37" fillId="0" borderId="0" xfId="0" applyFont="1" applyFill="1" applyBorder="1" applyAlignment="1">
      <alignment/>
    </xf>
    <xf numFmtId="4" fontId="58" fillId="0" borderId="14" xfId="112" applyNumberFormat="1" applyFont="1" applyFill="1" applyBorder="1" applyAlignment="1">
      <alignment horizontal="center" vertical="center"/>
      <protection/>
    </xf>
    <xf numFmtId="4" fontId="31" fillId="0" borderId="18" xfId="112" applyNumberFormat="1" applyFont="1" applyFill="1" applyBorder="1" applyAlignment="1">
      <alignment horizontal="center" vertical="center"/>
      <protection/>
    </xf>
    <xf numFmtId="4" fontId="31" fillId="0" borderId="21" xfId="112" applyNumberFormat="1" applyFont="1" applyFill="1" applyBorder="1" applyAlignment="1">
      <alignment horizontal="center" vertical="center"/>
      <protection/>
    </xf>
    <xf numFmtId="4" fontId="31" fillId="0" borderId="17" xfId="112" applyNumberFormat="1" applyFont="1" applyFill="1" applyBorder="1" applyAlignment="1">
      <alignment horizontal="center" vertical="center"/>
      <protection/>
    </xf>
    <xf numFmtId="0" fontId="31" fillId="0" borderId="19" xfId="0" applyNumberFormat="1" applyFont="1" applyFill="1" applyBorder="1" applyAlignment="1">
      <alignment horizontal="left" vertical="center" wrapText="1"/>
    </xf>
    <xf numFmtId="4" fontId="41" fillId="0" borderId="14" xfId="112" applyNumberFormat="1" applyFont="1" applyFill="1" applyBorder="1" applyAlignment="1">
      <alignment horizontal="center" vertical="center"/>
      <protection/>
    </xf>
    <xf numFmtId="4" fontId="31" fillId="0" borderId="14" xfId="0" applyNumberFormat="1" applyFont="1" applyFill="1" applyBorder="1" applyAlignment="1" applyProtection="1">
      <alignment horizontal="center" vertical="center"/>
      <protection/>
    </xf>
    <xf numFmtId="4" fontId="31" fillId="0" borderId="14" xfId="0" applyNumberFormat="1" applyFont="1" applyFill="1" applyBorder="1" applyAlignment="1" applyProtection="1">
      <alignment horizontal="center" vertical="center" wrapText="1"/>
      <protection/>
    </xf>
    <xf numFmtId="4" fontId="31" fillId="0" borderId="18" xfId="0" applyNumberFormat="1" applyFont="1" applyFill="1" applyBorder="1" applyAlignment="1" applyProtection="1">
      <alignment horizontal="center" vertical="center"/>
      <protection/>
    </xf>
    <xf numFmtId="4" fontId="58" fillId="0" borderId="21" xfId="0" applyNumberFormat="1" applyFont="1" applyFill="1" applyBorder="1" applyAlignment="1" applyProtection="1">
      <alignment horizontal="center" vertical="center"/>
      <protection/>
    </xf>
    <xf numFmtId="4" fontId="31" fillId="0" borderId="21" xfId="0" applyNumberFormat="1" applyFont="1" applyFill="1" applyBorder="1" applyAlignment="1" applyProtection="1">
      <alignment horizontal="center" vertical="center"/>
      <protection/>
    </xf>
    <xf numFmtId="4" fontId="31" fillId="0" borderId="0" xfId="0" applyNumberFormat="1" applyFont="1" applyFill="1" applyBorder="1" applyAlignment="1" applyProtection="1">
      <alignment horizontal="center" vertical="center"/>
      <protection/>
    </xf>
    <xf numFmtId="4" fontId="44" fillId="0" borderId="0" xfId="0" applyNumberFormat="1" applyFont="1" applyFill="1" applyBorder="1" applyAlignment="1" applyProtection="1">
      <alignment horizontal="center" vertical="center"/>
      <protection/>
    </xf>
    <xf numFmtId="4" fontId="23" fillId="0" borderId="0" xfId="0" applyNumberFormat="1" applyFont="1" applyFill="1" applyAlignment="1" applyProtection="1">
      <alignment/>
      <protection/>
    </xf>
    <xf numFmtId="4" fontId="23" fillId="0" borderId="0" xfId="0" applyNumberFormat="1" applyFont="1" applyFill="1" applyAlignment="1" applyProtection="1">
      <alignment vertical="center"/>
      <protection/>
    </xf>
    <xf numFmtId="4" fontId="22" fillId="0" borderId="0" xfId="0" applyNumberFormat="1" applyFont="1" applyFill="1" applyAlignment="1" applyProtection="1">
      <alignment vertical="center"/>
      <protection/>
    </xf>
    <xf numFmtId="0" fontId="0" fillId="46" borderId="0" xfId="0" applyFont="1" applyFill="1" applyAlignment="1">
      <alignment/>
    </xf>
    <xf numFmtId="4" fontId="33" fillId="46" borderId="0" xfId="0" applyNumberFormat="1" applyFont="1" applyFill="1" applyAlignment="1">
      <alignment/>
    </xf>
    <xf numFmtId="0" fontId="34" fillId="46" borderId="0" xfId="0" applyFont="1" applyFill="1" applyAlignment="1">
      <alignment/>
    </xf>
    <xf numFmtId="0" fontId="37" fillId="46" borderId="0" xfId="0" applyFont="1" applyFill="1" applyAlignment="1">
      <alignment/>
    </xf>
    <xf numFmtId="0" fontId="36" fillId="46" borderId="0" xfId="0" applyFont="1" applyFill="1" applyAlignment="1">
      <alignment/>
    </xf>
    <xf numFmtId="4" fontId="23" fillId="46" borderId="0" xfId="0" applyNumberFormat="1" applyFont="1" applyFill="1" applyAlignment="1" applyProtection="1">
      <alignment/>
      <protection/>
    </xf>
    <xf numFmtId="4" fontId="22" fillId="46" borderId="0" xfId="0" applyNumberFormat="1" applyFont="1" applyFill="1" applyAlignment="1" applyProtection="1">
      <alignment/>
      <protection/>
    </xf>
    <xf numFmtId="49" fontId="31" fillId="0" borderId="18" xfId="0" applyNumberFormat="1" applyFont="1" applyFill="1" applyBorder="1" applyAlignment="1">
      <alignment horizontal="center" vertical="center" wrapText="1"/>
    </xf>
    <xf numFmtId="49" fontId="31" fillId="0" borderId="22" xfId="0" applyNumberFormat="1" applyFont="1" applyFill="1" applyBorder="1" applyAlignment="1">
      <alignment horizontal="center" vertical="center" wrapText="1"/>
    </xf>
    <xf numFmtId="49" fontId="31" fillId="0" borderId="17" xfId="0" applyNumberFormat="1" applyFont="1" applyFill="1" applyBorder="1" applyAlignment="1">
      <alignment horizontal="center" vertical="center" wrapText="1"/>
    </xf>
    <xf numFmtId="49" fontId="31" fillId="0" borderId="14" xfId="0" applyNumberFormat="1" applyFont="1" applyFill="1" applyBorder="1" applyAlignment="1">
      <alignment horizontal="center" vertical="center" wrapText="1"/>
    </xf>
    <xf numFmtId="49" fontId="31" fillId="0" borderId="14" xfId="0" applyNumberFormat="1" applyFont="1" applyFill="1" applyBorder="1" applyAlignment="1">
      <alignment horizontal="center" vertical="center"/>
    </xf>
    <xf numFmtId="0" fontId="23" fillId="0" borderId="0" xfId="0" applyFont="1" applyFill="1" applyBorder="1" applyAlignment="1">
      <alignment horizontal="center" vertical="center" textRotation="180"/>
    </xf>
    <xf numFmtId="0" fontId="31" fillId="0" borderId="19" xfId="0" applyFont="1" applyFill="1" applyBorder="1" applyAlignment="1">
      <alignment horizontal="left" vertical="center" wrapText="1"/>
    </xf>
    <xf numFmtId="0" fontId="31" fillId="0" borderId="14" xfId="0" applyFont="1" applyFill="1" applyBorder="1" applyAlignment="1">
      <alignment horizontal="left" vertical="center" wrapText="1"/>
    </xf>
    <xf numFmtId="49" fontId="31" fillId="0" borderId="21" xfId="0" applyNumberFormat="1" applyFont="1" applyFill="1" applyBorder="1" applyAlignment="1">
      <alignment horizontal="center" vertical="center" wrapText="1"/>
    </xf>
    <xf numFmtId="0" fontId="40" fillId="0" borderId="14" xfId="0" applyFont="1" applyFill="1" applyBorder="1" applyAlignment="1">
      <alignment horizontal="center" vertical="center" wrapText="1"/>
    </xf>
    <xf numFmtId="3" fontId="44" fillId="0" borderId="0" xfId="0" applyNumberFormat="1" applyFont="1" applyFill="1" applyBorder="1" applyAlignment="1" applyProtection="1">
      <alignment horizontal="left" wrapText="1"/>
      <protection/>
    </xf>
    <xf numFmtId="0" fontId="23" fillId="0" borderId="15" xfId="0" applyFont="1" applyFill="1" applyBorder="1" applyAlignment="1">
      <alignment horizontal="center" vertical="center" textRotation="180"/>
    </xf>
    <xf numFmtId="3" fontId="44" fillId="0" borderId="0" xfId="0" applyNumberFormat="1" applyFont="1" applyFill="1" applyBorder="1" applyAlignment="1" applyProtection="1">
      <alignment horizontal="center" wrapText="1"/>
      <protection/>
    </xf>
    <xf numFmtId="0" fontId="31" fillId="0" borderId="18" xfId="0" applyFont="1" applyFill="1" applyBorder="1" applyAlignment="1">
      <alignment horizontal="left" vertical="center"/>
    </xf>
    <xf numFmtId="0" fontId="31" fillId="0" borderId="17" xfId="0" applyFont="1" applyFill="1" applyBorder="1" applyAlignment="1">
      <alignment horizontal="left" vertical="center"/>
    </xf>
    <xf numFmtId="49" fontId="31" fillId="0" borderId="14" xfId="0" applyNumberFormat="1" applyFont="1" applyFill="1" applyBorder="1" applyAlignment="1">
      <alignment horizontal="left" vertical="center" wrapText="1"/>
    </xf>
    <xf numFmtId="0" fontId="31" fillId="0" borderId="18" xfId="0" applyFont="1" applyFill="1" applyBorder="1" applyAlignment="1">
      <alignment horizontal="center" vertical="center" wrapText="1"/>
    </xf>
    <xf numFmtId="0" fontId="31" fillId="0" borderId="22" xfId="0" applyFont="1" applyFill="1" applyBorder="1" applyAlignment="1">
      <alignment horizontal="center" vertical="center" wrapText="1"/>
    </xf>
    <xf numFmtId="0" fontId="31" fillId="0" borderId="17" xfId="0" applyFont="1" applyFill="1" applyBorder="1" applyAlignment="1">
      <alignment horizontal="center" vertical="center" wrapText="1"/>
    </xf>
    <xf numFmtId="0" fontId="29" fillId="0" borderId="14" xfId="0" applyNumberFormat="1" applyFont="1" applyFill="1" applyBorder="1" applyAlignment="1" applyProtection="1">
      <alignment horizontal="center" vertical="center" wrapText="1"/>
      <protection/>
    </xf>
    <xf numFmtId="4" fontId="29" fillId="0" borderId="14" xfId="0" applyNumberFormat="1" applyFont="1" applyFill="1" applyBorder="1" applyAlignment="1" applyProtection="1">
      <alignment horizontal="center" vertical="center" wrapText="1"/>
      <protection/>
    </xf>
    <xf numFmtId="0" fontId="26" fillId="0" borderId="0" xfId="0" applyNumberFormat="1" applyFont="1" applyFill="1" applyBorder="1" applyAlignment="1" applyProtection="1">
      <alignment horizontal="center" vertical="center" wrapText="1"/>
      <protection/>
    </xf>
    <xf numFmtId="49" fontId="27" fillId="0" borderId="0" xfId="0" applyNumberFormat="1" applyFont="1" applyFill="1" applyBorder="1" applyAlignment="1" applyProtection="1">
      <alignment horizontal="center" vertical="top" wrapText="1"/>
      <protection/>
    </xf>
    <xf numFmtId="0" fontId="28" fillId="0" borderId="0" xfId="0" applyNumberFormat="1" applyFont="1" applyFill="1" applyBorder="1" applyAlignment="1" applyProtection="1">
      <alignment horizontal="center" vertical="top" wrapText="1"/>
      <protection/>
    </xf>
    <xf numFmtId="49" fontId="29" fillId="0" borderId="14" xfId="0" applyNumberFormat="1" applyFont="1" applyFill="1" applyBorder="1" applyAlignment="1" applyProtection="1">
      <alignment horizontal="center" vertical="center" wrapText="1"/>
      <protection/>
    </xf>
    <xf numFmtId="0" fontId="31" fillId="0" borderId="21" xfId="0" applyFont="1" applyFill="1" applyBorder="1" applyAlignment="1">
      <alignment horizontal="left" vertical="center" wrapText="1"/>
    </xf>
  </cellXfs>
  <cellStyles count="126">
    <cellStyle name="Normal" xfId="0"/>
    <cellStyle name="20% - Акцент1" xfId="15"/>
    <cellStyle name="20% — акцент1" xfId="16"/>
    <cellStyle name="20% - Акцент2" xfId="17"/>
    <cellStyle name="20% — акцент2" xfId="18"/>
    <cellStyle name="20% - Акцент3" xfId="19"/>
    <cellStyle name="20% — акцент3" xfId="20"/>
    <cellStyle name="20% - Акцент4" xfId="21"/>
    <cellStyle name="20% — акцент4" xfId="22"/>
    <cellStyle name="20% - Акцент5" xfId="23"/>
    <cellStyle name="20% — акцент5" xfId="24"/>
    <cellStyle name="20% - Акцент6" xfId="25"/>
    <cellStyle name="20% — акцент6" xfId="26"/>
    <cellStyle name="20% – Акцентування1" xfId="27"/>
    <cellStyle name="20% – Акцентування2" xfId="28"/>
    <cellStyle name="20% – Акцентування3" xfId="29"/>
    <cellStyle name="20% – Акцентування4" xfId="30"/>
    <cellStyle name="20% – Акцентування5" xfId="31"/>
    <cellStyle name="20% – Акцентування6" xfId="32"/>
    <cellStyle name="40% - Акцент1" xfId="33"/>
    <cellStyle name="40% — акцент1" xfId="34"/>
    <cellStyle name="40% - Акцент2" xfId="35"/>
    <cellStyle name="40% — акцент2" xfId="36"/>
    <cellStyle name="40% - Акцент3" xfId="37"/>
    <cellStyle name="40% — акцент3" xfId="38"/>
    <cellStyle name="40% - Акцент4" xfId="39"/>
    <cellStyle name="40% — акцент4" xfId="40"/>
    <cellStyle name="40% - Акцент5" xfId="41"/>
    <cellStyle name="40% — акцент5" xfId="42"/>
    <cellStyle name="40% - Акцент6" xfId="43"/>
    <cellStyle name="40% — акцент6" xfId="44"/>
    <cellStyle name="40% – Акцентування1" xfId="45"/>
    <cellStyle name="40% – Акцентування2" xfId="46"/>
    <cellStyle name="40% – Акцентування3" xfId="47"/>
    <cellStyle name="40% – Акцентування4" xfId="48"/>
    <cellStyle name="40% – Акцентування5" xfId="49"/>
    <cellStyle name="40% – Акцентування6" xfId="50"/>
    <cellStyle name="60% - Акцент1" xfId="51"/>
    <cellStyle name="60% — акцент1" xfId="52"/>
    <cellStyle name="60% - Акцент2" xfId="53"/>
    <cellStyle name="60% — акцент2" xfId="54"/>
    <cellStyle name="60% - Акцент3" xfId="55"/>
    <cellStyle name="60% — акцент3" xfId="56"/>
    <cellStyle name="60% - Акцент4" xfId="57"/>
    <cellStyle name="60% — акцент4" xfId="58"/>
    <cellStyle name="60% - Акцент5" xfId="59"/>
    <cellStyle name="60% — акцент5" xfId="60"/>
    <cellStyle name="60% - Акцент6" xfId="61"/>
    <cellStyle name="60% — акцент6" xfId="62"/>
    <cellStyle name="60% – Акцентування1" xfId="63"/>
    <cellStyle name="60% – Акцентування2" xfId="64"/>
    <cellStyle name="60% – Акцентування3" xfId="65"/>
    <cellStyle name="60% – Акцентування4" xfId="66"/>
    <cellStyle name="60% – Акцентування5" xfId="67"/>
    <cellStyle name="60% – Акцентування6" xfId="68"/>
    <cellStyle name="Normal_meresha_07" xfId="69"/>
    <cellStyle name="Акцент1" xfId="70"/>
    <cellStyle name="Акцент2" xfId="71"/>
    <cellStyle name="Акцент3" xfId="72"/>
    <cellStyle name="Акцент4" xfId="73"/>
    <cellStyle name="Акцент5" xfId="74"/>
    <cellStyle name="Акцент6" xfId="75"/>
    <cellStyle name="Акцентування1" xfId="76"/>
    <cellStyle name="Акцентування2" xfId="77"/>
    <cellStyle name="Акцентування3" xfId="78"/>
    <cellStyle name="Акцентування4" xfId="79"/>
    <cellStyle name="Акцентування5" xfId="80"/>
    <cellStyle name="Акцентування6" xfId="81"/>
    <cellStyle name="Ввід" xfId="82"/>
    <cellStyle name="Ввод " xfId="83"/>
    <cellStyle name="Вывод" xfId="84"/>
    <cellStyle name="Вычисление" xfId="85"/>
    <cellStyle name="Currency" xfId="86"/>
    <cellStyle name="Currency [0]" xfId="87"/>
    <cellStyle name="Добре" xfId="88"/>
    <cellStyle name="Заголовок 1" xfId="89"/>
    <cellStyle name="Заголовок 2" xfId="90"/>
    <cellStyle name="Заголовок 3" xfId="91"/>
    <cellStyle name="Заголовок 4" xfId="92"/>
    <cellStyle name="Звичайний 10" xfId="93"/>
    <cellStyle name="Звичайний 11" xfId="94"/>
    <cellStyle name="Звичайний 12" xfId="95"/>
    <cellStyle name="Звичайний 13" xfId="96"/>
    <cellStyle name="Звичайний 14" xfId="97"/>
    <cellStyle name="Звичайний 15" xfId="98"/>
    <cellStyle name="Звичайний 16" xfId="99"/>
    <cellStyle name="Звичайний 17" xfId="100"/>
    <cellStyle name="Звичайний 18" xfId="101"/>
    <cellStyle name="Звичайний 19" xfId="102"/>
    <cellStyle name="Звичайний 2" xfId="103"/>
    <cellStyle name="Звичайний 20" xfId="104"/>
    <cellStyle name="Звичайний 3" xfId="105"/>
    <cellStyle name="Звичайний 4" xfId="106"/>
    <cellStyle name="Звичайний 5" xfId="107"/>
    <cellStyle name="Звичайний 6" xfId="108"/>
    <cellStyle name="Звичайний 7" xfId="109"/>
    <cellStyle name="Звичайний 8" xfId="110"/>
    <cellStyle name="Звичайний 9" xfId="111"/>
    <cellStyle name="Звичайний_Додаток _ 3 зм_ни 4575" xfId="112"/>
    <cellStyle name="Зв'язана клітинка" xfId="113"/>
    <cellStyle name="Итог" xfId="114"/>
    <cellStyle name="Контрольна клітинка" xfId="115"/>
    <cellStyle name="Контрольная ячейка" xfId="116"/>
    <cellStyle name="Назва" xfId="117"/>
    <cellStyle name="Название" xfId="118"/>
    <cellStyle name="Нейтральный" xfId="119"/>
    <cellStyle name="Обчислення" xfId="120"/>
    <cellStyle name="Обычный 2" xfId="121"/>
    <cellStyle name="Підсумок" xfId="122"/>
    <cellStyle name="Плохой" xfId="123"/>
    <cellStyle name="Поганий" xfId="124"/>
    <cellStyle name="Пояснение" xfId="125"/>
    <cellStyle name="Примечание" xfId="126"/>
    <cellStyle name="Примечание 1" xfId="127"/>
    <cellStyle name="Примітка" xfId="128"/>
    <cellStyle name="Percent" xfId="129"/>
    <cellStyle name="Результат 1" xfId="130"/>
    <cellStyle name="Связанная ячейка" xfId="131"/>
    <cellStyle name="Середній" xfId="132"/>
    <cellStyle name="Стиль 1" xfId="133"/>
    <cellStyle name="Текст попередження" xfId="134"/>
    <cellStyle name="Текст пояснення" xfId="135"/>
    <cellStyle name="Текст предупреждения" xfId="136"/>
    <cellStyle name="Comma" xfId="137"/>
    <cellStyle name="Comma [0]" xfId="138"/>
    <cellStyle name="Хороший" xfId="13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336666"/>
      <rgbColor rgb="00C0C0C0"/>
      <rgbColor rgb="00808080"/>
      <rgbColor rgb="009999FF"/>
      <rgbColor rgb="00996666"/>
      <rgbColor rgb="00FFFFC0"/>
      <rgbColor rgb="00E3E3E3"/>
      <rgbColor rgb="00660066"/>
      <rgbColor rgb="00FF8080"/>
      <rgbColor rgb="000080C0"/>
      <rgbColor rgb="00C0C0FF"/>
      <rgbColor rgb="00000080"/>
      <rgbColor rgb="00FF00FF"/>
      <rgbColor rgb="00FFFF00"/>
      <rgbColor rgb="0000FFFF"/>
      <rgbColor rgb="00800080"/>
      <rgbColor rgb="00800000"/>
      <rgbColor rgb="00008080"/>
      <rgbColor rgb="000000FF"/>
      <rgbColor rgb="0000CCFF"/>
      <rgbColor rgb="00A0E0E0"/>
      <rgbColor rgb="00CCFFCC"/>
      <rgbColor rgb="00FFFF99"/>
      <rgbColor rgb="00A6CAF0"/>
      <rgbColor rgb="00CC9CCC"/>
      <rgbColor rgb="00CC99FF"/>
      <rgbColor rgb="00FFCC99"/>
      <rgbColor rgb="003333CC"/>
      <rgbColor rgb="0033CCCC"/>
      <rgbColor rgb="00999933"/>
      <rgbColor rgb="00FFCC00"/>
      <rgbColor rgb="00FF9900"/>
      <rgbColor rgb="00FF6600"/>
      <rgbColor rgb="00666699"/>
      <rgbColor rgb="00969696"/>
      <rgbColor rgb="00003366"/>
      <rgbColor rgb="00339966"/>
      <rgbColor rgb="00003300"/>
      <rgbColor rgb="00424242"/>
      <rgbColor rgb="00663300"/>
      <rgbColor rgb="00996633"/>
      <rgbColor rgb="00333399"/>
      <rgbColor rgb="003D3D3D"/>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356"/>
  <sheetViews>
    <sheetView showZeros="0" tabSelected="1" view="pageBreakPreview" zoomScale="25" zoomScaleNormal="24" zoomScaleSheetLayoutView="25" zoomScalePageLayoutView="0" workbookViewId="0" topLeftCell="A1">
      <selection activeCell="G5" sqref="G5"/>
    </sheetView>
  </sheetViews>
  <sheetFormatPr defaultColWidth="9.16015625" defaultRowHeight="12.75"/>
  <cols>
    <col min="1" max="1" width="54.5" style="1" customWidth="1"/>
    <col min="2" max="2" width="52.16015625" style="1" customWidth="1"/>
    <col min="3" max="3" width="56" style="1" customWidth="1"/>
    <col min="4" max="4" width="148" style="2" customWidth="1"/>
    <col min="5" max="5" width="196.66015625" style="2" customWidth="1"/>
    <col min="6" max="6" width="96.16015625" style="2" customWidth="1"/>
    <col min="7" max="7" width="75.66015625" style="129" customWidth="1"/>
    <col min="8" max="8" width="69" style="122" customWidth="1"/>
    <col min="9" max="9" width="66.66015625" style="122" customWidth="1"/>
    <col min="10" max="10" width="68" style="122" customWidth="1"/>
    <col min="11" max="11" width="16" style="3" customWidth="1"/>
    <col min="12" max="12" width="40" style="4" customWidth="1"/>
    <col min="13" max="13" width="9.16015625" style="5" customWidth="1"/>
    <col min="14" max="15" width="105" style="5" customWidth="1"/>
    <col min="16" max="16384" width="9.16015625" style="5" customWidth="1"/>
  </cols>
  <sheetData>
    <row r="1" spans="6:11" ht="68.25">
      <c r="F1" s="7"/>
      <c r="G1" s="93" t="s">
        <v>662</v>
      </c>
      <c r="H1" s="93"/>
      <c r="I1" s="93"/>
      <c r="J1" s="93"/>
      <c r="K1" s="135"/>
    </row>
    <row r="2" spans="6:11" ht="68.25">
      <c r="F2" s="7"/>
      <c r="G2" s="93" t="s">
        <v>660</v>
      </c>
      <c r="H2" s="93"/>
      <c r="I2" s="93"/>
      <c r="J2" s="93"/>
      <c r="K2" s="135"/>
    </row>
    <row r="3" spans="6:11" ht="68.25">
      <c r="F3" s="7"/>
      <c r="G3" s="93" t="s">
        <v>661</v>
      </c>
      <c r="H3" s="93"/>
      <c r="I3" s="93"/>
      <c r="J3" s="93"/>
      <c r="K3" s="135"/>
    </row>
    <row r="4" spans="6:11" ht="68.25">
      <c r="F4" s="8"/>
      <c r="G4" s="94" t="s">
        <v>664</v>
      </c>
      <c r="H4" s="94"/>
      <c r="I4" s="94"/>
      <c r="J4" s="94"/>
      <c r="K4" s="135"/>
    </row>
    <row r="5" spans="7:11" ht="68.25">
      <c r="G5" s="94"/>
      <c r="H5" s="94"/>
      <c r="I5" s="94"/>
      <c r="J5" s="95"/>
      <c r="K5" s="135"/>
    </row>
    <row r="6" spans="7:11" ht="68.25">
      <c r="G6" s="94"/>
      <c r="H6" s="94"/>
      <c r="I6" s="94"/>
      <c r="J6" s="95"/>
      <c r="K6" s="135"/>
    </row>
    <row r="7" spans="7:11" ht="68.25">
      <c r="G7" s="94"/>
      <c r="H7" s="94"/>
      <c r="I7" s="94"/>
      <c r="J7" s="95"/>
      <c r="K7" s="135"/>
    </row>
    <row r="8" spans="7:11" ht="68.25">
      <c r="G8" s="94"/>
      <c r="H8" s="94"/>
      <c r="I8" s="94"/>
      <c r="J8" s="95"/>
      <c r="K8" s="135"/>
    </row>
    <row r="9" spans="1:11" ht="162.75" customHeight="1">
      <c r="A9" s="151" t="s">
        <v>648</v>
      </c>
      <c r="B9" s="151"/>
      <c r="C9" s="151"/>
      <c r="D9" s="151"/>
      <c r="E9" s="151"/>
      <c r="F9" s="151"/>
      <c r="G9" s="151"/>
      <c r="H9" s="151"/>
      <c r="I9" s="151"/>
      <c r="J9" s="151"/>
      <c r="K9" s="135"/>
    </row>
    <row r="10" spans="1:11" ht="67.5" customHeight="1">
      <c r="A10" s="152" t="s">
        <v>572</v>
      </c>
      <c r="B10" s="152"/>
      <c r="C10" s="152"/>
      <c r="D10" s="152"/>
      <c r="E10" s="152"/>
      <c r="F10" s="152"/>
      <c r="G10" s="152"/>
      <c r="H10" s="152"/>
      <c r="I10" s="152"/>
      <c r="J10" s="152"/>
      <c r="K10" s="135"/>
    </row>
    <row r="11" spans="1:11" ht="55.5" customHeight="1">
      <c r="A11" s="153" t="s">
        <v>0</v>
      </c>
      <c r="B11" s="153"/>
      <c r="C11" s="153"/>
      <c r="D11" s="153"/>
      <c r="E11" s="153"/>
      <c r="F11" s="153"/>
      <c r="G11" s="153"/>
      <c r="H11" s="153"/>
      <c r="I11" s="153"/>
      <c r="J11" s="153"/>
      <c r="K11" s="135"/>
    </row>
    <row r="12" spans="1:11" ht="61.5" customHeight="1">
      <c r="A12" s="9"/>
      <c r="B12" s="9"/>
      <c r="C12" s="9"/>
      <c r="D12" s="10"/>
      <c r="E12" s="11"/>
      <c r="F12" s="11"/>
      <c r="G12" s="96"/>
      <c r="H12" s="97"/>
      <c r="I12" s="97"/>
      <c r="J12" s="98" t="s">
        <v>1</v>
      </c>
      <c r="K12" s="135"/>
    </row>
    <row r="13" spans="1:11" ht="100.5" customHeight="1">
      <c r="A13" s="154" t="s">
        <v>2</v>
      </c>
      <c r="B13" s="154" t="s">
        <v>3</v>
      </c>
      <c r="C13" s="154" t="s">
        <v>4</v>
      </c>
      <c r="D13" s="149" t="s">
        <v>5</v>
      </c>
      <c r="E13" s="149" t="s">
        <v>6</v>
      </c>
      <c r="F13" s="149" t="s">
        <v>7</v>
      </c>
      <c r="G13" s="150" t="s">
        <v>8</v>
      </c>
      <c r="H13" s="150" t="s">
        <v>9</v>
      </c>
      <c r="I13" s="150" t="s">
        <v>10</v>
      </c>
      <c r="J13" s="150"/>
      <c r="K13" s="135"/>
    </row>
    <row r="14" spans="1:11" ht="212.25" customHeight="1">
      <c r="A14" s="154"/>
      <c r="B14" s="154"/>
      <c r="C14" s="154"/>
      <c r="D14" s="149"/>
      <c r="E14" s="149"/>
      <c r="F14" s="149"/>
      <c r="G14" s="150"/>
      <c r="H14" s="150"/>
      <c r="I14" s="99" t="s">
        <v>8</v>
      </c>
      <c r="J14" s="99" t="s">
        <v>11</v>
      </c>
      <c r="K14" s="135"/>
    </row>
    <row r="15" spans="1:12" s="16" customFormat="1" ht="102" customHeight="1">
      <c r="A15" s="12"/>
      <c r="B15" s="12"/>
      <c r="C15" s="12"/>
      <c r="D15" s="13" t="s">
        <v>12</v>
      </c>
      <c r="E15" s="14"/>
      <c r="F15" s="14"/>
      <c r="G15" s="100">
        <f>SUM(G16:G66)</f>
        <v>272530238</v>
      </c>
      <c r="H15" s="100">
        <f>SUM(H16:H66)</f>
        <v>214367618</v>
      </c>
      <c r="I15" s="100">
        <f>SUM(I16:I66)</f>
        <v>58162620</v>
      </c>
      <c r="J15" s="100">
        <f>SUM(J16:J66)</f>
        <v>57542180</v>
      </c>
      <c r="K15" s="135"/>
      <c r="L15" s="15"/>
    </row>
    <row r="16" spans="1:11" ht="221.25" customHeight="1">
      <c r="A16" s="133" t="s">
        <v>13</v>
      </c>
      <c r="B16" s="133" t="s">
        <v>14</v>
      </c>
      <c r="C16" s="133" t="s">
        <v>15</v>
      </c>
      <c r="D16" s="137" t="s">
        <v>16</v>
      </c>
      <c r="E16" s="18" t="str">
        <f>E316</f>
        <v>Програма «Воєнний стан: інформування Сумської міської територіальної громади» на 2024 рік </v>
      </c>
      <c r="F16" s="18" t="str">
        <f>F316</f>
        <v>наказ СМВА від 18.12.2023    № 94 - СМР</v>
      </c>
      <c r="G16" s="101">
        <f aca="true" t="shared" si="0" ref="G16:G66">H16+I16</f>
        <v>1072000</v>
      </c>
      <c r="H16" s="101">
        <f>1000000+320000-248000</f>
        <v>1072000</v>
      </c>
      <c r="I16" s="101"/>
      <c r="J16" s="101"/>
      <c r="K16" s="135"/>
    </row>
    <row r="17" spans="1:11" ht="118.5" customHeight="1" hidden="1">
      <c r="A17" s="133"/>
      <c r="B17" s="133"/>
      <c r="C17" s="133"/>
      <c r="D17" s="137"/>
      <c r="E17" s="18" t="str">
        <f>E317</f>
        <v>Програма  «Суспільні комунікації Сумської міської територіальної громади» на 2023 - 2025 роки</v>
      </c>
      <c r="F17" s="18" t="str">
        <f>F317</f>
        <v>ріш СМР 14.12.2022                    № 3321-МР (зі змінами)</v>
      </c>
      <c r="G17" s="101">
        <f t="shared" si="0"/>
        <v>0</v>
      </c>
      <c r="H17" s="101"/>
      <c r="I17" s="101"/>
      <c r="J17" s="101"/>
      <c r="K17" s="135"/>
    </row>
    <row r="18" spans="1:11" ht="132.75" customHeight="1" hidden="1">
      <c r="A18" s="17" t="s">
        <v>17</v>
      </c>
      <c r="B18" s="17" t="s">
        <v>18</v>
      </c>
      <c r="C18" s="17" t="s">
        <v>19</v>
      </c>
      <c r="D18" s="19" t="s">
        <v>20</v>
      </c>
      <c r="E18" s="18" t="s">
        <v>21</v>
      </c>
      <c r="F18" s="18" t="s">
        <v>22</v>
      </c>
      <c r="G18" s="101">
        <f t="shared" si="0"/>
        <v>0</v>
      </c>
      <c r="H18" s="101"/>
      <c r="I18" s="101"/>
      <c r="J18" s="101"/>
      <c r="K18" s="135"/>
    </row>
    <row r="19" spans="1:11" ht="180" customHeight="1">
      <c r="A19" s="134" t="s">
        <v>23</v>
      </c>
      <c r="B19" s="133" t="s">
        <v>24</v>
      </c>
      <c r="C19" s="134" t="s">
        <v>25</v>
      </c>
      <c r="D19" s="137" t="s">
        <v>26</v>
      </c>
      <c r="E19" s="18" t="str">
        <f>E331</f>
        <v>Програма «Фінансове забезпечення відзначення на території Сумської міської територіальної громади державних, професійних свят, ювілейних дат та інших подій на 2022 - 2024 роки» </v>
      </c>
      <c r="F19" s="18" t="str">
        <f>F331</f>
        <v>ріш СМР від 24.11.2021 року № 2508 - МР (зі змінами)</v>
      </c>
      <c r="G19" s="101">
        <f t="shared" si="0"/>
        <v>1000000</v>
      </c>
      <c r="H19" s="101">
        <v>1000000</v>
      </c>
      <c r="I19" s="101"/>
      <c r="J19" s="101"/>
      <c r="K19" s="135"/>
    </row>
    <row r="20" spans="1:11" ht="114" customHeight="1">
      <c r="A20" s="134"/>
      <c r="B20" s="133"/>
      <c r="C20" s="134"/>
      <c r="D20" s="137"/>
      <c r="E20" s="18" t="str">
        <f>E317</f>
        <v>Програма  «Суспільні комунікації Сумської міської територіальної громади» на 2023 - 2025 роки</v>
      </c>
      <c r="F20" s="18" t="s">
        <v>580</v>
      </c>
      <c r="G20" s="101">
        <f t="shared" si="0"/>
        <v>970000</v>
      </c>
      <c r="H20" s="101">
        <f>3200400+208800-1084000-795000-560200</f>
        <v>970000</v>
      </c>
      <c r="I20" s="101">
        <f>795000-795000</f>
        <v>0</v>
      </c>
      <c r="J20" s="101">
        <f>795000-795000</f>
        <v>0</v>
      </c>
      <c r="K20" s="135"/>
    </row>
    <row r="21" spans="1:11" ht="154.5" customHeight="1">
      <c r="A21" s="20" t="s">
        <v>27</v>
      </c>
      <c r="B21" s="17" t="s">
        <v>28</v>
      </c>
      <c r="C21" s="20">
        <v>1070</v>
      </c>
      <c r="D21" s="18" t="s">
        <v>29</v>
      </c>
      <c r="E21" s="18" t="str">
        <f>E318</f>
        <v>Комплексна програма Сумської міської територіальної громади «Освіта на 2022 - 2024 роки» </v>
      </c>
      <c r="F21" s="18" t="str">
        <f>F318</f>
        <v>ріш СМР від 24.11.2021 року № 2512 - МР (зі змінами)</v>
      </c>
      <c r="G21" s="101">
        <f t="shared" si="0"/>
        <v>555700</v>
      </c>
      <c r="H21" s="101">
        <v>555700</v>
      </c>
      <c r="I21" s="101"/>
      <c r="J21" s="101"/>
      <c r="K21" s="135"/>
    </row>
    <row r="22" spans="1:11" ht="128.25" customHeight="1">
      <c r="A22" s="134" t="s">
        <v>30</v>
      </c>
      <c r="B22" s="133" t="s">
        <v>31</v>
      </c>
      <c r="C22" s="133">
        <v>1070</v>
      </c>
      <c r="D22" s="137" t="s">
        <v>32</v>
      </c>
      <c r="E22" s="18" t="str">
        <f>E330</f>
        <v>Цільова комплексна програма «Суми - громада для молоді» на 2022 - 2024 роки </v>
      </c>
      <c r="F22" s="18" t="str">
        <f>F330</f>
        <v>ріш СМР від 23.12.2021                  № 2698 - МР (зі змінами)</v>
      </c>
      <c r="G22" s="101">
        <f t="shared" si="0"/>
        <v>8000</v>
      </c>
      <c r="H22" s="101">
        <v>8000</v>
      </c>
      <c r="I22" s="101"/>
      <c r="J22" s="101"/>
      <c r="K22" s="135"/>
    </row>
    <row r="23" spans="1:11" ht="147" customHeight="1">
      <c r="A23" s="134"/>
      <c r="B23" s="133"/>
      <c r="C23" s="133"/>
      <c r="D23" s="137"/>
      <c r="E23" s="18" t="str">
        <f>E318</f>
        <v>Комплексна програма Сумської міської територіальної громади «Освіта на 2022 - 2024 роки» </v>
      </c>
      <c r="F23" s="18" t="str">
        <f>F318</f>
        <v>ріш СМР від 24.11.2021 року № 2512 - МР (зі змінами)</v>
      </c>
      <c r="G23" s="101">
        <f t="shared" si="0"/>
        <v>958300</v>
      </c>
      <c r="H23" s="101">
        <v>958300</v>
      </c>
      <c r="I23" s="101"/>
      <c r="J23" s="101"/>
      <c r="K23" s="135"/>
    </row>
    <row r="24" spans="1:11" ht="169.5" customHeight="1">
      <c r="A24" s="17" t="s">
        <v>33</v>
      </c>
      <c r="B24" s="17" t="s">
        <v>34</v>
      </c>
      <c r="C24" s="17" t="s">
        <v>35</v>
      </c>
      <c r="D24" s="18" t="s">
        <v>36</v>
      </c>
      <c r="E24" s="18" t="str">
        <f>E327</f>
        <v>Програма Сумської міської територіальної громади «Соціальні служби готові прийти на допомогу на  2022 - 2024 роки»</v>
      </c>
      <c r="F24" s="18" t="str">
        <f>F327</f>
        <v>ріш СМР від 27.10.2021 року № 2003 - МР</v>
      </c>
      <c r="G24" s="101">
        <f t="shared" si="0"/>
        <v>160300</v>
      </c>
      <c r="H24" s="101">
        <v>160300</v>
      </c>
      <c r="I24" s="101"/>
      <c r="J24" s="101"/>
      <c r="K24" s="135"/>
    </row>
    <row r="25" spans="1:11" ht="216.75" customHeight="1">
      <c r="A25" s="17" t="s">
        <v>37</v>
      </c>
      <c r="B25" s="17" t="s">
        <v>38</v>
      </c>
      <c r="C25" s="17" t="s">
        <v>35</v>
      </c>
      <c r="D25" s="18" t="s">
        <v>39</v>
      </c>
      <c r="E25" s="18" t="str">
        <f>E330</f>
        <v>Цільова комплексна програма «Суми - громада для молоді» на 2022 - 2024 роки </v>
      </c>
      <c r="F25" s="18" t="str">
        <f>F330</f>
        <v>ріш СМР від 23.12.2021                  № 2698 - МР (зі змінами)</v>
      </c>
      <c r="G25" s="101">
        <f t="shared" si="0"/>
        <v>500000</v>
      </c>
      <c r="H25" s="101">
        <f>1000000-500000</f>
        <v>500000</v>
      </c>
      <c r="I25" s="101"/>
      <c r="J25" s="101"/>
      <c r="K25" s="135"/>
    </row>
    <row r="26" spans="1:11" ht="126.75" customHeight="1">
      <c r="A26" s="17" t="s">
        <v>40</v>
      </c>
      <c r="B26" s="17" t="s">
        <v>41</v>
      </c>
      <c r="C26" s="17" t="s">
        <v>35</v>
      </c>
      <c r="D26" s="18" t="s">
        <v>42</v>
      </c>
      <c r="E26" s="18" t="str">
        <f>E330</f>
        <v>Цільова комплексна програма «Суми - громада для молоді» на 2022 - 2024 роки </v>
      </c>
      <c r="F26" s="18" t="str">
        <f>F330</f>
        <v>ріш СМР від 23.12.2021                  № 2698 - МР (зі змінами)</v>
      </c>
      <c r="G26" s="101">
        <f t="shared" si="0"/>
        <v>6307600</v>
      </c>
      <c r="H26" s="101">
        <f>6227600+70000</f>
        <v>6297600</v>
      </c>
      <c r="I26" s="101">
        <v>10000</v>
      </c>
      <c r="J26" s="101"/>
      <c r="K26" s="135"/>
    </row>
    <row r="27" spans="1:12" s="22" customFormat="1" ht="283.5" customHeight="1" hidden="1">
      <c r="A27" s="17" t="s">
        <v>43</v>
      </c>
      <c r="B27" s="17" t="s">
        <v>44</v>
      </c>
      <c r="C27" s="17" t="s">
        <v>35</v>
      </c>
      <c r="D27" s="18" t="s">
        <v>45</v>
      </c>
      <c r="E27" s="18" t="str">
        <f>E346</f>
        <v>Програма оздоровлення та відпочинку дітей Сумської міської територіальної громади на 2022-2024 роки</v>
      </c>
      <c r="F27" s="18" t="str">
        <f>F346</f>
        <v>ріш СМР від 24.11.2021 року № 2507-МР</v>
      </c>
      <c r="G27" s="101">
        <f t="shared" si="0"/>
        <v>0</v>
      </c>
      <c r="H27" s="101"/>
      <c r="I27" s="101"/>
      <c r="J27" s="101"/>
      <c r="K27" s="33">
        <v>33</v>
      </c>
      <c r="L27" s="21"/>
    </row>
    <row r="28" spans="1:11" ht="151.5" customHeight="1">
      <c r="A28" s="17" t="s">
        <v>46</v>
      </c>
      <c r="B28" s="17" t="s">
        <v>47</v>
      </c>
      <c r="C28" s="17" t="s">
        <v>48</v>
      </c>
      <c r="D28" s="23" t="s">
        <v>49</v>
      </c>
      <c r="E28" s="18" t="str">
        <f>E327</f>
        <v>Програма Сумської міської територіальної громади «Соціальні служби готові прийти на допомогу на  2022 - 2024 роки»</v>
      </c>
      <c r="F28" s="18" t="str">
        <f>F327</f>
        <v>ріш СМР від 27.10.2021 року № 2003 - МР</v>
      </c>
      <c r="G28" s="101">
        <f t="shared" si="0"/>
        <v>1931700</v>
      </c>
      <c r="H28" s="101">
        <v>1931700</v>
      </c>
      <c r="I28" s="101"/>
      <c r="J28" s="102"/>
      <c r="K28" s="141"/>
    </row>
    <row r="29" spans="1:11" ht="167.25" customHeight="1">
      <c r="A29" s="133" t="s">
        <v>50</v>
      </c>
      <c r="B29" s="133" t="s">
        <v>51</v>
      </c>
      <c r="C29" s="133" t="s">
        <v>48</v>
      </c>
      <c r="D29" s="145" t="s">
        <v>52</v>
      </c>
      <c r="E29" s="18" t="str">
        <f>E325</f>
        <v>Програма Сумської міської територіальної громади «Милосердя» на 2022 - 2024 роки</v>
      </c>
      <c r="F29" s="18" t="str">
        <f>F325</f>
        <v>ріш СМР від 24.11.2021 року № 2272 - МР (зі змінами)</v>
      </c>
      <c r="G29" s="101">
        <f t="shared" si="0"/>
        <v>157100</v>
      </c>
      <c r="H29" s="101">
        <v>157100</v>
      </c>
      <c r="I29" s="101"/>
      <c r="J29" s="102"/>
      <c r="K29" s="141"/>
    </row>
    <row r="30" spans="1:11" ht="170.25" customHeight="1" hidden="1">
      <c r="A30" s="133"/>
      <c r="B30" s="133"/>
      <c r="C30" s="133"/>
      <c r="D30" s="145"/>
      <c r="E30" s="18" t="str">
        <f>E336</f>
        <v>Програма Сумської міської територіальної громади «Соціальна підтримка Захисників і Захисниць України та членів їх сімей» на 2022 - 2024 роки»</v>
      </c>
      <c r="F30" s="18" t="str">
        <f>F336</f>
        <v>ріш СМР від 24.11.2021 року № 2273 - МР (зі змінами)</v>
      </c>
      <c r="G30" s="101">
        <f t="shared" si="0"/>
        <v>0</v>
      </c>
      <c r="H30" s="101"/>
      <c r="I30" s="101"/>
      <c r="J30" s="102"/>
      <c r="K30" s="141"/>
    </row>
    <row r="31" spans="1:11" ht="143.25" customHeight="1" hidden="1">
      <c r="A31" s="17" t="s">
        <v>53</v>
      </c>
      <c r="B31" s="17" t="s">
        <v>54</v>
      </c>
      <c r="C31" s="17" t="s">
        <v>55</v>
      </c>
      <c r="D31" s="23" t="s">
        <v>56</v>
      </c>
      <c r="E31" s="18" t="str">
        <f>E330</f>
        <v>Цільова комплексна програма «Суми - громада для молоді» на 2022 - 2024 роки </v>
      </c>
      <c r="F31" s="18" t="str">
        <f>F330</f>
        <v>ріш СМР від 23.12.2021                  № 2698 - МР (зі змінами)</v>
      </c>
      <c r="G31" s="101">
        <f t="shared" si="0"/>
        <v>0</v>
      </c>
      <c r="H31" s="101"/>
      <c r="I31" s="101"/>
      <c r="J31" s="102"/>
      <c r="K31" s="141"/>
    </row>
    <row r="32" spans="1:11" ht="159.75" customHeight="1" hidden="1">
      <c r="A32" s="17" t="s">
        <v>57</v>
      </c>
      <c r="B32" s="17" t="s">
        <v>58</v>
      </c>
      <c r="C32" s="17" t="s">
        <v>59</v>
      </c>
      <c r="D32" s="23" t="s">
        <v>60</v>
      </c>
      <c r="E32" s="18" t="str">
        <f>E316</f>
        <v>Програма «Воєнний стан: інформування Сумської міської територіальної громади» на 2024 рік </v>
      </c>
      <c r="F32" s="18" t="str">
        <f>F316</f>
        <v>наказ СМВА від 18.12.2023    № 94 - СМР</v>
      </c>
      <c r="G32" s="101">
        <f t="shared" si="0"/>
        <v>0</v>
      </c>
      <c r="H32" s="101"/>
      <c r="I32" s="101"/>
      <c r="J32" s="101"/>
      <c r="K32" s="141"/>
    </row>
    <row r="33" spans="1:11" ht="141.75" customHeight="1" hidden="1">
      <c r="A33" s="17" t="s">
        <v>61</v>
      </c>
      <c r="B33" s="17" t="s">
        <v>62</v>
      </c>
      <c r="C33" s="17" t="s">
        <v>59</v>
      </c>
      <c r="D33" s="23" t="s">
        <v>63</v>
      </c>
      <c r="E33" s="18" t="str">
        <f>E316</f>
        <v>Програма «Воєнний стан: інформування Сумської міської територіальної громади» на 2024 рік </v>
      </c>
      <c r="F33" s="18" t="str">
        <f>F316</f>
        <v>наказ СМВА від 18.12.2023    № 94 - СМР</v>
      </c>
      <c r="G33" s="101">
        <f t="shared" si="0"/>
        <v>0</v>
      </c>
      <c r="H33" s="101"/>
      <c r="I33" s="101"/>
      <c r="J33" s="101"/>
      <c r="K33" s="141"/>
    </row>
    <row r="34" spans="1:11" ht="183.75" customHeight="1">
      <c r="A34" s="17" t="s">
        <v>64</v>
      </c>
      <c r="B34" s="17" t="s">
        <v>65</v>
      </c>
      <c r="C34" s="17" t="s">
        <v>66</v>
      </c>
      <c r="D34" s="23" t="s">
        <v>67</v>
      </c>
      <c r="E34" s="18" t="str">
        <f>E339</f>
        <v>Програма розвитку фізичної культури і спорту Сумської міської територіальної громади на 2022 - 2024 роки</v>
      </c>
      <c r="F34" s="18" t="str">
        <f>F339</f>
        <v>ріш СМР від 24.11.2021 року № 2509 - МР (зі змінами) </v>
      </c>
      <c r="G34" s="101">
        <f t="shared" si="0"/>
        <v>400000</v>
      </c>
      <c r="H34" s="101">
        <f>500000-100000</f>
        <v>400000</v>
      </c>
      <c r="I34" s="101"/>
      <c r="J34" s="101"/>
      <c r="K34" s="141"/>
    </row>
    <row r="35" spans="1:11" ht="150.75" customHeight="1">
      <c r="A35" s="17" t="s">
        <v>68</v>
      </c>
      <c r="B35" s="17" t="s">
        <v>69</v>
      </c>
      <c r="C35" s="17" t="s">
        <v>66</v>
      </c>
      <c r="D35" s="23" t="s">
        <v>70</v>
      </c>
      <c r="E35" s="18" t="str">
        <f>E339</f>
        <v>Програма розвитку фізичної культури і спорту Сумської міської територіальної громади на 2022 - 2024 роки</v>
      </c>
      <c r="F35" s="18" t="str">
        <f>F339</f>
        <v>ріш СМР від 24.11.2021 року № 2509 - МР (зі змінами) </v>
      </c>
      <c r="G35" s="101">
        <f t="shared" si="0"/>
        <v>400000</v>
      </c>
      <c r="H35" s="101">
        <f>500000-100000</f>
        <v>400000</v>
      </c>
      <c r="I35" s="101"/>
      <c r="J35" s="101"/>
      <c r="K35" s="141"/>
    </row>
    <row r="36" spans="1:11" ht="138.75" customHeight="1">
      <c r="A36" s="17" t="s">
        <v>71</v>
      </c>
      <c r="B36" s="17" t="s">
        <v>72</v>
      </c>
      <c r="C36" s="17" t="s">
        <v>66</v>
      </c>
      <c r="D36" s="23" t="s">
        <v>73</v>
      </c>
      <c r="E36" s="18" t="str">
        <f>E339</f>
        <v>Програма розвитку фізичної культури і спорту Сумської міської територіальної громади на 2022 - 2024 роки</v>
      </c>
      <c r="F36" s="18" t="str">
        <f>F339</f>
        <v>ріш СМР від 24.11.2021 року № 2509 - МР (зі змінами) </v>
      </c>
      <c r="G36" s="101">
        <f>H36+I36</f>
        <v>28284800</v>
      </c>
      <c r="H36" s="101">
        <f>28174800-20000</f>
        <v>28154800</v>
      </c>
      <c r="I36" s="101">
        <v>130000</v>
      </c>
      <c r="J36" s="101">
        <v>130000</v>
      </c>
      <c r="K36" s="141"/>
    </row>
    <row r="37" spans="1:11" ht="133.5" customHeight="1">
      <c r="A37" s="17" t="s">
        <v>74</v>
      </c>
      <c r="B37" s="17" t="s">
        <v>75</v>
      </c>
      <c r="C37" s="17" t="s">
        <v>66</v>
      </c>
      <c r="D37" s="23" t="s">
        <v>76</v>
      </c>
      <c r="E37" s="18" t="str">
        <f>E339</f>
        <v>Програма розвитку фізичної культури і спорту Сумської міської територіальної громади на 2022 - 2024 роки</v>
      </c>
      <c r="F37" s="18" t="str">
        <f>F339</f>
        <v>ріш СМР від 24.11.2021 року № 2509 - МР (зі змінами) </v>
      </c>
      <c r="G37" s="101">
        <f t="shared" si="0"/>
        <v>21975100</v>
      </c>
      <c r="H37" s="101">
        <f>21982100-7000</f>
        <v>21975100</v>
      </c>
      <c r="I37" s="101"/>
      <c r="J37" s="101"/>
      <c r="K37" s="141"/>
    </row>
    <row r="38" spans="1:11" ht="181.5" customHeight="1">
      <c r="A38" s="17" t="s">
        <v>77</v>
      </c>
      <c r="B38" s="17" t="s">
        <v>78</v>
      </c>
      <c r="C38" s="17" t="s">
        <v>66</v>
      </c>
      <c r="D38" s="23" t="s">
        <v>79</v>
      </c>
      <c r="E38" s="18" t="str">
        <f>E339</f>
        <v>Програма розвитку фізичної культури і спорту Сумської міської територіальної громади на 2022 - 2024 роки</v>
      </c>
      <c r="F38" s="18" t="str">
        <f>F339</f>
        <v>ріш СМР від 24.11.2021 року № 2509 - МР (зі змінами) </v>
      </c>
      <c r="G38" s="101">
        <f>H38+I38</f>
        <v>7492940</v>
      </c>
      <c r="H38" s="101">
        <v>6952500</v>
      </c>
      <c r="I38" s="101">
        <v>540440</v>
      </c>
      <c r="J38" s="101"/>
      <c r="K38" s="141"/>
    </row>
    <row r="39" spans="1:11" ht="201" customHeight="1">
      <c r="A39" s="17" t="s">
        <v>80</v>
      </c>
      <c r="B39" s="17" t="s">
        <v>81</v>
      </c>
      <c r="C39" s="17" t="s">
        <v>66</v>
      </c>
      <c r="D39" s="23" t="s">
        <v>82</v>
      </c>
      <c r="E39" s="18" t="str">
        <f>E339</f>
        <v>Програма розвитку фізичної культури і спорту Сумської міської територіальної громади на 2022 - 2024 роки</v>
      </c>
      <c r="F39" s="18" t="str">
        <f>F339</f>
        <v>ріш СМР від 24.11.2021 року № 2509 - МР (зі змінами) </v>
      </c>
      <c r="G39" s="101">
        <f t="shared" si="0"/>
        <v>13630400</v>
      </c>
      <c r="H39" s="101">
        <f>14430400-500000-800000+500000</f>
        <v>13630400</v>
      </c>
      <c r="I39" s="101"/>
      <c r="J39" s="101"/>
      <c r="K39" s="141"/>
    </row>
    <row r="40" spans="1:11" ht="151.5" customHeight="1">
      <c r="A40" s="17" t="s">
        <v>83</v>
      </c>
      <c r="B40" s="17" t="s">
        <v>84</v>
      </c>
      <c r="C40" s="17" t="s">
        <v>85</v>
      </c>
      <c r="D40" s="18" t="s">
        <v>86</v>
      </c>
      <c r="E40" s="18" t="str">
        <f>E323</f>
        <v>Програма розвитку та вдосконалення пасажирського транспорту і мобільності на території Сумської міської територіальної громади на 2022 - 2024 роки</v>
      </c>
      <c r="F40" s="18" t="str">
        <f>F323</f>
        <v>ріш СМР від 26.01.2022 року № 2716 - МР (зі змінами)</v>
      </c>
      <c r="G40" s="101">
        <f t="shared" si="0"/>
        <v>26100000</v>
      </c>
      <c r="H40" s="101">
        <f>27600000-1500000</f>
        <v>26100000</v>
      </c>
      <c r="I40" s="101"/>
      <c r="J40" s="101"/>
      <c r="K40" s="141"/>
    </row>
    <row r="41" spans="1:11" ht="182.25" customHeight="1" hidden="1">
      <c r="A41" s="17" t="s">
        <v>87</v>
      </c>
      <c r="B41" s="17">
        <v>7413</v>
      </c>
      <c r="C41" s="17" t="s">
        <v>85</v>
      </c>
      <c r="D41" s="18" t="s">
        <v>88</v>
      </c>
      <c r="E41" s="18" t="str">
        <f>E323</f>
        <v>Програма розвитку та вдосконалення пасажирського транспорту і мобільності на території Сумської міської територіальної громади на 2022 - 2024 роки</v>
      </c>
      <c r="F41" s="18" t="str">
        <f>F323</f>
        <v>ріш СМР від 26.01.2022 року № 2716 - МР (зі змінами)</v>
      </c>
      <c r="G41" s="101">
        <f t="shared" si="0"/>
        <v>0</v>
      </c>
      <c r="H41" s="101"/>
      <c r="I41" s="101"/>
      <c r="J41" s="101"/>
      <c r="K41" s="141"/>
    </row>
    <row r="42" spans="1:11" ht="162" customHeight="1">
      <c r="A42" s="17" t="s">
        <v>89</v>
      </c>
      <c r="B42" s="17">
        <v>7422</v>
      </c>
      <c r="C42" s="17" t="s">
        <v>90</v>
      </c>
      <c r="D42" s="24" t="s">
        <v>91</v>
      </c>
      <c r="E42" s="18" t="str">
        <f>E323</f>
        <v>Програма розвитку та вдосконалення пасажирського транспорту і мобільності на території Сумської міської територіальної громади на 2022 - 2024 роки</v>
      </c>
      <c r="F42" s="18" t="str">
        <f>F323</f>
        <v>ріш СМР від 26.01.2022 року № 2716 - МР (зі змінами)</v>
      </c>
      <c r="G42" s="101">
        <f t="shared" si="0"/>
        <v>64960000</v>
      </c>
      <c r="H42" s="101">
        <f>69010000-4050000</f>
        <v>64960000</v>
      </c>
      <c r="I42" s="101"/>
      <c r="J42" s="101"/>
      <c r="K42" s="141"/>
    </row>
    <row r="43" spans="1:11" ht="167.25" customHeight="1" hidden="1">
      <c r="A43" s="17" t="s">
        <v>92</v>
      </c>
      <c r="B43" s="17" t="s">
        <v>93</v>
      </c>
      <c r="C43" s="17" t="s">
        <v>90</v>
      </c>
      <c r="D43" s="18" t="s">
        <v>94</v>
      </c>
      <c r="E43" s="18" t="str">
        <f>E323</f>
        <v>Програма розвитку та вдосконалення пасажирського транспорту і мобільності на території Сумської міської територіальної громади на 2022 - 2024 роки</v>
      </c>
      <c r="F43" s="18" t="str">
        <f>F323</f>
        <v>ріш СМР від 26.01.2022 року № 2716 - МР (зі змінами)</v>
      </c>
      <c r="G43" s="101">
        <f t="shared" si="0"/>
        <v>0</v>
      </c>
      <c r="H43" s="101"/>
      <c r="I43" s="101"/>
      <c r="J43" s="101"/>
      <c r="K43" s="141"/>
    </row>
    <row r="44" spans="1:12" s="22" customFormat="1" ht="159.75" customHeight="1">
      <c r="A44" s="17" t="s">
        <v>95</v>
      </c>
      <c r="B44" s="17" t="s">
        <v>96</v>
      </c>
      <c r="C44" s="17" t="s">
        <v>97</v>
      </c>
      <c r="D44" s="18" t="s">
        <v>98</v>
      </c>
      <c r="E44" s="18" t="str">
        <f>E323</f>
        <v>Програма розвитку та вдосконалення пасажирського транспорту і мобільності на території Сумської міської територіальної громади на 2022 - 2024 роки</v>
      </c>
      <c r="F44" s="18" t="str">
        <f>F323</f>
        <v>ріш СМР від 26.01.2022 року № 2716 - МР (зі змінами)</v>
      </c>
      <c r="G44" s="101">
        <f t="shared" si="0"/>
        <v>321000</v>
      </c>
      <c r="H44" s="101">
        <v>321000</v>
      </c>
      <c r="I44" s="101"/>
      <c r="J44" s="101"/>
      <c r="K44" s="141"/>
      <c r="L44" s="21"/>
    </row>
    <row r="45" spans="1:11" ht="156" customHeight="1">
      <c r="A45" s="17" t="s">
        <v>99</v>
      </c>
      <c r="B45" s="17" t="s">
        <v>100</v>
      </c>
      <c r="C45" s="17" t="s">
        <v>101</v>
      </c>
      <c r="D45" s="18" t="s">
        <v>102</v>
      </c>
      <c r="E45" s="18" t="str">
        <f>E324</f>
        <v>Програма «Автоматизація муніципальних телекомунікаційних систем на 2022 - 2024 роки Сумської міської територіальної громади»</v>
      </c>
      <c r="F45" s="18" t="str">
        <f>F324</f>
        <v>ріш СМР від 24.11.2021 року № 2510 - МР (зі змінами)</v>
      </c>
      <c r="G45" s="101">
        <f t="shared" si="0"/>
        <v>24359480</v>
      </c>
      <c r="H45" s="101">
        <v>5323200</v>
      </c>
      <c r="I45" s="101">
        <v>19036280</v>
      </c>
      <c r="J45" s="101">
        <v>19036280</v>
      </c>
      <c r="K45" s="141"/>
    </row>
    <row r="46" spans="1:12" s="22" customFormat="1" ht="186" customHeight="1" hidden="1">
      <c r="A46" s="17" t="s">
        <v>103</v>
      </c>
      <c r="B46" s="17" t="s">
        <v>104</v>
      </c>
      <c r="C46" s="17" t="s">
        <v>105</v>
      </c>
      <c r="D46" s="18" t="s">
        <v>106</v>
      </c>
      <c r="E46" s="18" t="str">
        <f>E341</f>
        <v>Цільова Програма підтримки малого і середнього підприємництва Сумської міської територіальної громади на 2022-2024 роки</v>
      </c>
      <c r="F46" s="18" t="str">
        <f>F341</f>
        <v>від 29.09.2021 року № 1601-МР</v>
      </c>
      <c r="G46" s="101">
        <f t="shared" si="0"/>
        <v>0</v>
      </c>
      <c r="H46" s="101"/>
      <c r="I46" s="101"/>
      <c r="J46" s="101"/>
      <c r="K46" s="141"/>
      <c r="L46" s="21"/>
    </row>
    <row r="47" spans="1:12" s="22" customFormat="1" ht="129.75" customHeight="1">
      <c r="A47" s="17" t="s">
        <v>107</v>
      </c>
      <c r="B47" s="17" t="s">
        <v>108</v>
      </c>
      <c r="C47" s="17" t="s">
        <v>109</v>
      </c>
      <c r="D47" s="18" t="s">
        <v>110</v>
      </c>
      <c r="E47" s="18" t="str">
        <f>E337</f>
        <v>Програма підвищення енергоефективності в бюджетній сфері Сумської міської територіальної громади на 2022 - 2024 роки</v>
      </c>
      <c r="F47" s="18" t="str">
        <f>F337</f>
        <v>ріш СМР від 26.01.2022 року № 2715 - МР (зі змінами)</v>
      </c>
      <c r="G47" s="101">
        <f t="shared" si="0"/>
        <v>10000000</v>
      </c>
      <c r="H47" s="101"/>
      <c r="I47" s="101">
        <v>10000000</v>
      </c>
      <c r="J47" s="101">
        <v>10000000</v>
      </c>
      <c r="K47" s="141"/>
      <c r="L47" s="21"/>
    </row>
    <row r="48" spans="1:12" s="22" customFormat="1" ht="167.25" customHeight="1">
      <c r="A48" s="17" t="s">
        <v>111</v>
      </c>
      <c r="B48" s="17" t="s">
        <v>112</v>
      </c>
      <c r="C48" s="17" t="s">
        <v>113</v>
      </c>
      <c r="D48" s="18" t="s">
        <v>114</v>
      </c>
      <c r="E48" s="18" t="str">
        <f>E323</f>
        <v>Програма розвитку та вдосконалення пасажирського транспорту і мобільності на території Сумської міської територіальної громади на 2022 - 2024 роки</v>
      </c>
      <c r="F48" s="18" t="str">
        <f>F323</f>
        <v>ріш СМР від 26.01.2022 року № 2716 - МР (зі змінами)</v>
      </c>
      <c r="G48" s="101">
        <f t="shared" si="0"/>
        <v>1580400</v>
      </c>
      <c r="H48" s="101"/>
      <c r="I48" s="101">
        <v>1580400</v>
      </c>
      <c r="J48" s="101">
        <v>1580400</v>
      </c>
      <c r="K48" s="141"/>
      <c r="L48" s="21"/>
    </row>
    <row r="49" spans="1:12" s="22" customFormat="1" ht="137.25" customHeight="1">
      <c r="A49" s="133" t="s">
        <v>115</v>
      </c>
      <c r="B49" s="133" t="s">
        <v>116</v>
      </c>
      <c r="C49" s="133" t="s">
        <v>113</v>
      </c>
      <c r="D49" s="145" t="s">
        <v>117</v>
      </c>
      <c r="E49" s="25" t="str">
        <f>E332</f>
        <v>Програма економічного і соціального розвитку Сумської міської територіальної громади на 2024 рік</v>
      </c>
      <c r="F49" s="25" t="str">
        <f>F332</f>
        <v>наказ СМВА від 21.12.2023    № 108 - СМР</v>
      </c>
      <c r="G49" s="101">
        <f t="shared" si="0"/>
        <v>273818</v>
      </c>
      <c r="H49" s="101">
        <f>279854-6036</f>
        <v>273818</v>
      </c>
      <c r="I49" s="101"/>
      <c r="J49" s="101"/>
      <c r="K49" s="141"/>
      <c r="L49" s="21"/>
    </row>
    <row r="50" spans="1:12" s="22" customFormat="1" ht="113.25" customHeight="1">
      <c r="A50" s="133"/>
      <c r="B50" s="133"/>
      <c r="C50" s="133"/>
      <c r="D50" s="145"/>
      <c r="E50" s="18" t="str">
        <f>E337</f>
        <v>Програма підвищення енергоефективності в бюджетній сфері Сумської міської територіальної громади на 2022 - 2024 роки</v>
      </c>
      <c r="F50" s="18" t="str">
        <f>F337</f>
        <v>ріш СМР від 26.01.2022 року № 2715 - МР (зі змінами)</v>
      </c>
      <c r="G50" s="101">
        <f t="shared" si="0"/>
        <v>167500</v>
      </c>
      <c r="H50" s="101">
        <v>167500</v>
      </c>
      <c r="I50" s="101"/>
      <c r="J50" s="101"/>
      <c r="K50" s="141"/>
      <c r="L50" s="21"/>
    </row>
    <row r="51" spans="1:11" ht="165.75" customHeight="1">
      <c r="A51" s="17" t="s">
        <v>118</v>
      </c>
      <c r="B51" s="17" t="s">
        <v>119</v>
      </c>
      <c r="C51" s="17" t="s">
        <v>113</v>
      </c>
      <c r="D51" s="18" t="s">
        <v>120</v>
      </c>
      <c r="E51" s="18" t="str">
        <f>E348</f>
        <v>Програма розвитку міжнародної співпраці та сприяння формуванню позитивного інвестиційного іміджу Сумської міської територіальної громади на 2022 - 2024 роки </v>
      </c>
      <c r="F51" s="18" t="str">
        <f>F348</f>
        <v>ріш ВК від 22.07.2022 № 295 (зі змінами)</v>
      </c>
      <c r="G51" s="101">
        <f t="shared" si="0"/>
        <v>900000</v>
      </c>
      <c r="H51" s="101">
        <v>900000</v>
      </c>
      <c r="I51" s="101"/>
      <c r="J51" s="101"/>
      <c r="K51" s="141"/>
    </row>
    <row r="52" spans="1:11" ht="156.75" customHeight="1">
      <c r="A52" s="17" t="s">
        <v>121</v>
      </c>
      <c r="B52" s="17" t="s">
        <v>122</v>
      </c>
      <c r="C52" s="17" t="s">
        <v>123</v>
      </c>
      <c r="D52" s="18" t="s">
        <v>124</v>
      </c>
      <c r="E52" s="18" t="str">
        <f>E329</f>
        <v>Цільова Програма захисту населення і території Сумської міської територіальної громади від надзвичайних ситуацій техногенного, природного та воєнного характеру на 2022 - 2024 роки</v>
      </c>
      <c r="F52" s="18" t="str">
        <f>F329</f>
        <v>ріш СМР від 27.10.2021 року № 2001 - МР (зі змінами)</v>
      </c>
      <c r="G52" s="101">
        <f t="shared" si="0"/>
        <v>8124900</v>
      </c>
      <c r="H52" s="101">
        <f>4579400+20000</f>
        <v>4599400</v>
      </c>
      <c r="I52" s="101">
        <v>3525500</v>
      </c>
      <c r="J52" s="101">
        <v>3525500</v>
      </c>
      <c r="K52" s="141"/>
    </row>
    <row r="53" spans="1:11" ht="101.25" customHeight="1">
      <c r="A53" s="17" t="s">
        <v>125</v>
      </c>
      <c r="B53" s="17" t="s">
        <v>126</v>
      </c>
      <c r="C53" s="17" t="s">
        <v>127</v>
      </c>
      <c r="D53" s="23" t="s">
        <v>128</v>
      </c>
      <c r="E53" s="18" t="str">
        <f>E322</f>
        <v>Комплексна програма «Правопорядок» на період  2022 - 2024 роки</v>
      </c>
      <c r="F53" s="18" t="str">
        <f>F322</f>
        <v>ріш СМР від 27.10.2021 року № 2005- МР (зі змінами)</v>
      </c>
      <c r="G53" s="101">
        <f t="shared" si="0"/>
        <v>743000</v>
      </c>
      <c r="H53" s="101">
        <v>743000</v>
      </c>
      <c r="I53" s="101"/>
      <c r="J53" s="101"/>
      <c r="K53" s="141"/>
    </row>
    <row r="54" spans="1:11" ht="221.25">
      <c r="A54" s="133" t="s">
        <v>129</v>
      </c>
      <c r="B54" s="133" t="s">
        <v>130</v>
      </c>
      <c r="C54" s="133" t="s">
        <v>127</v>
      </c>
      <c r="D54" s="137" t="s">
        <v>131</v>
      </c>
      <c r="E54" s="18" t="str">
        <f>E342</f>
        <v>Цільова програма щодо сприяння зміцненню обороноздатності Сумської міської територіальної громади для забезпечення безпечного життя цивільного населення в умовах воєнного стану на 2024 рік</v>
      </c>
      <c r="F54" s="18" t="str">
        <f>F342</f>
        <v>наказ СМВА від 29.12.2023 № 214-СМР</v>
      </c>
      <c r="G54" s="101">
        <f t="shared" si="0"/>
        <v>23456200</v>
      </c>
      <c r="H54" s="101">
        <v>22706200</v>
      </c>
      <c r="I54" s="101">
        <f>750000</f>
        <v>750000</v>
      </c>
      <c r="J54" s="101">
        <f>750000</f>
        <v>750000</v>
      </c>
      <c r="K54" s="141"/>
    </row>
    <row r="55" spans="1:11" ht="192" customHeight="1" hidden="1">
      <c r="A55" s="133"/>
      <c r="B55" s="133"/>
      <c r="C55" s="133"/>
      <c r="D55" s="137"/>
      <c r="E55" s="18"/>
      <c r="F55" s="18"/>
      <c r="G55" s="101">
        <f t="shared" si="0"/>
        <v>0</v>
      </c>
      <c r="H55" s="101"/>
      <c r="I55" s="101"/>
      <c r="J55" s="101"/>
      <c r="K55" s="141"/>
    </row>
    <row r="56" spans="1:11" ht="138" customHeight="1">
      <c r="A56" s="17" t="s">
        <v>132</v>
      </c>
      <c r="B56" s="17" t="s">
        <v>133</v>
      </c>
      <c r="C56" s="17" t="s">
        <v>134</v>
      </c>
      <c r="D56" s="18" t="s">
        <v>135</v>
      </c>
      <c r="E56" s="25" t="str">
        <f>E335</f>
        <v>Програма охорони навколишнього природного середовища Сумської міської територіальної громади на 2022 - 2024 роки</v>
      </c>
      <c r="F56" s="25" t="str">
        <f>F335</f>
        <v>ріш ВК від 27.05.2022 № 162 (зі змінами)</v>
      </c>
      <c r="G56" s="101">
        <f t="shared" si="0"/>
        <v>70000</v>
      </c>
      <c r="H56" s="101"/>
      <c r="I56" s="101">
        <v>70000</v>
      </c>
      <c r="J56" s="101"/>
      <c r="K56" s="141"/>
    </row>
    <row r="57" spans="1:11" ht="144.75" customHeight="1" hidden="1">
      <c r="A57" s="17" t="s">
        <v>136</v>
      </c>
      <c r="B57" s="17" t="s">
        <v>137</v>
      </c>
      <c r="C57" s="17" t="s">
        <v>138</v>
      </c>
      <c r="D57" s="18" t="s">
        <v>139</v>
      </c>
      <c r="E57" s="18" t="str">
        <f>E316</f>
        <v>Програма «Воєнний стан: інформування Сумської міської територіальної громади» на 2024 рік </v>
      </c>
      <c r="F57" s="18" t="str">
        <f>F316</f>
        <v>наказ СМВА від 18.12.2023    № 94 - СМР</v>
      </c>
      <c r="G57" s="101">
        <f t="shared" si="0"/>
        <v>0</v>
      </c>
      <c r="H57" s="101"/>
      <c r="I57" s="101"/>
      <c r="J57" s="101"/>
      <c r="K57" s="141"/>
    </row>
    <row r="58" spans="1:11" ht="196.5" customHeight="1" hidden="1">
      <c r="A58" s="17" t="s">
        <v>140</v>
      </c>
      <c r="B58" s="17">
        <v>8861</v>
      </c>
      <c r="C58" s="17" t="s">
        <v>113</v>
      </c>
      <c r="D58" s="18" t="s">
        <v>141</v>
      </c>
      <c r="E58" s="25" t="str">
        <f>E332</f>
        <v>Програма економічного і соціального розвитку Сумської міської територіальної громади на 2024 рік</v>
      </c>
      <c r="F58" s="25" t="str">
        <f>F332</f>
        <v>наказ СМВА від 21.12.2023    № 108 - СМР</v>
      </c>
      <c r="G58" s="101">
        <f t="shared" si="0"/>
        <v>0</v>
      </c>
      <c r="H58" s="101"/>
      <c r="I58" s="101"/>
      <c r="J58" s="101"/>
      <c r="K58" s="141"/>
    </row>
    <row r="59" spans="1:11" ht="128.25" customHeight="1" hidden="1">
      <c r="A59" s="130" t="s">
        <v>142</v>
      </c>
      <c r="B59" s="130" t="s">
        <v>143</v>
      </c>
      <c r="C59" s="130" t="s">
        <v>24</v>
      </c>
      <c r="D59" s="146" t="s">
        <v>144</v>
      </c>
      <c r="E59" s="18" t="str">
        <f>E322</f>
        <v>Комплексна програма «Правопорядок» на період  2022 - 2024 роки</v>
      </c>
      <c r="F59" s="18" t="str">
        <f>F322</f>
        <v>ріш СМР від 27.10.2021 року № 2005- МР (зі змінами)</v>
      </c>
      <c r="G59" s="101">
        <f t="shared" si="0"/>
        <v>0</v>
      </c>
      <c r="H59" s="101"/>
      <c r="I59" s="101"/>
      <c r="J59" s="101"/>
      <c r="K59" s="141"/>
    </row>
    <row r="60" spans="1:11" ht="409.5" customHeight="1" hidden="1">
      <c r="A60" s="131"/>
      <c r="B60" s="131"/>
      <c r="C60" s="131"/>
      <c r="D60" s="147"/>
      <c r="E60" s="18" t="str">
        <f>E342</f>
        <v>Цільова програма щодо сприяння зміцненню обороноздатності Сумської міської територіальної громади для забезпечення безпечного життя цивільного населення в умовах воєнного стану на 2024 рік</v>
      </c>
      <c r="F60" s="18" t="str">
        <f>F342</f>
        <v>наказ СМВА від 29.12.2023 № 214-СМР</v>
      </c>
      <c r="G60" s="101">
        <f t="shared" si="0"/>
        <v>0</v>
      </c>
      <c r="H60" s="101"/>
      <c r="I60" s="101"/>
      <c r="J60" s="101"/>
      <c r="K60" s="141"/>
    </row>
    <row r="61" spans="1:11" ht="232.5" customHeight="1" hidden="1">
      <c r="A61" s="131"/>
      <c r="B61" s="131"/>
      <c r="C61" s="131"/>
      <c r="D61" s="147"/>
      <c r="E61" s="25" t="str">
        <f>E332</f>
        <v>Програма економічного і соціального розвитку Сумської міської територіальної громади на 2024 рік</v>
      </c>
      <c r="F61" s="25" t="str">
        <f>F332</f>
        <v>наказ СМВА від 21.12.2023    № 108 - СМР</v>
      </c>
      <c r="G61" s="101">
        <f>H61+I61</f>
        <v>0</v>
      </c>
      <c r="H61" s="101"/>
      <c r="I61" s="101"/>
      <c r="J61" s="101"/>
      <c r="K61" s="141"/>
    </row>
    <row r="62" spans="1:11" ht="232.5" customHeight="1" hidden="1">
      <c r="A62" s="132"/>
      <c r="B62" s="132"/>
      <c r="C62" s="132"/>
      <c r="D62" s="148"/>
      <c r="E62" s="25" t="str">
        <f>E339</f>
        <v>Програма розвитку фізичної культури і спорту Сумської міської територіальної громади на 2022 - 2024 роки</v>
      </c>
      <c r="F62" s="25" t="str">
        <f>F339</f>
        <v>ріш СМР від 24.11.2021 року № 2509 - МР (зі змінами) </v>
      </c>
      <c r="G62" s="101">
        <f>H62+I62</f>
        <v>0</v>
      </c>
      <c r="H62" s="101"/>
      <c r="I62" s="101"/>
      <c r="J62" s="101"/>
      <c r="K62" s="141"/>
    </row>
    <row r="63" spans="1:12" s="123" customFormat="1" ht="134.25" customHeight="1">
      <c r="A63" s="133" t="s">
        <v>145</v>
      </c>
      <c r="B63" s="133" t="s">
        <v>146</v>
      </c>
      <c r="C63" s="133" t="s">
        <v>24</v>
      </c>
      <c r="D63" s="145" t="s">
        <v>147</v>
      </c>
      <c r="E63" s="25" t="str">
        <f>E332</f>
        <v>Програма економічного і соціального розвитку Сумської міської територіальної громади на 2024 рік</v>
      </c>
      <c r="F63" s="25" t="str">
        <f>F332</f>
        <v>наказ СМВА від 21.12.2023    № 108 - СМР</v>
      </c>
      <c r="G63" s="101">
        <f t="shared" si="0"/>
        <v>2730000</v>
      </c>
      <c r="H63" s="101">
        <f>2270000</f>
        <v>2270000</v>
      </c>
      <c r="I63" s="101">
        <f>160000+300000</f>
        <v>460000</v>
      </c>
      <c r="J63" s="101">
        <f>160000+300000</f>
        <v>460000</v>
      </c>
      <c r="K63" s="141"/>
      <c r="L63" s="4"/>
    </row>
    <row r="64" spans="1:12" s="123" customFormat="1" ht="81" customHeight="1">
      <c r="A64" s="133"/>
      <c r="B64" s="133"/>
      <c r="C64" s="133"/>
      <c r="D64" s="145"/>
      <c r="E64" s="18" t="str">
        <f>E322</f>
        <v>Комплексна програма «Правопорядок» на період  2022 - 2024 роки</v>
      </c>
      <c r="F64" s="18" t="str">
        <f>F322</f>
        <v>ріш СМР від 27.10.2021 року № 2005- МР (зі змінами)</v>
      </c>
      <c r="G64" s="101">
        <f t="shared" si="0"/>
        <v>340000</v>
      </c>
      <c r="H64" s="101">
        <f>340000</f>
        <v>340000</v>
      </c>
      <c r="I64" s="101"/>
      <c r="J64" s="101"/>
      <c r="K64" s="141"/>
      <c r="L64" s="4"/>
    </row>
    <row r="65" spans="1:12" s="123" customFormat="1" ht="207.75" customHeight="1">
      <c r="A65" s="133"/>
      <c r="B65" s="133"/>
      <c r="C65" s="133"/>
      <c r="D65" s="145"/>
      <c r="E65" s="18" t="str">
        <f>E342</f>
        <v>Цільова програма щодо сприяння зміцненню обороноздатності Сумської міської територіальної громади для забезпечення безпечного життя цивільного населення в умовах воєнного стану на 2024 рік</v>
      </c>
      <c r="F65" s="18" t="str">
        <f>F342</f>
        <v>наказ СМВА від 29.12.2023 № 214-СМР</v>
      </c>
      <c r="G65" s="101">
        <f t="shared" si="0"/>
        <v>22600000</v>
      </c>
      <c r="H65" s="101">
        <f>540000</f>
        <v>540000</v>
      </c>
      <c r="I65" s="101">
        <f>19010000+600000+1500000+950000</f>
        <v>22060000</v>
      </c>
      <c r="J65" s="101">
        <f>19010000+600000+1500000+950000</f>
        <v>22060000</v>
      </c>
      <c r="K65" s="141"/>
      <c r="L65" s="4"/>
    </row>
    <row r="66" spans="1:11" ht="138" customHeight="1" hidden="1">
      <c r="A66" s="133"/>
      <c r="B66" s="133"/>
      <c r="C66" s="133"/>
      <c r="D66" s="145"/>
      <c r="E66" s="18" t="str">
        <f>E322</f>
        <v>Комплексна програма «Правопорядок» на період  2022 - 2024 роки</v>
      </c>
      <c r="F66" s="18" t="str">
        <f>F322</f>
        <v>ріш СМР від 27.10.2021 року № 2005- МР (зі змінами)</v>
      </c>
      <c r="G66" s="101">
        <f t="shared" si="0"/>
        <v>0</v>
      </c>
      <c r="H66" s="101"/>
      <c r="I66" s="101"/>
      <c r="J66" s="101"/>
      <c r="K66" s="141"/>
    </row>
    <row r="67" spans="1:12" s="27" customFormat="1" ht="147" customHeight="1">
      <c r="A67" s="12"/>
      <c r="B67" s="12"/>
      <c r="C67" s="12"/>
      <c r="D67" s="13" t="s">
        <v>148</v>
      </c>
      <c r="E67" s="13"/>
      <c r="F67" s="13"/>
      <c r="G67" s="100">
        <f>SUM(G68:G113)</f>
        <v>1822024671.5500002</v>
      </c>
      <c r="H67" s="100">
        <f>SUM(H68:H113)</f>
        <v>1494577662.89</v>
      </c>
      <c r="I67" s="100">
        <f>SUM(I68:I113)</f>
        <v>327447008.65999997</v>
      </c>
      <c r="J67" s="100">
        <f>SUM(J68:J113)</f>
        <v>167126971</v>
      </c>
      <c r="K67" s="141"/>
      <c r="L67" s="26"/>
    </row>
    <row r="68" spans="1:12" s="27" customFormat="1" ht="159" customHeight="1">
      <c r="A68" s="17" t="s">
        <v>149</v>
      </c>
      <c r="B68" s="17" t="s">
        <v>14</v>
      </c>
      <c r="C68" s="17" t="s">
        <v>15</v>
      </c>
      <c r="D68" s="18" t="s">
        <v>16</v>
      </c>
      <c r="E68" s="18" t="str">
        <f>E316</f>
        <v>Програма «Воєнний стан: інформування Сумської міської територіальної громади» на 2024 рік </v>
      </c>
      <c r="F68" s="18" t="str">
        <f>F316</f>
        <v>наказ СМВА від 18.12.2023    № 94 - СМР</v>
      </c>
      <c r="G68" s="101">
        <f aca="true" t="shared" si="1" ref="G68:G119">H68+I68</f>
        <v>72000</v>
      </c>
      <c r="H68" s="101">
        <f>90000-18000</f>
        <v>72000</v>
      </c>
      <c r="I68" s="101"/>
      <c r="J68" s="101"/>
      <c r="K68" s="141"/>
      <c r="L68" s="26"/>
    </row>
    <row r="69" spans="1:14" s="123" customFormat="1" ht="156.75" customHeight="1">
      <c r="A69" s="133" t="s">
        <v>150</v>
      </c>
      <c r="B69" s="133" t="s">
        <v>151</v>
      </c>
      <c r="C69" s="133" t="s">
        <v>152</v>
      </c>
      <c r="D69" s="137" t="s">
        <v>153</v>
      </c>
      <c r="E69" s="18" t="str">
        <f>E318</f>
        <v>Комплексна програма Сумської міської територіальної громади «Освіта на 2022 - 2024 роки» </v>
      </c>
      <c r="F69" s="18" t="str">
        <f>F318</f>
        <v>ріш СМР від 24.11.2021 року № 2512 - МР (зі змінами)</v>
      </c>
      <c r="G69" s="101">
        <f t="shared" si="1"/>
        <v>458171150</v>
      </c>
      <c r="H69" s="101">
        <f>375228230-750000-220000</f>
        <v>374258230</v>
      </c>
      <c r="I69" s="101">
        <f>49919150+390000+193770+31455908+1954092</f>
        <v>83912920</v>
      </c>
      <c r="J69" s="101">
        <f>20000000+390000+193770+31455908+1954092</f>
        <v>53993770</v>
      </c>
      <c r="K69" s="141"/>
      <c r="L69" s="4"/>
      <c r="N69" s="124"/>
    </row>
    <row r="70" spans="1:12" s="29" customFormat="1" ht="136.5" customHeight="1">
      <c r="A70" s="133"/>
      <c r="B70" s="133"/>
      <c r="C70" s="133"/>
      <c r="D70" s="137"/>
      <c r="E70" s="18" t="str">
        <f>E325</f>
        <v>Програма Сумської міської територіальної громади «Милосердя» на 2022 - 2024 роки</v>
      </c>
      <c r="F70" s="18" t="str">
        <f>F325</f>
        <v>ріш СМР від 24.11.2021 року № 2272 - МР (зі змінами)</v>
      </c>
      <c r="G70" s="101">
        <f t="shared" si="1"/>
        <v>20490</v>
      </c>
      <c r="H70" s="101">
        <v>20490</v>
      </c>
      <c r="I70" s="103"/>
      <c r="J70" s="103"/>
      <c r="K70" s="141"/>
      <c r="L70" s="28"/>
    </row>
    <row r="71" spans="1:12" s="29" customFormat="1" ht="174.75" customHeight="1">
      <c r="A71" s="133"/>
      <c r="B71" s="133"/>
      <c r="C71" s="133"/>
      <c r="D71" s="137"/>
      <c r="E71" s="18" t="str">
        <f>E336</f>
        <v>Програма Сумської міської територіальної громади «Соціальна підтримка Захисників і Захисниць України та членів їх сімей» на 2022 - 2024 роки»</v>
      </c>
      <c r="F71" s="18" t="str">
        <f>F336</f>
        <v>ріш СМР від 24.11.2021 року № 2273 - МР (зі змінами)</v>
      </c>
      <c r="G71" s="101">
        <f t="shared" si="1"/>
        <v>984000</v>
      </c>
      <c r="H71" s="101">
        <f>764000+220000</f>
        <v>984000</v>
      </c>
      <c r="I71" s="103"/>
      <c r="J71" s="103"/>
      <c r="K71" s="141"/>
      <c r="L71" s="28"/>
    </row>
    <row r="72" spans="1:12" s="125" customFormat="1" ht="134.25" customHeight="1">
      <c r="A72" s="133" t="s">
        <v>154</v>
      </c>
      <c r="B72" s="133">
        <v>1021</v>
      </c>
      <c r="C72" s="133" t="s">
        <v>155</v>
      </c>
      <c r="D72" s="137" t="s">
        <v>556</v>
      </c>
      <c r="E72" s="18" t="str">
        <f>E318</f>
        <v>Комплексна програма Сумської міської територіальної громади «Освіта на 2022 - 2024 роки» </v>
      </c>
      <c r="F72" s="18" t="str">
        <f>F318</f>
        <v>ріш СМР від 24.11.2021 року № 2512 - МР (зі змінами)</v>
      </c>
      <c r="G72" s="101">
        <f t="shared" si="1"/>
        <v>340468520</v>
      </c>
      <c r="H72" s="101">
        <f>260842800-750000+3638040</f>
        <v>263730840</v>
      </c>
      <c r="I72" s="101">
        <f>65939484+2000000+320460+1913540+6564196</f>
        <v>76737680</v>
      </c>
      <c r="J72" s="101">
        <f>9154734+2000000+320460+1913540</f>
        <v>13388734</v>
      </c>
      <c r="K72" s="141"/>
      <c r="L72" s="28"/>
    </row>
    <row r="73" spans="1:12" s="29" customFormat="1" ht="141" customHeight="1">
      <c r="A73" s="133"/>
      <c r="B73" s="133"/>
      <c r="C73" s="133"/>
      <c r="D73" s="137"/>
      <c r="E73" s="18" t="str">
        <f>E325</f>
        <v>Програма Сумської міської територіальної громади «Милосердя» на 2022 - 2024 роки</v>
      </c>
      <c r="F73" s="18" t="str">
        <f>F325</f>
        <v>ріш СМР від 24.11.2021 року № 2272 - МР (зі змінами)</v>
      </c>
      <c r="G73" s="101">
        <f t="shared" si="1"/>
        <v>188800</v>
      </c>
      <c r="H73" s="101">
        <v>188800</v>
      </c>
      <c r="I73" s="103"/>
      <c r="J73" s="103"/>
      <c r="K73" s="141"/>
      <c r="L73" s="28"/>
    </row>
    <row r="74" spans="1:12" s="29" customFormat="1" ht="156" customHeight="1">
      <c r="A74" s="133"/>
      <c r="B74" s="133"/>
      <c r="C74" s="133"/>
      <c r="D74" s="137"/>
      <c r="E74" s="18" t="str">
        <f>E336</f>
        <v>Програма Сумської міської територіальної громади «Соціальна підтримка Захисників і Захисниць України та членів їх сімей» на 2022 - 2024 роки»</v>
      </c>
      <c r="F74" s="18" t="str">
        <f>F336</f>
        <v>ріш СМР від 24.11.2021 року № 2273 - МР (зі змінами)</v>
      </c>
      <c r="G74" s="101">
        <f t="shared" si="1"/>
        <v>4346000</v>
      </c>
      <c r="H74" s="101">
        <v>4346000</v>
      </c>
      <c r="I74" s="103"/>
      <c r="J74" s="103"/>
      <c r="K74" s="141"/>
      <c r="L74" s="28"/>
    </row>
    <row r="75" spans="1:12" s="29" customFormat="1" ht="297" customHeight="1">
      <c r="A75" s="17" t="s">
        <v>157</v>
      </c>
      <c r="B75" s="17">
        <v>1022</v>
      </c>
      <c r="C75" s="17" t="s">
        <v>158</v>
      </c>
      <c r="D75" s="18" t="s">
        <v>557</v>
      </c>
      <c r="E75" s="18" t="str">
        <f>E318</f>
        <v>Комплексна програма Сумської міської територіальної громади «Освіта на 2022 - 2024 роки» </v>
      </c>
      <c r="F75" s="18" t="str">
        <f>F318</f>
        <v>ріш СМР від 24.11.2021 року № 2512 - МР (зі змінами)</v>
      </c>
      <c r="G75" s="101">
        <f t="shared" si="1"/>
        <v>19640200</v>
      </c>
      <c r="H75" s="101">
        <v>19640200</v>
      </c>
      <c r="I75" s="101"/>
      <c r="J75" s="101"/>
      <c r="K75" s="141"/>
      <c r="L75" s="28"/>
    </row>
    <row r="76" spans="1:12" s="29" customFormat="1" ht="268.5" customHeight="1">
      <c r="A76" s="17" t="s">
        <v>160</v>
      </c>
      <c r="B76" s="17">
        <v>1025</v>
      </c>
      <c r="C76" s="17" t="s">
        <v>158</v>
      </c>
      <c r="D76" s="18" t="s">
        <v>558</v>
      </c>
      <c r="E76" s="18" t="str">
        <f>E318</f>
        <v>Комплексна програма Сумської міської територіальної громади «Освіта на 2022 - 2024 роки» </v>
      </c>
      <c r="F76" s="18" t="str">
        <f>F318</f>
        <v>ріш СМР від 24.11.2021 року № 2512 - МР (зі змінами)</v>
      </c>
      <c r="G76" s="101">
        <f t="shared" si="1"/>
        <v>14028100</v>
      </c>
      <c r="H76" s="101">
        <v>14028100</v>
      </c>
      <c r="I76" s="101"/>
      <c r="J76" s="101"/>
      <c r="K76" s="141"/>
      <c r="L76" s="28"/>
    </row>
    <row r="77" spans="1:11" ht="132.75">
      <c r="A77" s="20" t="s">
        <v>161</v>
      </c>
      <c r="B77" s="20">
        <v>1031</v>
      </c>
      <c r="C77" s="17" t="s">
        <v>155</v>
      </c>
      <c r="D77" s="18" t="s">
        <v>559</v>
      </c>
      <c r="E77" s="18" t="str">
        <f>E318</f>
        <v>Комплексна програма Сумської міської територіальної громади «Освіта на 2022 - 2024 роки» </v>
      </c>
      <c r="F77" s="18" t="str">
        <f>F318</f>
        <v>ріш СМР від 24.11.2021 року № 2512 - МР (зі змінами)</v>
      </c>
      <c r="G77" s="101">
        <f t="shared" si="1"/>
        <v>508400300</v>
      </c>
      <c r="H77" s="101">
        <v>508400300</v>
      </c>
      <c r="I77" s="101"/>
      <c r="J77" s="101"/>
      <c r="K77" s="141"/>
    </row>
    <row r="78" spans="1:11" ht="283.5" customHeight="1">
      <c r="A78" s="20" t="s">
        <v>162</v>
      </c>
      <c r="B78" s="20">
        <v>1032</v>
      </c>
      <c r="C78" s="17" t="s">
        <v>158</v>
      </c>
      <c r="D78" s="18" t="s">
        <v>560</v>
      </c>
      <c r="E78" s="18" t="str">
        <f>E318</f>
        <v>Комплексна програма Сумської міської територіальної громади «Освіта на 2022 - 2024 роки» </v>
      </c>
      <c r="F78" s="18" t="str">
        <f>F318</f>
        <v>ріш СМР від 24.11.2021 року № 2512 - МР (зі змінами)</v>
      </c>
      <c r="G78" s="101">
        <f t="shared" si="1"/>
        <v>20154300</v>
      </c>
      <c r="H78" s="101">
        <v>20154300</v>
      </c>
      <c r="I78" s="101"/>
      <c r="J78" s="101"/>
      <c r="K78" s="141"/>
    </row>
    <row r="79" spans="1:11" ht="280.5" customHeight="1">
      <c r="A79" s="20" t="s">
        <v>163</v>
      </c>
      <c r="B79" s="20">
        <v>1035</v>
      </c>
      <c r="C79" s="17" t="s">
        <v>158</v>
      </c>
      <c r="D79" s="18" t="s">
        <v>561</v>
      </c>
      <c r="E79" s="18" t="str">
        <f>E318</f>
        <v>Комплексна програма Сумської міської територіальної громади «Освіта на 2022 - 2024 роки» </v>
      </c>
      <c r="F79" s="18" t="str">
        <f>F318</f>
        <v>ріш СМР від 24.11.2021 року № 2512 - МР (зі змінами)</v>
      </c>
      <c r="G79" s="101">
        <f t="shared" si="1"/>
        <v>1773800</v>
      </c>
      <c r="H79" s="101">
        <v>1773800</v>
      </c>
      <c r="I79" s="101"/>
      <c r="J79" s="101"/>
      <c r="K79" s="141"/>
    </row>
    <row r="80" spans="1:11" ht="132.75" customHeight="1" hidden="1">
      <c r="A80" s="20" t="s">
        <v>164</v>
      </c>
      <c r="B80" s="20">
        <v>1061</v>
      </c>
      <c r="C80" s="30" t="s">
        <v>155</v>
      </c>
      <c r="D80" s="19" t="s">
        <v>156</v>
      </c>
      <c r="E80" s="18" t="str">
        <f>E318</f>
        <v>Комплексна програма Сумської міської територіальної громади «Освіта на 2022 - 2024 роки» </v>
      </c>
      <c r="F80" s="18" t="str">
        <f>F318</f>
        <v>ріш СМР від 24.11.2021 року № 2512 - МР (зі змінами)</v>
      </c>
      <c r="G80" s="101">
        <f t="shared" si="1"/>
        <v>0</v>
      </c>
      <c r="H80" s="101"/>
      <c r="I80" s="101"/>
      <c r="J80" s="101"/>
      <c r="K80" s="141"/>
    </row>
    <row r="81" spans="1:11" ht="221.25" customHeight="1" hidden="1">
      <c r="A81" s="20" t="s">
        <v>165</v>
      </c>
      <c r="B81" s="20">
        <v>1062</v>
      </c>
      <c r="C81" s="31" t="s">
        <v>158</v>
      </c>
      <c r="D81" s="32" t="s">
        <v>159</v>
      </c>
      <c r="E81" s="18" t="str">
        <f>E318</f>
        <v>Комплексна програма Сумської міської територіальної громади «Освіта на 2022 - 2024 роки» </v>
      </c>
      <c r="F81" s="18" t="str">
        <f>F318</f>
        <v>ріш СМР від 24.11.2021 року № 2512 - МР (зі змінами)</v>
      </c>
      <c r="G81" s="101">
        <f t="shared" si="1"/>
        <v>0</v>
      </c>
      <c r="H81" s="101"/>
      <c r="I81" s="101"/>
      <c r="J81" s="101"/>
      <c r="K81" s="141"/>
    </row>
    <row r="82" spans="1:12" s="123" customFormat="1" ht="409.5">
      <c r="A82" s="20" t="s">
        <v>164</v>
      </c>
      <c r="B82" s="20" t="s">
        <v>659</v>
      </c>
      <c r="C82" s="31" t="s">
        <v>155</v>
      </c>
      <c r="D82" s="32" t="s">
        <v>658</v>
      </c>
      <c r="E82" s="18" t="str">
        <f>E318</f>
        <v>Комплексна програма Сумської міської територіальної громади «Освіта на 2022 - 2024 роки» </v>
      </c>
      <c r="F82" s="18" t="str">
        <f>F318</f>
        <v>ріш СМР від 24.11.2021 року № 2512 - МР (зі змінами)</v>
      </c>
      <c r="G82" s="101">
        <f>H82+I82</f>
        <v>613831.89</v>
      </c>
      <c r="H82" s="101">
        <v>351767.89</v>
      </c>
      <c r="I82" s="101">
        <v>262064</v>
      </c>
      <c r="J82" s="101"/>
      <c r="K82" s="141"/>
      <c r="L82" s="4"/>
    </row>
    <row r="83" spans="1:12" s="123" customFormat="1" ht="143.25" customHeight="1">
      <c r="A83" s="20" t="s">
        <v>166</v>
      </c>
      <c r="B83" s="20">
        <v>1070</v>
      </c>
      <c r="C83" s="17" t="s">
        <v>167</v>
      </c>
      <c r="D83" s="18" t="s">
        <v>168</v>
      </c>
      <c r="E83" s="18" t="str">
        <f>E318</f>
        <v>Комплексна програма Сумської міської територіальної громади «Освіта на 2022 - 2024 роки» </v>
      </c>
      <c r="F83" s="18" t="str">
        <f>F318</f>
        <v>ріш СМР від 24.11.2021 року № 2512 - МР (зі змінами)</v>
      </c>
      <c r="G83" s="101">
        <f t="shared" si="1"/>
        <v>52488900</v>
      </c>
      <c r="H83" s="101">
        <v>49233900</v>
      </c>
      <c r="I83" s="101">
        <f>1000000+2255000</f>
        <v>3255000</v>
      </c>
      <c r="J83" s="101">
        <f>1000000+2255000</f>
        <v>3255000</v>
      </c>
      <c r="K83" s="141"/>
      <c r="L83" s="4"/>
    </row>
    <row r="84" spans="1:11" ht="209.25" customHeight="1">
      <c r="A84" s="20" t="s">
        <v>169</v>
      </c>
      <c r="B84" s="20" t="s">
        <v>170</v>
      </c>
      <c r="C84" s="17" t="s">
        <v>171</v>
      </c>
      <c r="D84" s="18" t="s">
        <v>172</v>
      </c>
      <c r="E84" s="18" t="str">
        <f>E318</f>
        <v>Комплексна програма Сумської міської територіальної громади «Освіта на 2022 - 2024 роки» </v>
      </c>
      <c r="F84" s="18" t="str">
        <f>F318</f>
        <v>ріш СМР від 24.11.2021 року № 2512 - МР (зі змінами)</v>
      </c>
      <c r="G84" s="101">
        <f t="shared" si="1"/>
        <v>179342025</v>
      </c>
      <c r="H84" s="101">
        <f>166005300-500000-744000</f>
        <v>164761300</v>
      </c>
      <c r="I84" s="101">
        <v>14580725</v>
      </c>
      <c r="J84" s="101"/>
      <c r="K84" s="141"/>
    </row>
    <row r="85" spans="1:11" ht="221.25" customHeight="1">
      <c r="A85" s="20" t="s">
        <v>173</v>
      </c>
      <c r="B85" s="20" t="s">
        <v>174</v>
      </c>
      <c r="C85" s="17" t="s">
        <v>171</v>
      </c>
      <c r="D85" s="18" t="s">
        <v>175</v>
      </c>
      <c r="E85" s="18" t="str">
        <f>E318</f>
        <v>Комплексна програма Сумської міської територіальної громади «Освіта на 2022 - 2024 роки» </v>
      </c>
      <c r="F85" s="18" t="str">
        <f>F318</f>
        <v>ріш СМР від 24.11.2021 року № 2512 - МР (зі змінами)</v>
      </c>
      <c r="G85" s="101">
        <f t="shared" si="1"/>
        <v>22978300</v>
      </c>
      <c r="H85" s="101">
        <v>22978300</v>
      </c>
      <c r="I85" s="101"/>
      <c r="J85" s="101"/>
      <c r="K85" s="141"/>
    </row>
    <row r="86" spans="1:11" ht="138" customHeight="1">
      <c r="A86" s="20" t="s">
        <v>176</v>
      </c>
      <c r="B86" s="20">
        <v>1141</v>
      </c>
      <c r="C86" s="17" t="s">
        <v>177</v>
      </c>
      <c r="D86" s="18" t="s">
        <v>178</v>
      </c>
      <c r="E86" s="18" t="str">
        <f>E318</f>
        <v>Комплексна програма Сумської міської територіальної громади «Освіта на 2022 - 2024 роки» </v>
      </c>
      <c r="F86" s="18" t="str">
        <f>F318</f>
        <v>ріш СМР від 24.11.2021 року № 2512 - МР (зі змінами)</v>
      </c>
      <c r="G86" s="101">
        <f t="shared" si="1"/>
        <v>13653300</v>
      </c>
      <c r="H86" s="101">
        <v>13653300</v>
      </c>
      <c r="I86" s="101"/>
      <c r="J86" s="101"/>
      <c r="K86" s="141"/>
    </row>
    <row r="87" spans="1:11" ht="136.5" customHeight="1">
      <c r="A87" s="20" t="s">
        <v>179</v>
      </c>
      <c r="B87" s="20">
        <v>1142</v>
      </c>
      <c r="C87" s="17" t="s">
        <v>177</v>
      </c>
      <c r="D87" s="18" t="s">
        <v>180</v>
      </c>
      <c r="E87" s="18" t="str">
        <f>E318</f>
        <v>Комплексна програма Сумської міської територіальної громади «Освіта на 2022 - 2024 роки» </v>
      </c>
      <c r="F87" s="18" t="str">
        <f>F318</f>
        <v>ріш СМР від 24.11.2021 року № 2512 - МР (зі змінами)</v>
      </c>
      <c r="G87" s="101">
        <f t="shared" si="1"/>
        <v>134000</v>
      </c>
      <c r="H87" s="101">
        <v>134000</v>
      </c>
      <c r="I87" s="101"/>
      <c r="J87" s="101"/>
      <c r="K87" s="141"/>
    </row>
    <row r="88" spans="1:11" ht="178.5" customHeight="1">
      <c r="A88" s="20" t="s">
        <v>181</v>
      </c>
      <c r="B88" s="20">
        <v>1151</v>
      </c>
      <c r="C88" s="17" t="s">
        <v>177</v>
      </c>
      <c r="D88" s="18" t="s">
        <v>182</v>
      </c>
      <c r="E88" s="18" t="str">
        <f>E318</f>
        <v>Комплексна програма Сумської міської територіальної громади «Освіта на 2022 - 2024 роки» </v>
      </c>
      <c r="F88" s="18" t="str">
        <f>F318</f>
        <v>ріш СМР від 24.11.2021 року № 2512 - МР (зі змінами)</v>
      </c>
      <c r="G88" s="101">
        <f t="shared" si="1"/>
        <v>174700</v>
      </c>
      <c r="H88" s="101">
        <v>174700</v>
      </c>
      <c r="I88" s="101"/>
      <c r="J88" s="101"/>
      <c r="K88" s="141"/>
    </row>
    <row r="89" spans="1:11" ht="141" customHeight="1">
      <c r="A89" s="20" t="s">
        <v>183</v>
      </c>
      <c r="B89" s="20">
        <v>1152</v>
      </c>
      <c r="C89" s="17" t="s">
        <v>177</v>
      </c>
      <c r="D89" s="18" t="s">
        <v>184</v>
      </c>
      <c r="E89" s="18" t="str">
        <f>E318</f>
        <v>Комплексна програма Сумської міської територіальної громади «Освіта на 2022 - 2024 роки» </v>
      </c>
      <c r="F89" s="18" t="str">
        <f>F318</f>
        <v>ріш СМР від 24.11.2021 року № 2512 - МР (зі змінами)</v>
      </c>
      <c r="G89" s="101">
        <f t="shared" si="1"/>
        <v>2091775</v>
      </c>
      <c r="H89" s="101">
        <v>2091775</v>
      </c>
      <c r="I89" s="101"/>
      <c r="J89" s="101"/>
      <c r="K89" s="141"/>
    </row>
    <row r="90" spans="1:11" ht="147.75" customHeight="1">
      <c r="A90" s="20" t="s">
        <v>185</v>
      </c>
      <c r="B90" s="20">
        <v>1160</v>
      </c>
      <c r="C90" s="17" t="s">
        <v>177</v>
      </c>
      <c r="D90" s="18" t="s">
        <v>186</v>
      </c>
      <c r="E90" s="18" t="str">
        <f>E318</f>
        <v>Комплексна програма Сумської міської територіальної громади «Освіта на 2022 - 2024 роки» </v>
      </c>
      <c r="F90" s="18" t="str">
        <f>F318</f>
        <v>ріш СМР від 24.11.2021 року № 2512 - МР (зі змінами)</v>
      </c>
      <c r="G90" s="101">
        <f t="shared" si="1"/>
        <v>3905000</v>
      </c>
      <c r="H90" s="101">
        <v>3905000</v>
      </c>
      <c r="I90" s="101"/>
      <c r="J90" s="101"/>
      <c r="K90" s="141"/>
    </row>
    <row r="91" spans="1:11" ht="299.25" customHeight="1" hidden="1">
      <c r="A91" s="20" t="s">
        <v>187</v>
      </c>
      <c r="B91" s="20">
        <v>1171</v>
      </c>
      <c r="C91" s="17" t="s">
        <v>177</v>
      </c>
      <c r="D91" s="18" t="s">
        <v>188</v>
      </c>
      <c r="E91" s="18" t="str">
        <f>E318</f>
        <v>Комплексна програма Сумської міської територіальної громади «Освіта на 2022 - 2024 роки» </v>
      </c>
      <c r="F91" s="18" t="str">
        <f>F318</f>
        <v>ріш СМР від 24.11.2021 року № 2512 - МР (зі змінами)</v>
      </c>
      <c r="G91" s="101">
        <f t="shared" si="1"/>
        <v>0</v>
      </c>
      <c r="H91" s="101"/>
      <c r="I91" s="101"/>
      <c r="J91" s="101"/>
      <c r="K91" s="141"/>
    </row>
    <row r="92" spans="1:11" ht="251.25" customHeight="1" hidden="1">
      <c r="A92" s="20" t="s">
        <v>189</v>
      </c>
      <c r="B92" s="20">
        <v>1172</v>
      </c>
      <c r="C92" s="17" t="s">
        <v>177</v>
      </c>
      <c r="D92" s="18" t="s">
        <v>190</v>
      </c>
      <c r="E92" s="18" t="str">
        <f>E318</f>
        <v>Комплексна програма Сумської міської територіальної громади «Освіта на 2022 - 2024 роки» </v>
      </c>
      <c r="F92" s="18" t="str">
        <f>F318</f>
        <v>ріш СМР від 24.11.2021 року № 2512 - МР (зі змінами)</v>
      </c>
      <c r="G92" s="101">
        <f t="shared" si="1"/>
        <v>0</v>
      </c>
      <c r="H92" s="101"/>
      <c r="I92" s="101"/>
      <c r="J92" s="101"/>
      <c r="K92" s="141"/>
    </row>
    <row r="93" spans="1:11" ht="318.75" customHeight="1" hidden="1">
      <c r="A93" s="20" t="s">
        <v>191</v>
      </c>
      <c r="B93" s="20">
        <v>1181</v>
      </c>
      <c r="C93" s="17" t="s">
        <v>177</v>
      </c>
      <c r="D93" s="32" t="s">
        <v>192</v>
      </c>
      <c r="E93" s="18" t="str">
        <f>E318</f>
        <v>Комплексна програма Сумської міської територіальної громади «Освіта на 2022 - 2024 роки» </v>
      </c>
      <c r="F93" s="18" t="str">
        <f>F318</f>
        <v>ріш СМР від 24.11.2021 року № 2512 - МР (зі змінами)</v>
      </c>
      <c r="G93" s="101">
        <f t="shared" si="1"/>
        <v>0</v>
      </c>
      <c r="H93" s="101"/>
      <c r="I93" s="101"/>
      <c r="J93" s="101"/>
      <c r="K93" s="141"/>
    </row>
    <row r="94" spans="1:11" ht="283.5" customHeight="1" hidden="1">
      <c r="A94" s="20" t="s">
        <v>193</v>
      </c>
      <c r="B94" s="20">
        <v>1182</v>
      </c>
      <c r="C94" s="17" t="s">
        <v>177</v>
      </c>
      <c r="D94" s="32" t="s">
        <v>194</v>
      </c>
      <c r="E94" s="18" t="str">
        <f>E318</f>
        <v>Комплексна програма Сумської міської територіальної громади «Освіта на 2022 - 2024 роки» </v>
      </c>
      <c r="F94" s="18" t="str">
        <f>F318</f>
        <v>ріш СМР від 24.11.2021 року № 2512 - МР (зі змінами)</v>
      </c>
      <c r="G94" s="101">
        <f t="shared" si="1"/>
        <v>0</v>
      </c>
      <c r="H94" s="101"/>
      <c r="I94" s="101"/>
      <c r="J94" s="101"/>
      <c r="K94" s="141"/>
    </row>
    <row r="95" spans="1:11" ht="230.25" customHeight="1" hidden="1">
      <c r="A95" s="20" t="s">
        <v>195</v>
      </c>
      <c r="B95" s="20">
        <v>1200</v>
      </c>
      <c r="C95" s="17" t="s">
        <v>177</v>
      </c>
      <c r="D95" s="18" t="s">
        <v>196</v>
      </c>
      <c r="E95" s="18" t="str">
        <f>E318</f>
        <v>Комплексна програма Сумської міської територіальної громади «Освіта на 2022 - 2024 роки» </v>
      </c>
      <c r="F95" s="18" t="str">
        <f>F318</f>
        <v>ріш СМР від 24.11.2021 року № 2512 - МР (зі змінами)</v>
      </c>
      <c r="G95" s="101">
        <f t="shared" si="1"/>
        <v>0</v>
      </c>
      <c r="H95" s="101"/>
      <c r="I95" s="101"/>
      <c r="J95" s="101"/>
      <c r="K95" s="141"/>
    </row>
    <row r="96" spans="1:11" ht="258.75" customHeight="1" hidden="1">
      <c r="A96" s="20" t="s">
        <v>197</v>
      </c>
      <c r="B96" s="20">
        <v>1210</v>
      </c>
      <c r="C96" s="17" t="s">
        <v>177</v>
      </c>
      <c r="D96" s="19" t="s">
        <v>198</v>
      </c>
      <c r="E96" s="18" t="str">
        <f>E318</f>
        <v>Комплексна програма Сумської міської територіальної громади «Освіта на 2022 - 2024 роки» </v>
      </c>
      <c r="F96" s="18" t="str">
        <f>F318</f>
        <v>ріш СМР від 24.11.2021 року № 2512 - МР (зі змінами)</v>
      </c>
      <c r="G96" s="101">
        <f t="shared" si="1"/>
        <v>0</v>
      </c>
      <c r="H96" s="101"/>
      <c r="I96" s="101"/>
      <c r="J96" s="101"/>
      <c r="K96" s="141"/>
    </row>
    <row r="97" spans="1:11" ht="288.75" customHeight="1" hidden="1">
      <c r="A97" s="20" t="s">
        <v>199</v>
      </c>
      <c r="B97" s="20" t="s">
        <v>44</v>
      </c>
      <c r="C97" s="17" t="s">
        <v>35</v>
      </c>
      <c r="D97" s="18" t="s">
        <v>45</v>
      </c>
      <c r="E97" s="18" t="str">
        <f>E346</f>
        <v>Програма оздоровлення та відпочинку дітей Сумської міської територіальної громади на 2022-2024 роки</v>
      </c>
      <c r="F97" s="18" t="str">
        <f>F346</f>
        <v>ріш СМР від 24.11.2021 року № 2507-МР</v>
      </c>
      <c r="G97" s="101">
        <f t="shared" si="1"/>
        <v>0</v>
      </c>
      <c r="H97" s="101"/>
      <c r="I97" s="101"/>
      <c r="J97" s="101"/>
      <c r="K97" s="141"/>
    </row>
    <row r="98" spans="1:12" s="123" customFormat="1" ht="288.75" customHeight="1">
      <c r="A98" s="20" t="s">
        <v>581</v>
      </c>
      <c r="B98" s="20" t="s">
        <v>582</v>
      </c>
      <c r="C98" s="17" t="s">
        <v>177</v>
      </c>
      <c r="D98" s="18" t="s">
        <v>583</v>
      </c>
      <c r="E98" s="18" t="str">
        <f>E318</f>
        <v>Комплексна програма Сумської міської територіальної громади «Освіта на 2022 - 2024 роки» </v>
      </c>
      <c r="F98" s="18" t="str">
        <f>F318</f>
        <v>ріш СМР від 24.11.2021 року № 2512 - МР (зі змінами)</v>
      </c>
      <c r="G98" s="101">
        <f t="shared" si="1"/>
        <v>1200000</v>
      </c>
      <c r="H98" s="101"/>
      <c r="I98" s="101">
        <v>1200000</v>
      </c>
      <c r="J98" s="101">
        <v>1200000</v>
      </c>
      <c r="K98" s="141"/>
      <c r="L98" s="4"/>
    </row>
    <row r="99" spans="1:11" ht="288.75" customHeight="1" hidden="1">
      <c r="A99" s="20" t="s">
        <v>584</v>
      </c>
      <c r="B99" s="20" t="s">
        <v>585</v>
      </c>
      <c r="C99" s="17" t="s">
        <v>177</v>
      </c>
      <c r="D99" s="18" t="s">
        <v>586</v>
      </c>
      <c r="E99" s="18" t="str">
        <f>E318</f>
        <v>Комплексна програма Сумської міської територіальної громади «Освіта на 2022 - 2024 роки» </v>
      </c>
      <c r="F99" s="18" t="str">
        <f>F318</f>
        <v>ріш СМР від 24.11.2021 року № 2512 - МР (зі змінами)</v>
      </c>
      <c r="G99" s="101">
        <f t="shared" si="1"/>
        <v>0</v>
      </c>
      <c r="H99" s="101"/>
      <c r="I99" s="101"/>
      <c r="J99" s="101"/>
      <c r="K99" s="141"/>
    </row>
    <row r="100" spans="1:11" ht="288.75" customHeight="1" hidden="1">
      <c r="A100" s="20" t="s">
        <v>199</v>
      </c>
      <c r="B100" s="20" t="s">
        <v>44</v>
      </c>
      <c r="C100" s="17" t="s">
        <v>35</v>
      </c>
      <c r="D100" s="18" t="s">
        <v>45</v>
      </c>
      <c r="E100" s="18" t="str">
        <f>E346</f>
        <v>Програма оздоровлення та відпочинку дітей Сумської міської територіальної громади на 2022-2024 роки</v>
      </c>
      <c r="F100" s="18" t="str">
        <f>F346</f>
        <v>ріш СМР від 24.11.2021 року № 2507-МР</v>
      </c>
      <c r="G100" s="101">
        <f t="shared" si="1"/>
        <v>0</v>
      </c>
      <c r="H100" s="101">
        <f>2000000-2000000</f>
        <v>0</v>
      </c>
      <c r="I100" s="101"/>
      <c r="J100" s="101"/>
      <c r="K100" s="141"/>
    </row>
    <row r="101" spans="1:11" ht="156" customHeight="1">
      <c r="A101" s="20" t="s">
        <v>200</v>
      </c>
      <c r="B101" s="20" t="s">
        <v>51</v>
      </c>
      <c r="C101" s="17" t="s">
        <v>48</v>
      </c>
      <c r="D101" s="18" t="s">
        <v>52</v>
      </c>
      <c r="E101" s="18" t="str">
        <f>E328</f>
        <v>Програма з реалізації Конвенції ООН про права дитини Сумської міської територіальної громади на 2022 - 2024 роки </v>
      </c>
      <c r="F101" s="18" t="str">
        <f>F328</f>
        <v>ріш СМР від 29.09.2021 року № 1604 - МР (зі змінами)</v>
      </c>
      <c r="G101" s="101">
        <f t="shared" si="1"/>
        <v>65200</v>
      </c>
      <c r="H101" s="101">
        <v>65200</v>
      </c>
      <c r="I101" s="101"/>
      <c r="J101" s="101"/>
      <c r="K101" s="141"/>
    </row>
    <row r="102" spans="1:11" ht="141.75" customHeight="1">
      <c r="A102" s="17" t="s">
        <v>201</v>
      </c>
      <c r="B102" s="17" t="s">
        <v>72</v>
      </c>
      <c r="C102" s="17" t="s">
        <v>66</v>
      </c>
      <c r="D102" s="18" t="s">
        <v>73</v>
      </c>
      <c r="E102" s="18" t="str">
        <f>E339</f>
        <v>Програма розвитку фізичної культури і спорту Сумської міської територіальної громади на 2022 - 2024 роки</v>
      </c>
      <c r="F102" s="18" t="str">
        <f>F339</f>
        <v>ріш СМР від 24.11.2021 року № 2509 - МР (зі змінами) </v>
      </c>
      <c r="G102" s="101">
        <f t="shared" si="1"/>
        <v>14044800</v>
      </c>
      <c r="H102" s="101">
        <f>14114800-70000</f>
        <v>14044800</v>
      </c>
      <c r="I102" s="101"/>
      <c r="J102" s="101"/>
      <c r="K102" s="141"/>
    </row>
    <row r="103" spans="1:11" ht="132.75" customHeight="1" hidden="1">
      <c r="A103" s="17" t="s">
        <v>202</v>
      </c>
      <c r="B103" s="17">
        <v>7321</v>
      </c>
      <c r="C103" s="17" t="s">
        <v>203</v>
      </c>
      <c r="D103" s="18" t="s">
        <v>204</v>
      </c>
      <c r="E103" s="18" t="str">
        <f>E318</f>
        <v>Комплексна програма Сумської міської територіальної громади «Освіта на 2022 - 2024 роки» </v>
      </c>
      <c r="F103" s="18" t="str">
        <f>F318</f>
        <v>ріш СМР від 24.11.2021 року № 2512 - МР (зі змінами)</v>
      </c>
      <c r="G103" s="101">
        <f t="shared" si="1"/>
        <v>0</v>
      </c>
      <c r="H103" s="101"/>
      <c r="I103" s="101"/>
      <c r="J103" s="101"/>
      <c r="K103" s="141"/>
    </row>
    <row r="104" spans="1:11" ht="180.75" customHeight="1" hidden="1">
      <c r="A104" s="133" t="s">
        <v>205</v>
      </c>
      <c r="B104" s="133" t="s">
        <v>206</v>
      </c>
      <c r="C104" s="133" t="s">
        <v>113</v>
      </c>
      <c r="D104" s="137" t="s">
        <v>207</v>
      </c>
      <c r="E104" s="18" t="str">
        <f>E337</f>
        <v>Програма підвищення енергоефективності в бюджетній сфері Сумської міської територіальної громади на 2022 - 2024 роки</v>
      </c>
      <c r="F104" s="18" t="str">
        <f>F337</f>
        <v>ріш СМР від 26.01.2022 року № 2715 - МР (зі змінами)</v>
      </c>
      <c r="G104" s="101">
        <f t="shared" si="1"/>
        <v>0</v>
      </c>
      <c r="H104" s="101"/>
      <c r="I104" s="101"/>
      <c r="J104" s="101"/>
      <c r="K104" s="141"/>
    </row>
    <row r="105" spans="1:11" ht="132.75" customHeight="1" hidden="1">
      <c r="A105" s="133"/>
      <c r="B105" s="133"/>
      <c r="C105" s="133"/>
      <c r="D105" s="137"/>
      <c r="E105" s="18" t="s">
        <v>208</v>
      </c>
      <c r="F105" s="18" t="s">
        <v>209</v>
      </c>
      <c r="G105" s="101">
        <f t="shared" si="1"/>
        <v>0</v>
      </c>
      <c r="H105" s="101"/>
      <c r="I105" s="101"/>
      <c r="J105" s="101"/>
      <c r="K105" s="141"/>
    </row>
    <row r="106" spans="1:11" ht="177" customHeight="1" hidden="1">
      <c r="A106" s="17" t="s">
        <v>210</v>
      </c>
      <c r="B106" s="17" t="s">
        <v>119</v>
      </c>
      <c r="C106" s="17" t="s">
        <v>113</v>
      </c>
      <c r="D106" s="18" t="s">
        <v>120</v>
      </c>
      <c r="E106" s="25" t="str">
        <f>E332</f>
        <v>Програма економічного і соціального розвитку Сумської міської територіальної громади на 2024 рік</v>
      </c>
      <c r="F106" s="25" t="str">
        <f>F332</f>
        <v>наказ СМВА від 21.12.2023    № 108 - СМР</v>
      </c>
      <c r="G106" s="101">
        <f t="shared" si="1"/>
        <v>0</v>
      </c>
      <c r="H106" s="101"/>
      <c r="I106" s="101"/>
      <c r="J106" s="101"/>
      <c r="K106" s="141"/>
    </row>
    <row r="107" spans="1:12" s="123" customFormat="1" ht="309.75">
      <c r="A107" s="17" t="s">
        <v>654</v>
      </c>
      <c r="B107" s="17" t="s">
        <v>655</v>
      </c>
      <c r="C107" s="17" t="s">
        <v>113</v>
      </c>
      <c r="D107" s="18" t="s">
        <v>656</v>
      </c>
      <c r="E107" s="25" t="str">
        <f>E337</f>
        <v>Програма підвищення енергоефективності в бюджетній сфері Сумської міської територіальної громади на 2022 - 2024 роки</v>
      </c>
      <c r="F107" s="25" t="str">
        <f>F337</f>
        <v>ріш СМР від 26.01.2022 року № 2715 - МР (зі змінами)</v>
      </c>
      <c r="G107" s="101">
        <f t="shared" si="1"/>
        <v>51527652.66</v>
      </c>
      <c r="H107" s="101"/>
      <c r="I107" s="101">
        <v>51527652.66</v>
      </c>
      <c r="J107" s="101"/>
      <c r="K107" s="141"/>
      <c r="L107" s="4"/>
    </row>
    <row r="108" spans="1:12" s="127" customFormat="1" ht="141" customHeight="1">
      <c r="A108" s="17" t="s">
        <v>211</v>
      </c>
      <c r="B108" s="17" t="s">
        <v>108</v>
      </c>
      <c r="C108" s="17" t="s">
        <v>109</v>
      </c>
      <c r="D108" s="18" t="s">
        <v>110</v>
      </c>
      <c r="E108" s="18" t="str">
        <f>E337</f>
        <v>Програма підвищення енергоефективності в бюджетній сфері Сумської міської територіальної громади на 2022 - 2024 роки</v>
      </c>
      <c r="F108" s="18" t="str">
        <f>F337</f>
        <v>ріш СМР від 26.01.2022 року № 2715 - МР (зі змінами)</v>
      </c>
      <c r="G108" s="101">
        <f>H108+I108</f>
        <v>96056027</v>
      </c>
      <c r="H108" s="101">
        <v>766560</v>
      </c>
      <c r="I108" s="101">
        <f>71289467+24000000</f>
        <v>95289467</v>
      </c>
      <c r="J108" s="101">
        <f>71289467+24000000</f>
        <v>95289467</v>
      </c>
      <c r="K108" s="141"/>
      <c r="L108" s="34"/>
    </row>
    <row r="109" spans="1:12" s="35" customFormat="1" ht="185.25" customHeight="1" hidden="1">
      <c r="A109" s="17" t="s">
        <v>212</v>
      </c>
      <c r="B109" s="17">
        <v>7700</v>
      </c>
      <c r="C109" s="30" t="s">
        <v>25</v>
      </c>
      <c r="D109" s="18" t="s">
        <v>213</v>
      </c>
      <c r="E109" s="18" t="s">
        <v>214</v>
      </c>
      <c r="F109" s="18" t="s">
        <v>215</v>
      </c>
      <c r="G109" s="101">
        <f t="shared" si="1"/>
        <v>0</v>
      </c>
      <c r="H109" s="101"/>
      <c r="I109" s="101"/>
      <c r="J109" s="101"/>
      <c r="K109" s="141"/>
      <c r="L109" s="34"/>
    </row>
    <row r="110" spans="1:12" s="35" customFormat="1" ht="185.25" customHeight="1" hidden="1">
      <c r="A110" s="17" t="s">
        <v>210</v>
      </c>
      <c r="B110" s="17" t="s">
        <v>119</v>
      </c>
      <c r="C110" s="30" t="s">
        <v>113</v>
      </c>
      <c r="D110" s="18" t="s">
        <v>563</v>
      </c>
      <c r="E110" s="25" t="str">
        <f>E332</f>
        <v>Програма економічного і соціального розвитку Сумської міської територіальної громади на 2024 рік</v>
      </c>
      <c r="F110" s="25" t="str">
        <f>F332</f>
        <v>наказ СМВА від 21.12.2023    № 108 - СМР</v>
      </c>
      <c r="G110" s="101">
        <f t="shared" si="1"/>
        <v>0</v>
      </c>
      <c r="H110" s="101"/>
      <c r="I110" s="101"/>
      <c r="J110" s="101"/>
      <c r="K110" s="141"/>
      <c r="L110" s="34"/>
    </row>
    <row r="111" spans="1:12" s="35" customFormat="1" ht="185.25" customHeight="1" hidden="1">
      <c r="A111" s="17" t="s">
        <v>212</v>
      </c>
      <c r="B111" s="17" t="s">
        <v>271</v>
      </c>
      <c r="C111" s="30" t="s">
        <v>25</v>
      </c>
      <c r="D111" s="18" t="s">
        <v>213</v>
      </c>
      <c r="E111" s="25" t="str">
        <f>E335</f>
        <v>Програма охорони навколишнього природного середовища Сумської міської територіальної громади на 2022 - 2024 роки</v>
      </c>
      <c r="F111" s="25" t="str">
        <f>F335</f>
        <v>ріш ВК від 27.05.2022 № 162 (зі змінами)</v>
      </c>
      <c r="G111" s="101">
        <f>H111+I111</f>
        <v>0</v>
      </c>
      <c r="H111" s="101"/>
      <c r="I111" s="101"/>
      <c r="J111" s="101"/>
      <c r="K111" s="141"/>
      <c r="L111" s="34"/>
    </row>
    <row r="112" spans="1:12" s="35" customFormat="1" ht="221.25">
      <c r="A112" s="17" t="s">
        <v>570</v>
      </c>
      <c r="B112" s="17" t="s">
        <v>130</v>
      </c>
      <c r="C112" s="30" t="s">
        <v>127</v>
      </c>
      <c r="D112" s="18" t="s">
        <v>571</v>
      </c>
      <c r="E112" s="25" t="str">
        <f>E342</f>
        <v>Цільова програма щодо сприяння зміцненню обороноздатності Сумської міської територіальної громади для забезпечення безпечного життя цивільного населення в умовах воєнного стану на 2024 рік</v>
      </c>
      <c r="F112" s="25" t="str">
        <f>F342</f>
        <v>наказ СМВА від 29.12.2023 № 214-СМР</v>
      </c>
      <c r="G112" s="101">
        <f>H112+I112</f>
        <v>14820000</v>
      </c>
      <c r="H112" s="101">
        <v>14820000</v>
      </c>
      <c r="I112" s="101"/>
      <c r="J112" s="101"/>
      <c r="K112" s="141"/>
      <c r="L112" s="34"/>
    </row>
    <row r="113" spans="1:11" ht="146.25" customHeight="1">
      <c r="A113" s="20" t="s">
        <v>216</v>
      </c>
      <c r="B113" s="20" t="s">
        <v>133</v>
      </c>
      <c r="C113" s="17" t="s">
        <v>134</v>
      </c>
      <c r="D113" s="18" t="s">
        <v>135</v>
      </c>
      <c r="E113" s="25" t="str">
        <f>E335</f>
        <v>Програма охорони навколишнього природного середовища Сумської міської територіальної громади на 2022 - 2024 роки</v>
      </c>
      <c r="F113" s="25" t="str">
        <f>F335</f>
        <v>ріш ВК від 27.05.2022 № 162 (зі змінами)</v>
      </c>
      <c r="G113" s="101">
        <f t="shared" si="1"/>
        <v>681500</v>
      </c>
      <c r="H113" s="101"/>
      <c r="I113" s="101">
        <v>681500</v>
      </c>
      <c r="J113" s="101"/>
      <c r="K113" s="141"/>
    </row>
    <row r="114" spans="1:11" ht="221.25" customHeight="1" hidden="1">
      <c r="A114" s="20" t="s">
        <v>217</v>
      </c>
      <c r="B114" s="20">
        <v>9310</v>
      </c>
      <c r="C114" s="17" t="s">
        <v>24</v>
      </c>
      <c r="D114" s="18" t="s">
        <v>218</v>
      </c>
      <c r="E114" s="18" t="s">
        <v>208</v>
      </c>
      <c r="F114" s="18" t="s">
        <v>209</v>
      </c>
      <c r="G114" s="101">
        <f t="shared" si="1"/>
        <v>0</v>
      </c>
      <c r="H114" s="101"/>
      <c r="I114" s="101"/>
      <c r="J114" s="101"/>
      <c r="K114" s="141"/>
    </row>
    <row r="115" spans="1:11" ht="195" customHeight="1" hidden="1">
      <c r="A115" s="20" t="s">
        <v>219</v>
      </c>
      <c r="B115" s="20">
        <v>9320</v>
      </c>
      <c r="C115" s="17" t="s">
        <v>24</v>
      </c>
      <c r="D115" s="18" t="s">
        <v>220</v>
      </c>
      <c r="E115" s="18" t="s">
        <v>208</v>
      </c>
      <c r="F115" s="18" t="s">
        <v>209</v>
      </c>
      <c r="G115" s="101">
        <f t="shared" si="1"/>
        <v>0</v>
      </c>
      <c r="H115" s="101"/>
      <c r="I115" s="101"/>
      <c r="J115" s="101"/>
      <c r="K115" s="141"/>
    </row>
    <row r="116" spans="1:11" ht="138" customHeight="1" hidden="1">
      <c r="A116" s="134" t="s">
        <v>221</v>
      </c>
      <c r="B116" s="134">
        <v>9770</v>
      </c>
      <c r="C116" s="133" t="s">
        <v>24</v>
      </c>
      <c r="D116" s="137" t="s">
        <v>144</v>
      </c>
      <c r="E116" s="18" t="s">
        <v>208</v>
      </c>
      <c r="F116" s="18" t="s">
        <v>209</v>
      </c>
      <c r="G116" s="101">
        <f t="shared" si="1"/>
        <v>0</v>
      </c>
      <c r="H116" s="101"/>
      <c r="I116" s="101"/>
      <c r="J116" s="101"/>
      <c r="K116" s="141"/>
    </row>
    <row r="117" spans="1:11" ht="177" customHeight="1" hidden="1">
      <c r="A117" s="134"/>
      <c r="B117" s="134"/>
      <c r="C117" s="133"/>
      <c r="D117" s="137"/>
      <c r="E117" s="25" t="s">
        <v>222</v>
      </c>
      <c r="F117" s="18" t="s">
        <v>22</v>
      </c>
      <c r="G117" s="101">
        <f t="shared" si="1"/>
        <v>0</v>
      </c>
      <c r="H117" s="101"/>
      <c r="I117" s="101"/>
      <c r="J117" s="101"/>
      <c r="K117" s="141"/>
    </row>
    <row r="118" spans="1:11" ht="187.5" customHeight="1" hidden="1">
      <c r="A118" s="17" t="s">
        <v>223</v>
      </c>
      <c r="B118" s="17" t="s">
        <v>146</v>
      </c>
      <c r="C118" s="17" t="s">
        <v>24</v>
      </c>
      <c r="D118" s="23" t="s">
        <v>147</v>
      </c>
      <c r="E118" s="18" t="s">
        <v>224</v>
      </c>
      <c r="F118" s="18" t="s">
        <v>225</v>
      </c>
      <c r="G118" s="101">
        <f t="shared" si="1"/>
        <v>0</v>
      </c>
      <c r="H118" s="101"/>
      <c r="I118" s="101"/>
      <c r="J118" s="101"/>
      <c r="K118" s="141"/>
    </row>
    <row r="119" spans="1:11" ht="177" customHeight="1" hidden="1">
      <c r="A119" s="17" t="s">
        <v>217</v>
      </c>
      <c r="B119" s="17">
        <v>9310</v>
      </c>
      <c r="C119" s="17" t="s">
        <v>24</v>
      </c>
      <c r="D119" s="23" t="s">
        <v>218</v>
      </c>
      <c r="E119" s="18"/>
      <c r="F119" s="18"/>
      <c r="G119" s="101">
        <f t="shared" si="1"/>
        <v>0</v>
      </c>
      <c r="H119" s="101"/>
      <c r="I119" s="101"/>
      <c r="J119" s="101"/>
      <c r="K119" s="141"/>
    </row>
    <row r="120" spans="1:12" s="27" customFormat="1" ht="97.5" customHeight="1">
      <c r="A120" s="12"/>
      <c r="B120" s="12"/>
      <c r="C120" s="12"/>
      <c r="D120" s="13" t="s">
        <v>226</v>
      </c>
      <c r="E120" s="13"/>
      <c r="F120" s="13"/>
      <c r="G120" s="100">
        <f>SUM(G121:G146)</f>
        <v>198635860</v>
      </c>
      <c r="H120" s="100">
        <f>SUM(H121:H146)</f>
        <v>119828600</v>
      </c>
      <c r="I120" s="100">
        <f>SUM(I121:I146)</f>
        <v>78807260</v>
      </c>
      <c r="J120" s="100">
        <f>SUM(J121:J146)</f>
        <v>78807260</v>
      </c>
      <c r="K120" s="141"/>
      <c r="L120" s="26"/>
    </row>
    <row r="121" spans="1:11" ht="183" customHeight="1">
      <c r="A121" s="17" t="s">
        <v>227</v>
      </c>
      <c r="B121" s="17" t="s">
        <v>14</v>
      </c>
      <c r="C121" s="17" t="s">
        <v>15</v>
      </c>
      <c r="D121" s="18" t="s">
        <v>16</v>
      </c>
      <c r="E121" s="18" t="str">
        <f>E316</f>
        <v>Програма «Воєнний стан: інформування Сумської міської територіальної громади» на 2024 рік </v>
      </c>
      <c r="F121" s="18" t="str">
        <f>F316</f>
        <v>наказ СМВА від 18.12.2023    № 94 - СМР</v>
      </c>
      <c r="G121" s="101">
        <f aca="true" t="shared" si="2" ref="G121:G145">H121+I121</f>
        <v>72000</v>
      </c>
      <c r="H121" s="101">
        <f>90000-18000</f>
        <v>72000</v>
      </c>
      <c r="I121" s="101"/>
      <c r="J121" s="101"/>
      <c r="K121" s="141"/>
    </row>
    <row r="122" spans="1:12" s="123" customFormat="1" ht="144.75" customHeight="1">
      <c r="A122" s="134" t="s">
        <v>228</v>
      </c>
      <c r="B122" s="134" t="s">
        <v>229</v>
      </c>
      <c r="C122" s="133" t="s">
        <v>230</v>
      </c>
      <c r="D122" s="137" t="s">
        <v>231</v>
      </c>
      <c r="E122" s="25" t="str">
        <f>E319</f>
        <v>Комплексна Програма Сумської міської територіальної громади «Охорона здоров’я» на 2022 - 2024 роки»</v>
      </c>
      <c r="F122" s="25" t="str">
        <f>F319</f>
        <v>ріш СМР від 26.01.2022 року № 2713 - МР (зі змінами)</v>
      </c>
      <c r="G122" s="101">
        <f t="shared" si="2"/>
        <v>79664700</v>
      </c>
      <c r="H122" s="101">
        <f>66271000+393700</f>
        <v>66664700</v>
      </c>
      <c r="I122" s="101">
        <f>13500000-500000</f>
        <v>13000000</v>
      </c>
      <c r="J122" s="101">
        <f>13500000-500000</f>
        <v>13000000</v>
      </c>
      <c r="K122" s="141"/>
      <c r="L122" s="4"/>
    </row>
    <row r="123" spans="1:12" s="29" customFormat="1" ht="207.75" customHeight="1" hidden="1">
      <c r="A123" s="134"/>
      <c r="B123" s="134"/>
      <c r="C123" s="133"/>
      <c r="D123" s="137"/>
      <c r="E123" s="18" t="s">
        <v>224</v>
      </c>
      <c r="F123" s="18" t="s">
        <v>225</v>
      </c>
      <c r="G123" s="101">
        <f t="shared" si="2"/>
        <v>0</v>
      </c>
      <c r="H123" s="101"/>
      <c r="I123" s="103"/>
      <c r="J123" s="103"/>
      <c r="K123" s="141"/>
      <c r="L123" s="28"/>
    </row>
    <row r="124" spans="1:12" s="29" customFormat="1" ht="138.75" customHeight="1" hidden="1">
      <c r="A124" s="20" t="s">
        <v>232</v>
      </c>
      <c r="B124" s="20">
        <v>2020</v>
      </c>
      <c r="C124" s="17">
        <v>732</v>
      </c>
      <c r="D124" s="18" t="s">
        <v>233</v>
      </c>
      <c r="E124" s="25" t="str">
        <f>E319</f>
        <v>Комплексна Програма Сумської міської територіальної громади «Охорона здоров’я» на 2022 - 2024 роки»</v>
      </c>
      <c r="F124" s="25" t="str">
        <f>F319</f>
        <v>ріш СМР від 26.01.2022 року № 2713 - МР (зі змінами)</v>
      </c>
      <c r="G124" s="101">
        <f t="shared" si="2"/>
        <v>0</v>
      </c>
      <c r="H124" s="101"/>
      <c r="I124" s="103"/>
      <c r="J124" s="103"/>
      <c r="K124" s="141"/>
      <c r="L124" s="28"/>
    </row>
    <row r="125" spans="1:11" ht="190.5" customHeight="1">
      <c r="A125" s="134" t="s">
        <v>234</v>
      </c>
      <c r="B125" s="134">
        <v>2030</v>
      </c>
      <c r="C125" s="133" t="s">
        <v>235</v>
      </c>
      <c r="D125" s="145" t="s">
        <v>236</v>
      </c>
      <c r="E125" s="25" t="str">
        <f>E319</f>
        <v>Комплексна Програма Сумської міської територіальної громади «Охорона здоров’я» на 2022 - 2024 роки»</v>
      </c>
      <c r="F125" s="25" t="str">
        <f>F319</f>
        <v>ріш СМР від 26.01.2022 року № 2713 - МР (зі змінами)</v>
      </c>
      <c r="G125" s="101">
        <f t="shared" si="2"/>
        <v>6012400</v>
      </c>
      <c r="H125" s="101">
        <v>6012400</v>
      </c>
      <c r="I125" s="101"/>
      <c r="J125" s="101"/>
      <c r="K125" s="141"/>
    </row>
    <row r="126" spans="1:11" ht="52.5" customHeight="1" hidden="1">
      <c r="A126" s="134"/>
      <c r="B126" s="134"/>
      <c r="C126" s="133"/>
      <c r="D126" s="145"/>
      <c r="E126" s="25" t="str">
        <f>E320</f>
        <v>Комплексна цільова програма реформування і розвитку житлово-комунального господарства Сумської міської  територіальної громади на 2022 -2024 роки </v>
      </c>
      <c r="F126" s="18" t="s">
        <v>225</v>
      </c>
      <c r="G126" s="101">
        <f t="shared" si="2"/>
        <v>0</v>
      </c>
      <c r="H126" s="101"/>
      <c r="I126" s="101"/>
      <c r="J126" s="101"/>
      <c r="K126" s="141"/>
    </row>
    <row r="127" spans="1:11" ht="141.75" customHeight="1" hidden="1">
      <c r="A127" s="20" t="s">
        <v>237</v>
      </c>
      <c r="B127" s="20" t="s">
        <v>238</v>
      </c>
      <c r="C127" s="17" t="s">
        <v>239</v>
      </c>
      <c r="D127" s="23" t="s">
        <v>240</v>
      </c>
      <c r="E127" s="25" t="s">
        <v>241</v>
      </c>
      <c r="F127" s="18" t="s">
        <v>242</v>
      </c>
      <c r="G127" s="101">
        <f t="shared" si="2"/>
        <v>0</v>
      </c>
      <c r="H127" s="101"/>
      <c r="I127" s="101"/>
      <c r="J127" s="101"/>
      <c r="K127" s="141"/>
    </row>
    <row r="128" spans="1:11" ht="156.75" customHeight="1">
      <c r="A128" s="134" t="s">
        <v>243</v>
      </c>
      <c r="B128" s="134" t="s">
        <v>244</v>
      </c>
      <c r="C128" s="133" t="s">
        <v>245</v>
      </c>
      <c r="D128" s="137" t="s">
        <v>246</v>
      </c>
      <c r="E128" s="25" t="str">
        <f>E319</f>
        <v>Комплексна Програма Сумської міської територіальної громади «Охорона здоров’я» на 2022 - 2024 роки»</v>
      </c>
      <c r="F128" s="25" t="str">
        <f>F319</f>
        <v>ріш СМР від 26.01.2022 року № 2713 - МР (зі змінами)</v>
      </c>
      <c r="G128" s="101">
        <f t="shared" si="2"/>
        <v>12368000</v>
      </c>
      <c r="H128" s="101">
        <f>12460400-H129</f>
        <v>12368000</v>
      </c>
      <c r="I128" s="101"/>
      <c r="J128" s="101"/>
      <c r="K128" s="141"/>
    </row>
    <row r="129" spans="1:12" s="29" customFormat="1" ht="163.5" customHeight="1">
      <c r="A129" s="134"/>
      <c r="B129" s="134"/>
      <c r="C129" s="133"/>
      <c r="D129" s="137"/>
      <c r="E129" s="18" t="str">
        <f>E336</f>
        <v>Програма Сумської міської територіальної громади «Соціальна підтримка Захисників і Захисниць України та членів їх сімей» на 2022 - 2024 роки»</v>
      </c>
      <c r="F129" s="18" t="str">
        <f>F336</f>
        <v>ріш СМР від 24.11.2021 року № 2273 - МР (зі змінами)</v>
      </c>
      <c r="G129" s="101">
        <f t="shared" si="2"/>
        <v>92400</v>
      </c>
      <c r="H129" s="101">
        <v>92400</v>
      </c>
      <c r="I129" s="103"/>
      <c r="J129" s="103"/>
      <c r="K129" s="141"/>
      <c r="L129" s="28"/>
    </row>
    <row r="130" spans="1:12" s="123" customFormat="1" ht="190.5" customHeight="1">
      <c r="A130" s="20" t="s">
        <v>247</v>
      </c>
      <c r="B130" s="20">
        <v>2111</v>
      </c>
      <c r="C130" s="17" t="s">
        <v>248</v>
      </c>
      <c r="D130" s="18" t="s">
        <v>249</v>
      </c>
      <c r="E130" s="25" t="str">
        <f>E319</f>
        <v>Комплексна Програма Сумської міської територіальної громади «Охорона здоров’я» на 2022 - 2024 роки»</v>
      </c>
      <c r="F130" s="25" t="str">
        <f>F319</f>
        <v>ріш СМР від 26.01.2022 року № 2713 - МР (зі змінами)</v>
      </c>
      <c r="G130" s="101">
        <f t="shared" si="2"/>
        <v>7173360</v>
      </c>
      <c r="H130" s="101">
        <v>5716100</v>
      </c>
      <c r="I130" s="101">
        <f>3980000-2522740</f>
        <v>1457260</v>
      </c>
      <c r="J130" s="101">
        <f>3980000-2522740</f>
        <v>1457260</v>
      </c>
      <c r="K130" s="141"/>
      <c r="L130" s="4"/>
    </row>
    <row r="131" spans="1:11" ht="139.5" customHeight="1" hidden="1">
      <c r="A131" s="20" t="s">
        <v>250</v>
      </c>
      <c r="B131" s="20" t="s">
        <v>251</v>
      </c>
      <c r="C131" s="20" t="s">
        <v>252</v>
      </c>
      <c r="D131" s="18" t="s">
        <v>253</v>
      </c>
      <c r="E131" s="25" t="s">
        <v>254</v>
      </c>
      <c r="F131" s="18" t="s">
        <v>255</v>
      </c>
      <c r="G131" s="101">
        <f t="shared" si="2"/>
        <v>0</v>
      </c>
      <c r="H131" s="101"/>
      <c r="I131" s="101"/>
      <c r="J131" s="101"/>
      <c r="K131" s="141"/>
    </row>
    <row r="132" spans="1:11" ht="138.75" customHeight="1" hidden="1">
      <c r="A132" s="20" t="s">
        <v>250</v>
      </c>
      <c r="B132" s="20">
        <v>2144</v>
      </c>
      <c r="C132" s="20" t="s">
        <v>252</v>
      </c>
      <c r="D132" s="36" t="s">
        <v>253</v>
      </c>
      <c r="E132" s="25" t="str">
        <f>E319</f>
        <v>Комплексна Програма Сумської міської територіальної громади «Охорона здоров’я» на 2022 - 2024 роки»</v>
      </c>
      <c r="F132" s="25" t="str">
        <f>F319</f>
        <v>ріш СМР від 26.01.2022 року № 2713 - МР (зі змінами)</v>
      </c>
      <c r="G132" s="101">
        <f t="shared" si="2"/>
        <v>0</v>
      </c>
      <c r="H132" s="101"/>
      <c r="I132" s="101"/>
      <c r="J132" s="101"/>
      <c r="K132" s="141"/>
    </row>
    <row r="133" spans="1:11" ht="141.75" customHeight="1">
      <c r="A133" s="20" t="s">
        <v>256</v>
      </c>
      <c r="B133" s="20" t="s">
        <v>257</v>
      </c>
      <c r="C133" s="20" t="s">
        <v>252</v>
      </c>
      <c r="D133" s="18" t="s">
        <v>258</v>
      </c>
      <c r="E133" s="25" t="str">
        <f>E319</f>
        <v>Комплексна Програма Сумської міської територіальної громади «Охорона здоров’я» на 2022 - 2024 роки»</v>
      </c>
      <c r="F133" s="25" t="str">
        <f>F319</f>
        <v>ріш СМР від 26.01.2022 року № 2713 - МР (зі змінами)</v>
      </c>
      <c r="G133" s="101">
        <f t="shared" si="2"/>
        <v>4113000</v>
      </c>
      <c r="H133" s="101">
        <v>4113000</v>
      </c>
      <c r="I133" s="101"/>
      <c r="J133" s="101"/>
      <c r="K133" s="141"/>
    </row>
    <row r="134" spans="1:11" ht="124.5" customHeight="1">
      <c r="A134" s="134" t="s">
        <v>259</v>
      </c>
      <c r="B134" s="134" t="s">
        <v>260</v>
      </c>
      <c r="C134" s="134" t="s">
        <v>252</v>
      </c>
      <c r="D134" s="145" t="s">
        <v>261</v>
      </c>
      <c r="E134" s="25" t="str">
        <f>E319</f>
        <v>Комплексна Програма Сумської міської територіальної громади «Охорона здоров’я» на 2022 - 2024 роки»</v>
      </c>
      <c r="F134" s="25" t="str">
        <f>F319</f>
        <v>ріш СМР від 26.01.2022 року № 2713 - МР (зі змінами)</v>
      </c>
      <c r="G134" s="101">
        <f t="shared" si="2"/>
        <v>73300400</v>
      </c>
      <c r="H134" s="101">
        <f>23965400-H135+250000+250000</f>
        <v>23300400</v>
      </c>
      <c r="I134" s="101">
        <v>50000000</v>
      </c>
      <c r="J134" s="101">
        <v>50000000</v>
      </c>
      <c r="K134" s="141"/>
    </row>
    <row r="135" spans="1:12" s="29" customFormat="1" ht="146.25" customHeight="1">
      <c r="A135" s="134"/>
      <c r="B135" s="134"/>
      <c r="C135" s="134"/>
      <c r="D135" s="145"/>
      <c r="E135" s="18" t="str">
        <f>E336</f>
        <v>Програма Сумської міської територіальної громади «Соціальна підтримка Захисників і Захисниць України та членів їх сімей» на 2022 - 2024 роки»</v>
      </c>
      <c r="F135" s="18" t="str">
        <f>F336</f>
        <v>ріш СМР від 24.11.2021 року № 2273 - МР (зі змінами)</v>
      </c>
      <c r="G135" s="101">
        <f t="shared" si="2"/>
        <v>1165000</v>
      </c>
      <c r="H135" s="101">
        <v>1165000</v>
      </c>
      <c r="I135" s="101"/>
      <c r="J135" s="101"/>
      <c r="K135" s="141"/>
      <c r="L135" s="28"/>
    </row>
    <row r="136" spans="1:12" s="29" customFormat="1" ht="150.75" customHeight="1" hidden="1">
      <c r="A136" s="20" t="s">
        <v>262</v>
      </c>
      <c r="B136" s="20">
        <v>7322</v>
      </c>
      <c r="C136" s="20" t="s">
        <v>203</v>
      </c>
      <c r="D136" s="18" t="s">
        <v>263</v>
      </c>
      <c r="E136" s="25" t="str">
        <f>E319</f>
        <v>Комплексна Програма Сумської міської територіальної громади «Охорона здоров’я» на 2022 - 2024 роки»</v>
      </c>
      <c r="F136" s="18" t="s">
        <v>264</v>
      </c>
      <c r="G136" s="101">
        <f t="shared" si="2"/>
        <v>0</v>
      </c>
      <c r="H136" s="101"/>
      <c r="I136" s="101"/>
      <c r="J136" s="101"/>
      <c r="K136" s="141"/>
      <c r="L136" s="28"/>
    </row>
    <row r="137" spans="1:12" s="29" customFormat="1" ht="192" customHeight="1" hidden="1">
      <c r="A137" s="134" t="s">
        <v>265</v>
      </c>
      <c r="B137" s="134">
        <v>7361</v>
      </c>
      <c r="C137" s="134" t="s">
        <v>113</v>
      </c>
      <c r="D137" s="145" t="s">
        <v>266</v>
      </c>
      <c r="E137" s="25" t="str">
        <f>E319</f>
        <v>Комплексна Програма Сумської міської територіальної громади «Охорона здоров’я» на 2022 - 2024 роки»</v>
      </c>
      <c r="F137" s="25" t="str">
        <f>F319</f>
        <v>ріш СМР від 26.01.2022 року № 2713 - МР (зі змінами)</v>
      </c>
      <c r="G137" s="101">
        <f t="shared" si="2"/>
        <v>0</v>
      </c>
      <c r="H137" s="101"/>
      <c r="I137" s="101"/>
      <c r="J137" s="101"/>
      <c r="K137" s="141"/>
      <c r="L137" s="28"/>
    </row>
    <row r="138" spans="1:12" s="29" customFormat="1" ht="140.25" customHeight="1" hidden="1">
      <c r="A138" s="134"/>
      <c r="B138" s="134"/>
      <c r="C138" s="134"/>
      <c r="D138" s="145"/>
      <c r="E138" s="18" t="str">
        <f>E337</f>
        <v>Програма підвищення енергоефективності в бюджетній сфері Сумської міської територіальної громади на 2022 - 2024 роки</v>
      </c>
      <c r="F138" s="18" t="str">
        <f>F337</f>
        <v>ріш СМР від 26.01.2022 року № 2715 - МР (зі змінами)</v>
      </c>
      <c r="G138" s="101">
        <f t="shared" si="2"/>
        <v>0</v>
      </c>
      <c r="H138" s="101"/>
      <c r="I138" s="101"/>
      <c r="J138" s="101"/>
      <c r="K138" s="141"/>
      <c r="L138" s="28"/>
    </row>
    <row r="139" spans="1:11" ht="159" customHeight="1" hidden="1">
      <c r="A139" s="133" t="s">
        <v>267</v>
      </c>
      <c r="B139" s="133" t="s">
        <v>206</v>
      </c>
      <c r="C139" s="133" t="s">
        <v>113</v>
      </c>
      <c r="D139" s="137" t="s">
        <v>207</v>
      </c>
      <c r="E139" s="18" t="str">
        <f>E338</f>
        <v>Комплексна цільова Програма Сумської міської територіальної громади з регулювання містобудівної діяльності та розвитку інформаційної системи містобудівного кадастру на 2022 - 2024 роки</v>
      </c>
      <c r="F139" s="18" t="s">
        <v>268</v>
      </c>
      <c r="G139" s="101">
        <f t="shared" si="2"/>
        <v>0</v>
      </c>
      <c r="H139" s="101"/>
      <c r="I139" s="101"/>
      <c r="J139" s="101"/>
      <c r="K139" s="141"/>
    </row>
    <row r="140" spans="1:11" ht="192" customHeight="1" hidden="1">
      <c r="A140" s="133"/>
      <c r="B140" s="133"/>
      <c r="C140" s="133"/>
      <c r="D140" s="137"/>
      <c r="E140" s="18" t="str">
        <f>E339</f>
        <v>Програма розвитку фізичної культури і спорту Сумської міської територіальної громади на 2022 - 2024 роки</v>
      </c>
      <c r="F140" s="18" t="s">
        <v>264</v>
      </c>
      <c r="G140" s="101">
        <f t="shared" si="2"/>
        <v>0</v>
      </c>
      <c r="H140" s="101"/>
      <c r="I140" s="101"/>
      <c r="J140" s="101"/>
      <c r="K140" s="141"/>
    </row>
    <row r="141" spans="1:12" s="123" customFormat="1" ht="162.75" customHeight="1">
      <c r="A141" s="17" t="s">
        <v>269</v>
      </c>
      <c r="B141" s="17" t="s">
        <v>108</v>
      </c>
      <c r="C141" s="17" t="s">
        <v>109</v>
      </c>
      <c r="D141" s="18" t="s">
        <v>110</v>
      </c>
      <c r="E141" s="18" t="str">
        <f>E337</f>
        <v>Програма підвищення енергоефективності в бюджетній сфері Сумської міської територіальної громади на 2022 - 2024 роки</v>
      </c>
      <c r="F141" s="18" t="str">
        <f>F337</f>
        <v>ріш СМР від 26.01.2022 року № 2715 - МР (зі змінами)</v>
      </c>
      <c r="G141" s="101">
        <f t="shared" si="2"/>
        <v>14674600</v>
      </c>
      <c r="H141" s="101">
        <v>324600</v>
      </c>
      <c r="I141" s="101">
        <f>5000000+9350000</f>
        <v>14350000</v>
      </c>
      <c r="J141" s="101">
        <f>5000000+9350000</f>
        <v>14350000</v>
      </c>
      <c r="K141" s="141"/>
      <c r="L141" s="4"/>
    </row>
    <row r="142" spans="1:11" ht="183" customHeight="1" hidden="1">
      <c r="A142" s="17" t="s">
        <v>270</v>
      </c>
      <c r="B142" s="17" t="s">
        <v>271</v>
      </c>
      <c r="C142" s="17" t="s">
        <v>25</v>
      </c>
      <c r="D142" s="18" t="s">
        <v>213</v>
      </c>
      <c r="E142" s="18" t="str">
        <f>E337</f>
        <v>Програма підвищення енергоефективності в бюджетній сфері Сумської міської територіальної громади на 2022 - 2024 роки</v>
      </c>
      <c r="F142" s="18" t="str">
        <f>F337</f>
        <v>ріш СМР від 26.01.2022 року № 2715 - МР (зі змінами)</v>
      </c>
      <c r="G142" s="101">
        <f t="shared" si="2"/>
        <v>0</v>
      </c>
      <c r="H142" s="101"/>
      <c r="I142" s="101"/>
      <c r="J142" s="101"/>
      <c r="K142" s="141"/>
    </row>
    <row r="143" spans="1:11" ht="177" customHeight="1" hidden="1">
      <c r="A143" s="17" t="s">
        <v>272</v>
      </c>
      <c r="B143" s="17" t="s">
        <v>133</v>
      </c>
      <c r="C143" s="17" t="s">
        <v>134</v>
      </c>
      <c r="D143" s="18" t="s">
        <v>135</v>
      </c>
      <c r="E143" s="25" t="s">
        <v>273</v>
      </c>
      <c r="F143" s="18" t="s">
        <v>274</v>
      </c>
      <c r="G143" s="101">
        <f t="shared" si="2"/>
        <v>0</v>
      </c>
      <c r="H143" s="104"/>
      <c r="I143" s="104"/>
      <c r="J143" s="101"/>
      <c r="K143" s="141"/>
    </row>
    <row r="144" spans="1:11" ht="177" customHeight="1" hidden="1">
      <c r="A144" s="17" t="s">
        <v>275</v>
      </c>
      <c r="B144" s="17">
        <v>8661</v>
      </c>
      <c r="C144" s="17">
        <v>490</v>
      </c>
      <c r="D144" s="18" t="s">
        <v>276</v>
      </c>
      <c r="E144" s="25" t="s">
        <v>277</v>
      </c>
      <c r="F144" s="18" t="s">
        <v>264</v>
      </c>
      <c r="G144" s="101">
        <f t="shared" si="2"/>
        <v>0</v>
      </c>
      <c r="H144" s="101"/>
      <c r="I144" s="104"/>
      <c r="J144" s="101"/>
      <c r="K144" s="141"/>
    </row>
    <row r="145" spans="1:11" ht="177" customHeight="1" hidden="1">
      <c r="A145" s="17" t="s">
        <v>278</v>
      </c>
      <c r="B145" s="17">
        <v>8662</v>
      </c>
      <c r="C145" s="17">
        <v>4090</v>
      </c>
      <c r="D145" s="18" t="s">
        <v>279</v>
      </c>
      <c r="E145" s="25" t="s">
        <v>277</v>
      </c>
      <c r="F145" s="18" t="s">
        <v>264</v>
      </c>
      <c r="G145" s="101">
        <f t="shared" si="2"/>
        <v>0</v>
      </c>
      <c r="H145" s="101"/>
      <c r="I145" s="104"/>
      <c r="J145" s="101"/>
      <c r="K145" s="141"/>
    </row>
    <row r="146" spans="1:11" ht="158.25" customHeight="1" hidden="1">
      <c r="A146" s="65" t="s">
        <v>280</v>
      </c>
      <c r="B146" s="65" t="s">
        <v>143</v>
      </c>
      <c r="C146" s="65" t="s">
        <v>281</v>
      </c>
      <c r="D146" s="105" t="s">
        <v>144</v>
      </c>
      <c r="E146" s="25" t="str">
        <f>E332</f>
        <v>Програма економічного і соціального розвитку Сумської міської територіальної громади на 2024 рік</v>
      </c>
      <c r="F146" s="25" t="str">
        <f>F332</f>
        <v>наказ СМВА від 21.12.2023    № 108 - СМР</v>
      </c>
      <c r="G146" s="101">
        <f>H146+I146</f>
        <v>0</v>
      </c>
      <c r="H146" s="101"/>
      <c r="I146" s="101"/>
      <c r="J146" s="101"/>
      <c r="K146" s="141"/>
    </row>
    <row r="147" spans="1:12" s="27" customFormat="1" ht="104.25" customHeight="1">
      <c r="A147" s="12"/>
      <c r="B147" s="12"/>
      <c r="C147" s="12"/>
      <c r="D147" s="13" t="s">
        <v>282</v>
      </c>
      <c r="E147" s="13"/>
      <c r="F147" s="13"/>
      <c r="G147" s="100">
        <f>SUM(G148:G168)</f>
        <v>252970100</v>
      </c>
      <c r="H147" s="100">
        <f>SUM(H148:H168)</f>
        <v>252970100</v>
      </c>
      <c r="I147" s="100">
        <f>SUM(I148:I168)</f>
        <v>0</v>
      </c>
      <c r="J147" s="100">
        <f>SUM(J148:J168)</f>
        <v>0</v>
      </c>
      <c r="K147" s="141"/>
      <c r="L147" s="26"/>
    </row>
    <row r="148" spans="1:11" ht="156" customHeight="1">
      <c r="A148" s="17" t="s">
        <v>283</v>
      </c>
      <c r="B148" s="17" t="s">
        <v>14</v>
      </c>
      <c r="C148" s="17" t="s">
        <v>15</v>
      </c>
      <c r="D148" s="18" t="s">
        <v>16</v>
      </c>
      <c r="E148" s="18" t="str">
        <f>E316</f>
        <v>Програма «Воєнний стан: інформування Сумської міської територіальної громади» на 2024 рік </v>
      </c>
      <c r="F148" s="18" t="str">
        <f>F316</f>
        <v>наказ СМВА від 18.12.2023    № 94 - СМР</v>
      </c>
      <c r="G148" s="101">
        <f aca="true" t="shared" si="3" ref="G148:G170">H148+I148</f>
        <v>72000</v>
      </c>
      <c r="H148" s="101">
        <f>90000-18000</f>
        <v>72000</v>
      </c>
      <c r="I148" s="101"/>
      <c r="J148" s="101"/>
      <c r="K148" s="141"/>
    </row>
    <row r="149" spans="1:11" ht="203.25" customHeight="1" hidden="1">
      <c r="A149" s="17" t="s">
        <v>284</v>
      </c>
      <c r="B149" s="17" t="s">
        <v>24</v>
      </c>
      <c r="C149" s="17" t="s">
        <v>25</v>
      </c>
      <c r="D149" s="18" t="s">
        <v>26</v>
      </c>
      <c r="E149" s="18" t="str">
        <f>E344</f>
        <v>Програма для забезпечення виконання департаментом соціального захисту населення Сумської міської ради рішень суду та пов’язаних із ними стягнень на 2021 – 2023 роки</v>
      </c>
      <c r="F149" s="18" t="str">
        <f>F344</f>
        <v>від 24.03.2021 року № 517-МР</v>
      </c>
      <c r="G149" s="101">
        <f t="shared" si="3"/>
        <v>0</v>
      </c>
      <c r="H149" s="101"/>
      <c r="I149" s="101"/>
      <c r="J149" s="101"/>
      <c r="K149" s="141"/>
    </row>
    <row r="150" spans="1:12" s="38" customFormat="1" ht="123" customHeight="1">
      <c r="A150" s="17" t="s">
        <v>285</v>
      </c>
      <c r="B150" s="17" t="s">
        <v>286</v>
      </c>
      <c r="C150" s="17">
        <v>1030</v>
      </c>
      <c r="D150" s="18" t="s">
        <v>287</v>
      </c>
      <c r="E150" s="18" t="str">
        <f>E325</f>
        <v>Програма Сумської міської територіальної громади «Милосердя» на 2022 - 2024 роки</v>
      </c>
      <c r="F150" s="18" t="str">
        <f>F325</f>
        <v>ріш СМР від 24.11.2021 року № 2272 - МР (зі змінами)</v>
      </c>
      <c r="G150" s="101">
        <f t="shared" si="3"/>
        <v>466000</v>
      </c>
      <c r="H150" s="101">
        <f>466000</f>
        <v>466000</v>
      </c>
      <c r="I150" s="101"/>
      <c r="J150" s="101"/>
      <c r="K150" s="141"/>
      <c r="L150" s="37"/>
    </row>
    <row r="151" spans="1:11" ht="132.75">
      <c r="A151" s="17" t="s">
        <v>288</v>
      </c>
      <c r="B151" s="17" t="s">
        <v>289</v>
      </c>
      <c r="C151" s="17">
        <v>1070</v>
      </c>
      <c r="D151" s="18" t="s">
        <v>290</v>
      </c>
      <c r="E151" s="18" t="str">
        <f>E325</f>
        <v>Програма Сумської міської територіальної громади «Милосердя» на 2022 - 2024 роки</v>
      </c>
      <c r="F151" s="18" t="str">
        <f>F325</f>
        <v>ріш СМР від 24.11.2021 року № 2272 - МР (зі змінами)</v>
      </c>
      <c r="G151" s="101">
        <f t="shared" si="3"/>
        <v>830000</v>
      </c>
      <c r="H151" s="101">
        <v>830000</v>
      </c>
      <c r="I151" s="101"/>
      <c r="J151" s="101"/>
      <c r="K151" s="141"/>
    </row>
    <row r="152" spans="1:11" ht="161.25" customHeight="1">
      <c r="A152" s="17" t="s">
        <v>291</v>
      </c>
      <c r="B152" s="17" t="s">
        <v>28</v>
      </c>
      <c r="C152" s="17" t="s">
        <v>292</v>
      </c>
      <c r="D152" s="18" t="s">
        <v>29</v>
      </c>
      <c r="E152" s="18" t="str">
        <f>E325</f>
        <v>Програма Сумської міської територіальної громади «Милосердя» на 2022 - 2024 роки</v>
      </c>
      <c r="F152" s="18" t="str">
        <f>F325</f>
        <v>ріш СМР від 24.11.2021 року № 2272 - МР (зі змінами)</v>
      </c>
      <c r="G152" s="101">
        <f t="shared" si="3"/>
        <v>18480000</v>
      </c>
      <c r="H152" s="101">
        <f>19330000-850000</f>
        <v>18480000</v>
      </c>
      <c r="I152" s="101"/>
      <c r="J152" s="101"/>
      <c r="K152" s="141"/>
    </row>
    <row r="153" spans="1:11" ht="140.25" customHeight="1">
      <c r="A153" s="17" t="s">
        <v>293</v>
      </c>
      <c r="B153" s="17" t="s">
        <v>294</v>
      </c>
      <c r="C153" s="17" t="s">
        <v>292</v>
      </c>
      <c r="D153" s="18" t="s">
        <v>295</v>
      </c>
      <c r="E153" s="18" t="str">
        <f>E325</f>
        <v>Програма Сумської міської територіальної громади «Милосердя» на 2022 - 2024 роки</v>
      </c>
      <c r="F153" s="18" t="str">
        <f>F325</f>
        <v>ріш СМР від 24.11.2021 року № 2272 - МР (зі змінами)</v>
      </c>
      <c r="G153" s="101">
        <f t="shared" si="3"/>
        <v>1000000</v>
      </c>
      <c r="H153" s="101">
        <f>2400000-1400000</f>
        <v>1000000</v>
      </c>
      <c r="I153" s="101"/>
      <c r="J153" s="101"/>
      <c r="K153" s="141"/>
    </row>
    <row r="154" spans="1:11" ht="150" customHeight="1">
      <c r="A154" s="17" t="s">
        <v>296</v>
      </c>
      <c r="B154" s="17" t="s">
        <v>31</v>
      </c>
      <c r="C154" s="17" t="s">
        <v>292</v>
      </c>
      <c r="D154" s="18" t="s">
        <v>32</v>
      </c>
      <c r="E154" s="18" t="str">
        <f>E325</f>
        <v>Програма Сумської міської територіальної громади «Милосердя» на 2022 - 2024 роки</v>
      </c>
      <c r="F154" s="18" t="str">
        <f>F325</f>
        <v>ріш СМР від 24.11.2021 року № 2272 - МР (зі змінами)</v>
      </c>
      <c r="G154" s="101">
        <f t="shared" si="3"/>
        <v>44688000</v>
      </c>
      <c r="H154" s="101">
        <f>47688000-3000000</f>
        <v>44688000</v>
      </c>
      <c r="I154" s="101"/>
      <c r="J154" s="101"/>
      <c r="K154" s="141"/>
    </row>
    <row r="155" spans="1:11" ht="265.5" customHeight="1" hidden="1">
      <c r="A155" s="17" t="s">
        <v>297</v>
      </c>
      <c r="B155" s="17" t="s">
        <v>298</v>
      </c>
      <c r="C155" s="17" t="s">
        <v>299</v>
      </c>
      <c r="D155" s="18" t="s">
        <v>300</v>
      </c>
      <c r="E155" s="18" t="str">
        <f>E325</f>
        <v>Програма Сумської міської територіальної громади «Милосердя» на 2022 - 2024 роки</v>
      </c>
      <c r="F155" s="18" t="str">
        <f>F325</f>
        <v>ріш СМР від 24.11.2021 року № 2272 - МР (зі змінами)</v>
      </c>
      <c r="G155" s="101">
        <f t="shared" si="3"/>
        <v>0</v>
      </c>
      <c r="H155" s="101"/>
      <c r="I155" s="101"/>
      <c r="J155" s="101"/>
      <c r="K155" s="141"/>
    </row>
    <row r="156" spans="1:11" ht="275.25" customHeight="1" hidden="1">
      <c r="A156" s="17" t="s">
        <v>301</v>
      </c>
      <c r="B156" s="17" t="s">
        <v>44</v>
      </c>
      <c r="C156" s="17" t="s">
        <v>35</v>
      </c>
      <c r="D156" s="18" t="s">
        <v>45</v>
      </c>
      <c r="E156" s="18" t="str">
        <f>E346</f>
        <v>Програма оздоровлення та відпочинку дітей Сумської міської територіальної громади на 2022-2024 роки</v>
      </c>
      <c r="F156" s="18" t="str">
        <f>F346</f>
        <v>ріш СМР від 24.11.2021 року № 2507-МР</v>
      </c>
      <c r="G156" s="101">
        <f t="shared" si="3"/>
        <v>0</v>
      </c>
      <c r="H156" s="101">
        <f>5000000-5000000</f>
        <v>0</v>
      </c>
      <c r="I156" s="101"/>
      <c r="J156" s="101"/>
      <c r="K156" s="141"/>
    </row>
    <row r="157" spans="1:12" s="123" customFormat="1" ht="262.5" customHeight="1">
      <c r="A157" s="17" t="s">
        <v>302</v>
      </c>
      <c r="B157" s="17" t="s">
        <v>303</v>
      </c>
      <c r="C157" s="17" t="s">
        <v>151</v>
      </c>
      <c r="D157" s="18" t="s">
        <v>304</v>
      </c>
      <c r="E157" s="18" t="str">
        <f>E325</f>
        <v>Програма Сумської міської територіальної громади «Милосердя» на 2022 - 2024 роки</v>
      </c>
      <c r="F157" s="18" t="str">
        <f>F325</f>
        <v>ріш СМР від 24.11.2021 року № 2272 - МР (зі змінами)</v>
      </c>
      <c r="G157" s="101">
        <f t="shared" si="3"/>
        <v>9953900</v>
      </c>
      <c r="H157" s="101">
        <f>16781400-12581400+753900+3504743+1495257</f>
        <v>9953900</v>
      </c>
      <c r="I157" s="101"/>
      <c r="J157" s="101"/>
      <c r="K157" s="141"/>
      <c r="L157" s="4"/>
    </row>
    <row r="158" spans="1:11" ht="150.75" customHeight="1" hidden="1">
      <c r="A158" s="133" t="s">
        <v>305</v>
      </c>
      <c r="B158" s="133" t="s">
        <v>306</v>
      </c>
      <c r="C158" s="133" t="s">
        <v>307</v>
      </c>
      <c r="D158" s="137" t="s">
        <v>308</v>
      </c>
      <c r="E158" s="18" t="str">
        <f>E325</f>
        <v>Програма Сумської міської територіальної громади «Милосердя» на 2022 - 2024 роки</v>
      </c>
      <c r="F158" s="18" t="str">
        <f>F325</f>
        <v>ріш СМР від 24.11.2021 року № 2272 - МР (зі змінами)</v>
      </c>
      <c r="G158" s="101">
        <f t="shared" si="3"/>
        <v>0</v>
      </c>
      <c r="H158" s="101"/>
      <c r="I158" s="101"/>
      <c r="J158" s="101"/>
      <c r="K158" s="33"/>
    </row>
    <row r="159" spans="1:11" ht="182.25" customHeight="1" hidden="1">
      <c r="A159" s="133"/>
      <c r="B159" s="133"/>
      <c r="C159" s="133"/>
      <c r="D159" s="137"/>
      <c r="E159" s="18" t="str">
        <f>E336</f>
        <v>Програма Сумської міської територіальної громади «Соціальна підтримка Захисників і Захисниць України та членів їх сімей» на 2022 - 2024 роки»</v>
      </c>
      <c r="F159" s="18" t="str">
        <f>F336</f>
        <v>ріш СМР від 24.11.2021 року № 2273 - МР (зі змінами)</v>
      </c>
      <c r="G159" s="101">
        <f t="shared" si="3"/>
        <v>0</v>
      </c>
      <c r="H159" s="101"/>
      <c r="I159" s="101"/>
      <c r="J159" s="101"/>
      <c r="K159" s="33"/>
    </row>
    <row r="160" spans="1:11" ht="116.25" customHeight="1">
      <c r="A160" s="133" t="s">
        <v>309</v>
      </c>
      <c r="B160" s="133" t="s">
        <v>310</v>
      </c>
      <c r="C160" s="133" t="s">
        <v>311</v>
      </c>
      <c r="D160" s="137" t="s">
        <v>312</v>
      </c>
      <c r="E160" s="18" t="str">
        <f>E325</f>
        <v>Програма Сумської міської територіальної громади «Милосердя» на 2022 - 2024 роки</v>
      </c>
      <c r="F160" s="18" t="str">
        <f>F325</f>
        <v>ріш СМР від 24.11.2021 року № 2272 - МР (зі змінами)</v>
      </c>
      <c r="G160" s="101">
        <f t="shared" si="3"/>
        <v>1089101</v>
      </c>
      <c r="H160" s="101">
        <v>1089101</v>
      </c>
      <c r="I160" s="101"/>
      <c r="J160" s="101"/>
      <c r="K160" s="141"/>
    </row>
    <row r="161" spans="1:11" ht="155.25" customHeight="1">
      <c r="A161" s="133"/>
      <c r="B161" s="133"/>
      <c r="C161" s="133"/>
      <c r="D161" s="137"/>
      <c r="E161" s="18" t="str">
        <f>E336</f>
        <v>Програма Сумської міської територіальної громади «Соціальна підтримка Захисників і Захисниць України та членів їх сімей» на 2022 - 2024 роки»</v>
      </c>
      <c r="F161" s="18" t="str">
        <f>F336</f>
        <v>ріш СМР від 24.11.2021 року № 2273 - МР (зі змінами)</v>
      </c>
      <c r="G161" s="101">
        <f t="shared" si="3"/>
        <v>5771999</v>
      </c>
      <c r="H161" s="101">
        <v>5771999</v>
      </c>
      <c r="I161" s="101"/>
      <c r="J161" s="101"/>
      <c r="K161" s="141"/>
    </row>
    <row r="162" spans="1:11" ht="183" customHeight="1">
      <c r="A162" s="17" t="s">
        <v>313</v>
      </c>
      <c r="B162" s="17" t="s">
        <v>314</v>
      </c>
      <c r="C162" s="17" t="s">
        <v>311</v>
      </c>
      <c r="D162" s="18" t="s">
        <v>315</v>
      </c>
      <c r="E162" s="18" t="str">
        <f>E325</f>
        <v>Програма Сумської міської територіальної громади «Милосердя» на 2022 - 2024 роки</v>
      </c>
      <c r="F162" s="18" t="str">
        <f>F325</f>
        <v>ріш СМР від 24.11.2021 року № 2272 - МР (зі змінами)</v>
      </c>
      <c r="G162" s="101">
        <f t="shared" si="3"/>
        <v>2072000</v>
      </c>
      <c r="H162" s="101">
        <v>2072000</v>
      </c>
      <c r="I162" s="101"/>
      <c r="J162" s="101"/>
      <c r="K162" s="141"/>
    </row>
    <row r="163" spans="1:12" s="22" customFormat="1" ht="135.75" customHeight="1">
      <c r="A163" s="17" t="s">
        <v>316</v>
      </c>
      <c r="B163" s="17" t="s">
        <v>317</v>
      </c>
      <c r="C163" s="17" t="s">
        <v>48</v>
      </c>
      <c r="D163" s="18" t="s">
        <v>318</v>
      </c>
      <c r="E163" s="18" t="str">
        <f>E325</f>
        <v>Програма Сумської міської територіальної громади «Милосердя» на 2022 - 2024 роки</v>
      </c>
      <c r="F163" s="18" t="str">
        <f>F325</f>
        <v>ріш СМР від 24.11.2021 року № 2272 - МР (зі змінами)</v>
      </c>
      <c r="G163" s="101">
        <f t="shared" si="3"/>
        <v>107000</v>
      </c>
      <c r="H163" s="101">
        <v>107000</v>
      </c>
      <c r="I163" s="101"/>
      <c r="J163" s="101"/>
      <c r="K163" s="141"/>
      <c r="L163" s="21"/>
    </row>
    <row r="164" spans="1:12" s="22" customFormat="1" ht="154.5" customHeight="1" hidden="1">
      <c r="A164" s="17" t="s">
        <v>319</v>
      </c>
      <c r="B164" s="17" t="s">
        <v>320</v>
      </c>
      <c r="C164" s="17" t="s">
        <v>321</v>
      </c>
      <c r="D164" s="18" t="s">
        <v>322</v>
      </c>
      <c r="E164" s="25" t="str">
        <f>E332</f>
        <v>Програма економічного і соціального розвитку Сумської міської територіальної громади на 2024 рік</v>
      </c>
      <c r="F164" s="25" t="str">
        <f>F332</f>
        <v>наказ СМВА від 21.12.2023    № 108 - СМР</v>
      </c>
      <c r="G164" s="101">
        <f t="shared" si="3"/>
        <v>0</v>
      </c>
      <c r="H164" s="101"/>
      <c r="I164" s="101"/>
      <c r="J164" s="101"/>
      <c r="K164" s="141"/>
      <c r="L164" s="21"/>
    </row>
    <row r="165" spans="1:12" s="126" customFormat="1" ht="137.25" customHeight="1">
      <c r="A165" s="133" t="s">
        <v>323</v>
      </c>
      <c r="B165" s="134" t="s">
        <v>51</v>
      </c>
      <c r="C165" s="134" t="s">
        <v>48</v>
      </c>
      <c r="D165" s="137" t="s">
        <v>52</v>
      </c>
      <c r="E165" s="18" t="str">
        <f>E325</f>
        <v>Програма Сумської міської територіальної громади «Милосердя» на 2022 - 2024 роки</v>
      </c>
      <c r="F165" s="18" t="str">
        <f>F325</f>
        <v>ріш СМР від 24.11.2021 року № 2272 - МР (зі змінами)</v>
      </c>
      <c r="G165" s="101">
        <f t="shared" si="3"/>
        <v>16672800</v>
      </c>
      <c r="H165" s="101">
        <f>16572800+100000</f>
        <v>16672800</v>
      </c>
      <c r="I165" s="101"/>
      <c r="J165" s="101"/>
      <c r="K165" s="141"/>
      <c r="L165" s="106"/>
    </row>
    <row r="166" spans="1:12" s="126" customFormat="1" ht="162" customHeight="1">
      <c r="A166" s="133"/>
      <c r="B166" s="134"/>
      <c r="C166" s="134"/>
      <c r="D166" s="137"/>
      <c r="E166" s="18" t="str">
        <f>E336</f>
        <v>Програма Сумської міської територіальної громади «Соціальна підтримка Захисників і Захисниць України та членів їх сімей» на 2022 - 2024 роки»</v>
      </c>
      <c r="F166" s="18" t="str">
        <f>F336</f>
        <v>ріш СМР від 24.11.2021 року № 2273 - МР (зі змінами)</v>
      </c>
      <c r="G166" s="101">
        <f t="shared" si="3"/>
        <v>151767300</v>
      </c>
      <c r="H166" s="101">
        <f>80009200+440000+71218100+100000</f>
        <v>151767300</v>
      </c>
      <c r="I166" s="101"/>
      <c r="J166" s="101"/>
      <c r="K166" s="141"/>
      <c r="L166" s="106"/>
    </row>
    <row r="167" spans="1:12" s="22" customFormat="1" ht="143.25" customHeight="1" hidden="1">
      <c r="A167" s="133"/>
      <c r="B167" s="134"/>
      <c r="C167" s="134"/>
      <c r="D167" s="137"/>
      <c r="E167" s="25" t="s">
        <v>324</v>
      </c>
      <c r="F167" s="18" t="s">
        <v>325</v>
      </c>
      <c r="G167" s="101">
        <f t="shared" si="3"/>
        <v>0</v>
      </c>
      <c r="H167" s="101"/>
      <c r="I167" s="101"/>
      <c r="J167" s="101"/>
      <c r="K167" s="141"/>
      <c r="L167" s="21"/>
    </row>
    <row r="168" spans="1:12" s="22" customFormat="1" ht="170.25" customHeight="1" hidden="1">
      <c r="A168" s="17" t="s">
        <v>326</v>
      </c>
      <c r="B168" s="20" t="s">
        <v>108</v>
      </c>
      <c r="C168" s="20" t="s">
        <v>109</v>
      </c>
      <c r="D168" s="18" t="s">
        <v>110</v>
      </c>
      <c r="E168" s="18" t="str">
        <f>E337</f>
        <v>Програма підвищення енергоефективності в бюджетній сфері Сумської міської територіальної громади на 2022 - 2024 роки</v>
      </c>
      <c r="F168" s="18" t="str">
        <f>F337</f>
        <v>ріш СМР від 26.01.2022 року № 2715 - МР (зі змінами)</v>
      </c>
      <c r="G168" s="101">
        <f t="shared" si="3"/>
        <v>0</v>
      </c>
      <c r="H168" s="101"/>
      <c r="I168" s="101"/>
      <c r="J168" s="101"/>
      <c r="K168" s="141"/>
      <c r="L168" s="21"/>
    </row>
    <row r="169" spans="1:11" ht="115.5" customHeight="1" hidden="1">
      <c r="A169" s="133" t="s">
        <v>327</v>
      </c>
      <c r="B169" s="133" t="s">
        <v>143</v>
      </c>
      <c r="C169" s="133" t="s">
        <v>24</v>
      </c>
      <c r="D169" s="137" t="s">
        <v>144</v>
      </c>
      <c r="E169" s="18" t="str">
        <f>E325</f>
        <v>Програма Сумської міської територіальної громади «Милосердя» на 2022 - 2024 роки</v>
      </c>
      <c r="F169" s="18" t="str">
        <f>F325</f>
        <v>ріш СМР від 24.11.2021 року № 2272 - МР (зі змінами)</v>
      </c>
      <c r="G169" s="101">
        <f t="shared" si="3"/>
        <v>0</v>
      </c>
      <c r="H169" s="101"/>
      <c r="I169" s="101"/>
      <c r="J169" s="101"/>
      <c r="K169" s="141"/>
    </row>
    <row r="170" spans="1:11" ht="152.25" customHeight="1" hidden="1">
      <c r="A170" s="133"/>
      <c r="B170" s="133"/>
      <c r="C170" s="133"/>
      <c r="D170" s="137"/>
      <c r="E170" s="18" t="str">
        <f>E336</f>
        <v>Програма Сумської міської територіальної громади «Соціальна підтримка Захисників і Захисниць України та членів їх сімей» на 2022 - 2024 роки»</v>
      </c>
      <c r="F170" s="18" t="str">
        <f>F336</f>
        <v>ріш СМР від 24.11.2021 року № 2273 - МР (зі змінами)</v>
      </c>
      <c r="G170" s="101">
        <f t="shared" si="3"/>
        <v>0</v>
      </c>
      <c r="H170" s="101"/>
      <c r="I170" s="101"/>
      <c r="J170" s="101"/>
      <c r="K170" s="141"/>
    </row>
    <row r="171" spans="1:12" s="27" customFormat="1" ht="132" customHeight="1">
      <c r="A171" s="12"/>
      <c r="B171" s="12"/>
      <c r="C171" s="12"/>
      <c r="D171" s="13" t="s">
        <v>328</v>
      </c>
      <c r="E171" s="13"/>
      <c r="F171" s="13"/>
      <c r="G171" s="100">
        <f>G172+G173</f>
        <v>286300</v>
      </c>
      <c r="H171" s="100">
        <f>H172+H173</f>
        <v>286300</v>
      </c>
      <c r="I171" s="100">
        <f>I172+I173</f>
        <v>0</v>
      </c>
      <c r="J171" s="100">
        <f>J172+J173</f>
        <v>0</v>
      </c>
      <c r="K171" s="141"/>
      <c r="L171" s="26"/>
    </row>
    <row r="172" spans="1:12" s="27" customFormat="1" ht="240.75" customHeight="1">
      <c r="A172" s="17" t="s">
        <v>329</v>
      </c>
      <c r="B172" s="17" t="s">
        <v>330</v>
      </c>
      <c r="C172" s="17" t="s">
        <v>35</v>
      </c>
      <c r="D172" s="18" t="s">
        <v>331</v>
      </c>
      <c r="E172" s="18" t="str">
        <f>E328</f>
        <v>Програма з реалізації Конвенції ООН про права дитини Сумської міської територіальної громади на 2022 - 2024 роки </v>
      </c>
      <c r="F172" s="18" t="str">
        <f>F328</f>
        <v>ріш СМР від 29.09.2021 року № 1604 - МР (зі змінами)</v>
      </c>
      <c r="G172" s="101">
        <f>H172+I172</f>
        <v>116300</v>
      </c>
      <c r="H172" s="101">
        <v>116300</v>
      </c>
      <c r="I172" s="101"/>
      <c r="J172" s="101"/>
      <c r="K172" s="141"/>
      <c r="L172" s="26"/>
    </row>
    <row r="173" spans="1:11" ht="150.75" customHeight="1">
      <c r="A173" s="17" t="s">
        <v>332</v>
      </c>
      <c r="B173" s="17" t="s">
        <v>333</v>
      </c>
      <c r="C173" s="17" t="s">
        <v>35</v>
      </c>
      <c r="D173" s="18" t="s">
        <v>334</v>
      </c>
      <c r="E173" s="18" t="str">
        <f>E328</f>
        <v>Програма з реалізації Конвенції ООН про права дитини Сумської міської територіальної громади на 2022 - 2024 роки </v>
      </c>
      <c r="F173" s="18" t="str">
        <f>F328</f>
        <v>ріш СМР від 29.09.2021 року № 1604 - МР (зі змінами)</v>
      </c>
      <c r="G173" s="101">
        <f>H173+I173</f>
        <v>170000</v>
      </c>
      <c r="H173" s="101">
        <f>141200+28800</f>
        <v>170000</v>
      </c>
      <c r="I173" s="101"/>
      <c r="J173" s="101"/>
      <c r="K173" s="141"/>
    </row>
    <row r="174" spans="1:14" ht="350.25" customHeight="1" hidden="1">
      <c r="A174" s="17" t="s">
        <v>335</v>
      </c>
      <c r="B174" s="17">
        <v>6083</v>
      </c>
      <c r="C174" s="17" t="s">
        <v>336</v>
      </c>
      <c r="D174" s="18" t="s">
        <v>337</v>
      </c>
      <c r="E174" s="18" t="str">
        <f>E328</f>
        <v>Програма з реалізації Конвенції ООН про права дитини Сумської міської територіальної громади на 2022 - 2024 роки </v>
      </c>
      <c r="F174" s="18" t="str">
        <f>F328</f>
        <v>ріш СМР від 29.09.2021 року № 1604 - МР (зі змінами)</v>
      </c>
      <c r="G174" s="101">
        <f>H174+I174</f>
        <v>0</v>
      </c>
      <c r="H174" s="101"/>
      <c r="I174" s="101"/>
      <c r="J174" s="101"/>
      <c r="K174" s="141"/>
      <c r="N174" s="39"/>
    </row>
    <row r="175" spans="1:12" s="27" customFormat="1" ht="110.25" customHeight="1">
      <c r="A175" s="12"/>
      <c r="B175" s="12"/>
      <c r="C175" s="12"/>
      <c r="D175" s="13" t="s">
        <v>338</v>
      </c>
      <c r="E175" s="13"/>
      <c r="F175" s="13"/>
      <c r="G175" s="100">
        <f>G177+G178+G179+G180+G183</f>
        <v>6882432</v>
      </c>
      <c r="H175" s="100">
        <f>H177+H178+H179+H180+H183</f>
        <v>2010132</v>
      </c>
      <c r="I175" s="100">
        <f>I177+I178+I179+I180+I183</f>
        <v>4872300</v>
      </c>
      <c r="J175" s="100">
        <f>J177+J178+J179+J180+J183</f>
        <v>4860300</v>
      </c>
      <c r="K175" s="141"/>
      <c r="L175" s="26"/>
    </row>
    <row r="176" spans="1:11" ht="52.5" customHeight="1" hidden="1">
      <c r="A176" s="17" t="s">
        <v>339</v>
      </c>
      <c r="B176" s="17" t="s">
        <v>14</v>
      </c>
      <c r="C176" s="17" t="s">
        <v>15</v>
      </c>
      <c r="D176" s="18" t="s">
        <v>16</v>
      </c>
      <c r="E176" s="18" t="str">
        <f>E316</f>
        <v>Програма «Воєнний стан: інформування Сумської міської територіальної громади» на 2024 рік </v>
      </c>
      <c r="F176" s="18" t="str">
        <f>F316</f>
        <v>наказ СМВА від 18.12.2023    № 94 - СМР</v>
      </c>
      <c r="G176" s="101">
        <f aca="true" t="shared" si="4" ref="G176:G183">H176+I176</f>
        <v>0</v>
      </c>
      <c r="H176" s="101"/>
      <c r="I176" s="101"/>
      <c r="J176" s="101"/>
      <c r="K176" s="141"/>
    </row>
    <row r="177" spans="1:11" ht="147" customHeight="1">
      <c r="A177" s="17" t="s">
        <v>340</v>
      </c>
      <c r="B177" s="17">
        <v>1080</v>
      </c>
      <c r="C177" s="17" t="s">
        <v>167</v>
      </c>
      <c r="D177" s="18" t="s">
        <v>341</v>
      </c>
      <c r="E177" s="18" t="str">
        <f>E326</f>
        <v>Цільова комплексна Програма розвитку культури  Сумської міської територіальної громади на 2022 - 2024 роки</v>
      </c>
      <c r="F177" s="18" t="str">
        <f>F326</f>
        <v>ріш СМР від 26.01.2022 року № 2714 - МР</v>
      </c>
      <c r="G177" s="101">
        <f>H177+I177</f>
        <v>450632</v>
      </c>
      <c r="H177" s="101">
        <v>450632</v>
      </c>
      <c r="I177" s="101"/>
      <c r="J177" s="101"/>
      <c r="K177" s="141"/>
    </row>
    <row r="178" spans="1:11" ht="150.75" customHeight="1">
      <c r="A178" s="17" t="s">
        <v>342</v>
      </c>
      <c r="B178" s="17" t="s">
        <v>343</v>
      </c>
      <c r="C178" s="17" t="s">
        <v>344</v>
      </c>
      <c r="D178" s="18" t="s">
        <v>345</v>
      </c>
      <c r="E178" s="18" t="str">
        <f>E326</f>
        <v>Цільова комплексна Програма розвитку культури  Сумської міської територіальної громади на 2022 - 2024 роки</v>
      </c>
      <c r="F178" s="18" t="str">
        <f>F326</f>
        <v>ріш СМР від 26.01.2022 року № 2714 - МР</v>
      </c>
      <c r="G178" s="101">
        <f>H178+I178</f>
        <v>5174300</v>
      </c>
      <c r="H178" s="101">
        <v>314000</v>
      </c>
      <c r="I178" s="101">
        <v>4860300</v>
      </c>
      <c r="J178" s="101">
        <v>4860300</v>
      </c>
      <c r="K178" s="141"/>
    </row>
    <row r="179" spans="1:12" s="123" customFormat="1" ht="153" customHeight="1">
      <c r="A179" s="17" t="s">
        <v>346</v>
      </c>
      <c r="B179" s="17">
        <v>4060</v>
      </c>
      <c r="C179" s="17" t="s">
        <v>55</v>
      </c>
      <c r="D179" s="18" t="s">
        <v>347</v>
      </c>
      <c r="E179" s="18" t="str">
        <f>E326</f>
        <v>Цільова комплексна Програма розвитку культури  Сумської міської територіальної громади на 2022 - 2024 роки</v>
      </c>
      <c r="F179" s="18" t="str">
        <f>F326</f>
        <v>ріш СМР від 26.01.2022 року № 2714 - МР</v>
      </c>
      <c r="G179" s="101">
        <f t="shared" si="4"/>
        <v>745500</v>
      </c>
      <c r="H179" s="101">
        <v>745500</v>
      </c>
      <c r="I179" s="101">
        <f>246000-246000</f>
        <v>0</v>
      </c>
      <c r="J179" s="101"/>
      <c r="K179" s="141"/>
      <c r="L179" s="4"/>
    </row>
    <row r="180" spans="1:11" ht="162.75" customHeight="1">
      <c r="A180" s="17" t="s">
        <v>348</v>
      </c>
      <c r="B180" s="17" t="s">
        <v>62</v>
      </c>
      <c r="C180" s="17" t="s">
        <v>59</v>
      </c>
      <c r="D180" s="18" t="s">
        <v>63</v>
      </c>
      <c r="E180" s="18" t="str">
        <f>E326</f>
        <v>Цільова комплексна Програма розвитку культури  Сумської міської територіальної громади на 2022 - 2024 роки</v>
      </c>
      <c r="F180" s="18" t="str">
        <f>F326</f>
        <v>ріш СМР від 26.01.2022 року № 2714 - МР</v>
      </c>
      <c r="G180" s="101">
        <f t="shared" si="4"/>
        <v>500000</v>
      </c>
      <c r="H180" s="101">
        <f>1200000-700000</f>
        <v>500000</v>
      </c>
      <c r="I180" s="101"/>
      <c r="J180" s="101"/>
      <c r="K180" s="141"/>
    </row>
    <row r="181" spans="1:11" ht="148.5" customHeight="1" hidden="1">
      <c r="A181" s="17" t="s">
        <v>349</v>
      </c>
      <c r="B181" s="17">
        <v>7324</v>
      </c>
      <c r="C181" s="17" t="s">
        <v>203</v>
      </c>
      <c r="D181" s="18" t="s">
        <v>350</v>
      </c>
      <c r="E181" s="18" t="str">
        <f>E326</f>
        <v>Цільова комплексна Програма розвитку культури  Сумської міської територіальної громади на 2022 - 2024 роки</v>
      </c>
      <c r="F181" s="18" t="str">
        <f>F326</f>
        <v>ріш СМР від 26.01.2022 року № 2714 - МР</v>
      </c>
      <c r="G181" s="101">
        <f t="shared" si="4"/>
        <v>0</v>
      </c>
      <c r="H181" s="101"/>
      <c r="I181" s="101"/>
      <c r="J181" s="101"/>
      <c r="K181" s="141"/>
    </row>
    <row r="182" spans="1:11" ht="168" customHeight="1" hidden="1">
      <c r="A182" s="17" t="s">
        <v>351</v>
      </c>
      <c r="B182" s="17" t="s">
        <v>108</v>
      </c>
      <c r="C182" s="17" t="s">
        <v>109</v>
      </c>
      <c r="D182" s="18" t="s">
        <v>110</v>
      </c>
      <c r="E182" s="18" t="str">
        <f>E337</f>
        <v>Програма підвищення енергоефективності в бюджетній сфері Сумської міської територіальної громади на 2022 - 2024 роки</v>
      </c>
      <c r="F182" s="18" t="str">
        <f>F337</f>
        <v>ріш СМР від 26.01.2022 року № 2715 - МР (зі змінами)</v>
      </c>
      <c r="G182" s="101">
        <f t="shared" si="4"/>
        <v>0</v>
      </c>
      <c r="H182" s="101"/>
      <c r="I182" s="101"/>
      <c r="J182" s="101"/>
      <c r="K182" s="141"/>
    </row>
    <row r="183" spans="1:11" ht="156.75" customHeight="1">
      <c r="A183" s="17" t="s">
        <v>352</v>
      </c>
      <c r="B183" s="17">
        <v>8340</v>
      </c>
      <c r="C183" s="17" t="s">
        <v>134</v>
      </c>
      <c r="D183" s="18" t="s">
        <v>135</v>
      </c>
      <c r="E183" s="25" t="str">
        <f>E335</f>
        <v>Програма охорони навколишнього природного середовища Сумської міської територіальної громади на 2022 - 2024 роки</v>
      </c>
      <c r="F183" s="25" t="str">
        <f>F335</f>
        <v>ріш ВК від 27.05.2022 № 162 (зі змінами)</v>
      </c>
      <c r="G183" s="101">
        <f t="shared" si="4"/>
        <v>12000</v>
      </c>
      <c r="H183" s="101"/>
      <c r="I183" s="101">
        <v>12000</v>
      </c>
      <c r="J183" s="101"/>
      <c r="K183" s="141"/>
    </row>
    <row r="184" spans="1:12" s="27" customFormat="1" ht="124.5" customHeight="1">
      <c r="A184" s="12"/>
      <c r="B184" s="12"/>
      <c r="C184" s="12"/>
      <c r="D184" s="13" t="s">
        <v>353</v>
      </c>
      <c r="E184" s="13"/>
      <c r="F184" s="13"/>
      <c r="G184" s="100">
        <f>SUM(G185:G237)</f>
        <v>369071502</v>
      </c>
      <c r="H184" s="100">
        <f>SUM(H185:H237)</f>
        <v>321708920</v>
      </c>
      <c r="I184" s="100">
        <f>SUM(I185:I237)</f>
        <v>47362582</v>
      </c>
      <c r="J184" s="100">
        <f>SUM(J185:J237)</f>
        <v>30505208</v>
      </c>
      <c r="K184" s="141"/>
      <c r="L184" s="26"/>
    </row>
    <row r="185" spans="1:11" ht="187.5" customHeight="1">
      <c r="A185" s="17" t="s">
        <v>354</v>
      </c>
      <c r="B185" s="17" t="s">
        <v>14</v>
      </c>
      <c r="C185" s="17" t="s">
        <v>15</v>
      </c>
      <c r="D185" s="18" t="s">
        <v>16</v>
      </c>
      <c r="E185" s="18" t="str">
        <f>E316</f>
        <v>Програма «Воєнний стан: інформування Сумської міської територіальної громади» на 2024 рік </v>
      </c>
      <c r="F185" s="18" t="str">
        <f>F316</f>
        <v>наказ СМВА від 18.12.2023    № 94 - СМР</v>
      </c>
      <c r="G185" s="101">
        <f aca="true" t="shared" si="5" ref="G185:G238">H185+I185</f>
        <v>72000</v>
      </c>
      <c r="H185" s="101">
        <f>90000-18000</f>
        <v>72000</v>
      </c>
      <c r="I185" s="101"/>
      <c r="J185" s="101"/>
      <c r="K185" s="141"/>
    </row>
    <row r="186" spans="1:11" ht="186" customHeight="1">
      <c r="A186" s="17" t="s">
        <v>355</v>
      </c>
      <c r="B186" s="17" t="s">
        <v>320</v>
      </c>
      <c r="C186" s="17" t="s">
        <v>321</v>
      </c>
      <c r="D186" s="18" t="s">
        <v>322</v>
      </c>
      <c r="E186" s="18" t="str">
        <f>E320</f>
        <v>Комплексна цільова програма реформування і розвитку житлово-комунального господарства Сумської міської  територіальної громади на 2022 -2024 роки </v>
      </c>
      <c r="F186" s="18" t="str">
        <f>F320</f>
        <v>ріш СМР від 26.01.2022 року № 2718 - МР (зі змінами)</v>
      </c>
      <c r="G186" s="101">
        <f t="shared" si="5"/>
        <v>100000</v>
      </c>
      <c r="H186" s="101">
        <v>100000</v>
      </c>
      <c r="I186" s="101"/>
      <c r="J186" s="101"/>
      <c r="K186" s="141"/>
    </row>
    <row r="187" spans="1:11" ht="186" customHeight="1" hidden="1">
      <c r="A187" s="17" t="s">
        <v>356</v>
      </c>
      <c r="B187" s="17" t="s">
        <v>357</v>
      </c>
      <c r="C187" s="17" t="s">
        <v>336</v>
      </c>
      <c r="D187" s="18" t="s">
        <v>358</v>
      </c>
      <c r="E187" s="18" t="str">
        <f>E320</f>
        <v>Комплексна цільова програма реформування і розвитку житлово-комунального господарства Сумської міської  територіальної громади на 2022 -2024 роки </v>
      </c>
      <c r="F187" s="18" t="str">
        <f>F320</f>
        <v>ріш СМР від 26.01.2022 року № 2718 - МР (зі змінами)</v>
      </c>
      <c r="G187" s="101">
        <f t="shared" si="5"/>
        <v>0</v>
      </c>
      <c r="H187" s="101"/>
      <c r="I187" s="101"/>
      <c r="J187" s="101"/>
      <c r="K187" s="141"/>
    </row>
    <row r="188" spans="1:11" ht="190.5" customHeight="1">
      <c r="A188" s="134" t="s">
        <v>359</v>
      </c>
      <c r="B188" s="134" t="s">
        <v>360</v>
      </c>
      <c r="C188" s="133" t="s">
        <v>361</v>
      </c>
      <c r="D188" s="137" t="s">
        <v>362</v>
      </c>
      <c r="E188" s="18" t="str">
        <f>E320</f>
        <v>Комплексна цільова програма реформування і розвитку житлово-комунального господарства Сумської міської  територіальної громади на 2022 -2024 роки </v>
      </c>
      <c r="F188" s="18" t="str">
        <f>F320</f>
        <v>ріш СМР від 26.01.2022 року № 2718 - МР (зі змінами)</v>
      </c>
      <c r="G188" s="101">
        <f t="shared" si="5"/>
        <v>40685000</v>
      </c>
      <c r="H188" s="101">
        <f>685000+30000000+10000000</f>
        <v>40685000</v>
      </c>
      <c r="I188" s="101"/>
      <c r="J188" s="101"/>
      <c r="K188" s="141"/>
    </row>
    <row r="189" spans="1:11" ht="182.25" customHeight="1" hidden="1">
      <c r="A189" s="134"/>
      <c r="B189" s="134"/>
      <c r="C189" s="133"/>
      <c r="D189" s="137"/>
      <c r="E189" s="25" t="s">
        <v>273</v>
      </c>
      <c r="F189" s="18" t="s">
        <v>274</v>
      </c>
      <c r="G189" s="101">
        <f t="shared" si="5"/>
        <v>0</v>
      </c>
      <c r="H189" s="101"/>
      <c r="I189" s="101"/>
      <c r="J189" s="101"/>
      <c r="K189" s="141"/>
    </row>
    <row r="190" spans="1:11" ht="158.25" customHeight="1" hidden="1">
      <c r="A190" s="20" t="s">
        <v>363</v>
      </c>
      <c r="B190" s="20" t="s">
        <v>364</v>
      </c>
      <c r="C190" s="17" t="s">
        <v>361</v>
      </c>
      <c r="D190" s="18" t="s">
        <v>365</v>
      </c>
      <c r="E190" s="25" t="str">
        <f>E320</f>
        <v>Комплексна цільова програма реформування і розвитку житлово-комунального господарства Сумської міської  територіальної громади на 2022 -2024 роки </v>
      </c>
      <c r="F190" s="25" t="str">
        <f>F320</f>
        <v>ріш СМР від 26.01.2022 року № 2718 - МР (зі змінами)</v>
      </c>
      <c r="G190" s="101">
        <f t="shared" si="5"/>
        <v>0</v>
      </c>
      <c r="H190" s="101"/>
      <c r="I190" s="101"/>
      <c r="J190" s="101"/>
      <c r="K190" s="141"/>
    </row>
    <row r="191" spans="1:11" ht="132" customHeight="1" hidden="1">
      <c r="A191" s="20" t="s">
        <v>366</v>
      </c>
      <c r="B191" s="20" t="s">
        <v>367</v>
      </c>
      <c r="C191" s="17" t="s">
        <v>361</v>
      </c>
      <c r="D191" s="18" t="s">
        <v>368</v>
      </c>
      <c r="E191" s="25" t="str">
        <f>E340</f>
        <v>Цільова програма капітального ремонту, модернізації, заміни та диспетчеризації ліфтів на 2022-2024 роки </v>
      </c>
      <c r="F191" s="25" t="str">
        <f>F340</f>
        <v>ріш СМР від 26.01.2022 року № 2717-МР </v>
      </c>
      <c r="G191" s="101">
        <f t="shared" si="5"/>
        <v>0</v>
      </c>
      <c r="H191" s="101"/>
      <c r="I191" s="101"/>
      <c r="J191" s="101"/>
      <c r="K191" s="141"/>
    </row>
    <row r="192" spans="1:11" ht="159" customHeight="1" hidden="1">
      <c r="A192" s="20" t="s">
        <v>369</v>
      </c>
      <c r="B192" s="20" t="s">
        <v>370</v>
      </c>
      <c r="C192" s="17" t="s">
        <v>361</v>
      </c>
      <c r="D192" s="18" t="s">
        <v>371</v>
      </c>
      <c r="E192" s="18" t="s">
        <v>372</v>
      </c>
      <c r="F192" s="18" t="s">
        <v>22</v>
      </c>
      <c r="G192" s="101">
        <f t="shared" si="5"/>
        <v>0</v>
      </c>
      <c r="H192" s="101"/>
      <c r="I192" s="101"/>
      <c r="J192" s="101"/>
      <c r="K192" s="141"/>
    </row>
    <row r="193" spans="1:11" ht="165" customHeight="1">
      <c r="A193" s="17" t="s">
        <v>373</v>
      </c>
      <c r="B193" s="17" t="s">
        <v>374</v>
      </c>
      <c r="C193" s="17" t="s">
        <v>361</v>
      </c>
      <c r="D193" s="18" t="s">
        <v>375</v>
      </c>
      <c r="E193" s="18" t="str">
        <f>E320</f>
        <v>Комплексна цільова програма реформування і розвитку житлово-комунального господарства Сумської міської  територіальної громади на 2022 -2024 роки </v>
      </c>
      <c r="F193" s="18" t="str">
        <f>F320</f>
        <v>ріш СМР від 26.01.2022 року № 2718 - МР (зі змінами)</v>
      </c>
      <c r="G193" s="101">
        <f t="shared" si="5"/>
        <v>400000</v>
      </c>
      <c r="H193" s="101">
        <v>400000</v>
      </c>
      <c r="I193" s="101"/>
      <c r="J193" s="101"/>
      <c r="K193" s="141"/>
    </row>
    <row r="194" spans="1:12" s="22" customFormat="1" ht="186" customHeight="1">
      <c r="A194" s="20" t="s">
        <v>376</v>
      </c>
      <c r="B194" s="20" t="s">
        <v>377</v>
      </c>
      <c r="C194" s="17" t="s">
        <v>361</v>
      </c>
      <c r="D194" s="23" t="s">
        <v>378</v>
      </c>
      <c r="E194" s="18" t="str">
        <f>E320</f>
        <v>Комплексна цільова програма реформування і розвитку житлово-комунального господарства Сумської міської  територіальної громади на 2022 -2024 роки </v>
      </c>
      <c r="F194" s="18" t="str">
        <f>F320</f>
        <v>ріш СМР від 26.01.2022 року № 2718 - МР (зі змінами)</v>
      </c>
      <c r="G194" s="101">
        <f t="shared" si="5"/>
        <v>600000</v>
      </c>
      <c r="H194" s="101">
        <f>400000+200000</f>
        <v>600000</v>
      </c>
      <c r="I194" s="101"/>
      <c r="J194" s="101"/>
      <c r="K194" s="141"/>
      <c r="L194" s="21"/>
    </row>
    <row r="195" spans="1:12" s="123" customFormat="1" ht="181.5" customHeight="1">
      <c r="A195" s="134" t="s">
        <v>379</v>
      </c>
      <c r="B195" s="134" t="s">
        <v>380</v>
      </c>
      <c r="C195" s="133" t="s">
        <v>361</v>
      </c>
      <c r="D195" s="145" t="s">
        <v>381</v>
      </c>
      <c r="E195" s="18" t="str">
        <f>E320</f>
        <v>Комплексна цільова програма реформування і розвитку житлово-комунального господарства Сумської міської  територіальної громади на 2022 -2024 роки </v>
      </c>
      <c r="F195" s="18" t="str">
        <f>F320</f>
        <v>ріш СМР від 26.01.2022 року № 2718 - МР (зі змінами)</v>
      </c>
      <c r="G195" s="101">
        <f t="shared" si="5"/>
        <v>248025000</v>
      </c>
      <c r="H195" s="101">
        <f>261435000-500000-1000000+3100000-20000000-14715000-200000+5000000+10000000-95000+5000000</f>
        <v>248025000</v>
      </c>
      <c r="I195" s="101"/>
      <c r="J195" s="101"/>
      <c r="K195" s="141"/>
      <c r="L195" s="4"/>
    </row>
    <row r="196" spans="1:11" ht="153.75" customHeight="1" hidden="1">
      <c r="A196" s="134"/>
      <c r="B196" s="134"/>
      <c r="C196" s="133"/>
      <c r="D196" s="145"/>
      <c r="E196" s="25" t="str">
        <f>E335</f>
        <v>Програма охорони навколишнього природного середовища Сумської міської територіальної громади на 2022 - 2024 роки</v>
      </c>
      <c r="F196" s="25" t="str">
        <f>F335</f>
        <v>ріш ВК від 27.05.2022 № 162 (зі змінами)</v>
      </c>
      <c r="G196" s="101">
        <f t="shared" si="5"/>
        <v>0</v>
      </c>
      <c r="H196" s="101"/>
      <c r="I196" s="101"/>
      <c r="J196" s="101"/>
      <c r="K196" s="141"/>
    </row>
    <row r="197" spans="1:11" ht="222" customHeight="1">
      <c r="A197" s="134"/>
      <c r="B197" s="134"/>
      <c r="C197" s="133"/>
      <c r="D197" s="145"/>
      <c r="E197" s="25" t="str">
        <f>E345</f>
        <v>Програма організації та проведення суспільно корисних робіт для порушників, на яких судом накладено адміністративне стягнення у вигляді виконання суспільно корисних робіт на 2024 - 2027 роки </v>
      </c>
      <c r="F197" s="25" t="str">
        <f>F345</f>
        <v>наказ СМВА від 26.02.2024 № 70-СМР</v>
      </c>
      <c r="G197" s="101">
        <f t="shared" si="5"/>
        <v>200000</v>
      </c>
      <c r="H197" s="101">
        <v>200000</v>
      </c>
      <c r="I197" s="101"/>
      <c r="J197" s="101"/>
      <c r="K197" s="141"/>
    </row>
    <row r="198" spans="1:11" ht="400.5" customHeight="1" hidden="1">
      <c r="A198" s="20" t="s">
        <v>382</v>
      </c>
      <c r="B198" s="20">
        <v>6071</v>
      </c>
      <c r="C198" s="17" t="s">
        <v>383</v>
      </c>
      <c r="D198" s="23" t="s">
        <v>384</v>
      </c>
      <c r="E198" s="19" t="str">
        <f>E347</f>
        <v>Програма відшкодування різниці між тарифами, встановленими в економічно обґрунтованому розмірі на опалювальний період 2021/2022 років, та такими, які фактично застосовувалися в опалювальному періоді 2021/2022 років на послуги з постачання теплової енергії та постачання гарячої води по категорії споживачів «населення» на території Сумської міської територіальної громади</v>
      </c>
      <c r="F198" s="19" t="str">
        <f>F347</f>
        <v>від 26.01.2022 року № 2712-МР (зі змінами)</v>
      </c>
      <c r="G198" s="101">
        <f t="shared" si="5"/>
        <v>0</v>
      </c>
      <c r="H198" s="101"/>
      <c r="I198" s="101"/>
      <c r="J198" s="101"/>
      <c r="K198" s="33"/>
    </row>
    <row r="199" spans="1:11" ht="398.25" customHeight="1" hidden="1">
      <c r="A199" s="20" t="s">
        <v>385</v>
      </c>
      <c r="B199" s="17">
        <v>6083</v>
      </c>
      <c r="C199" s="17" t="s">
        <v>336</v>
      </c>
      <c r="D199" s="18" t="s">
        <v>337</v>
      </c>
      <c r="E199" s="18" t="str">
        <f>E328</f>
        <v>Програма з реалізації Конвенції ООН про права дитини Сумської міської територіальної громади на 2022 - 2024 роки </v>
      </c>
      <c r="F199" s="18" t="str">
        <f>F328</f>
        <v>ріш СМР від 29.09.2021 року № 1604 - МР (зі змінами)</v>
      </c>
      <c r="G199" s="101">
        <f t="shared" si="5"/>
        <v>0</v>
      </c>
      <c r="H199" s="101"/>
      <c r="I199" s="101"/>
      <c r="J199" s="101"/>
      <c r="K199" s="33"/>
    </row>
    <row r="200" spans="1:11" ht="398.25" customHeight="1" hidden="1">
      <c r="A200" s="20" t="s">
        <v>564</v>
      </c>
      <c r="B200" s="17" t="s">
        <v>565</v>
      </c>
      <c r="C200" s="17" t="s">
        <v>336</v>
      </c>
      <c r="D200" s="18" t="s">
        <v>566</v>
      </c>
      <c r="E200" s="18" t="str">
        <f>E320</f>
        <v>Комплексна цільова програма реформування і розвитку житлово-комунального господарства Сумської міської  територіальної громади на 2022 -2024 роки </v>
      </c>
      <c r="F200" s="18" t="str">
        <f>F320</f>
        <v>ріш СМР від 26.01.2022 року № 2718 - МР (зі змінами)</v>
      </c>
      <c r="G200" s="101">
        <f t="shared" si="5"/>
        <v>0</v>
      </c>
      <c r="H200" s="101"/>
      <c r="I200" s="101"/>
      <c r="J200" s="101"/>
      <c r="K200" s="33"/>
    </row>
    <row r="201" spans="1:12" s="80" customFormat="1" ht="409.5" hidden="1">
      <c r="A201" s="76" t="s">
        <v>382</v>
      </c>
      <c r="B201" s="77" t="s">
        <v>594</v>
      </c>
      <c r="C201" s="77" t="s">
        <v>383</v>
      </c>
      <c r="D201" s="81" t="s">
        <v>597</v>
      </c>
      <c r="E201" s="74" t="str">
        <f>E320</f>
        <v>Комплексна цільова програма реформування і розвитку житлово-комунального господарства Сумської міської  територіальної громади на 2022 -2024 роки </v>
      </c>
      <c r="F201" s="74" t="str">
        <f>F320</f>
        <v>ріш СМР від 26.01.2022 року № 2718 - МР (зі змінами)</v>
      </c>
      <c r="G201" s="107">
        <f t="shared" si="5"/>
        <v>0</v>
      </c>
      <c r="H201" s="107"/>
      <c r="I201" s="107"/>
      <c r="J201" s="107"/>
      <c r="K201" s="78"/>
      <c r="L201" s="79"/>
    </row>
    <row r="202" spans="1:11" ht="185.25" customHeight="1">
      <c r="A202" s="134" t="s">
        <v>386</v>
      </c>
      <c r="B202" s="134" t="s">
        <v>387</v>
      </c>
      <c r="C202" s="133" t="s">
        <v>383</v>
      </c>
      <c r="D202" s="145" t="s">
        <v>388</v>
      </c>
      <c r="E202" s="18" t="str">
        <f>E320</f>
        <v>Комплексна цільова програма реформування і розвитку житлово-комунального господарства Сумської міської  територіальної громади на 2022 -2024 роки </v>
      </c>
      <c r="F202" s="18" t="str">
        <f>F320</f>
        <v>ріш СМР від 26.01.2022 року № 2718 - МР (зі змінами)</v>
      </c>
      <c r="G202" s="101">
        <f t="shared" si="5"/>
        <v>8565000</v>
      </c>
      <c r="H202" s="101">
        <f>7614000-49000+1000000</f>
        <v>8565000</v>
      </c>
      <c r="I202" s="101"/>
      <c r="J202" s="101"/>
      <c r="K202" s="141"/>
    </row>
    <row r="203" spans="1:11" ht="177" customHeight="1" hidden="1">
      <c r="A203" s="134"/>
      <c r="B203" s="134"/>
      <c r="C203" s="133"/>
      <c r="D203" s="145"/>
      <c r="E203" s="25" t="str">
        <f>E332</f>
        <v>Програма економічного і соціального розвитку Сумської міської територіальної громади на 2024 рік</v>
      </c>
      <c r="F203" s="25" t="str">
        <f>F332</f>
        <v>наказ СМВА від 21.12.2023    № 108 - СМР</v>
      </c>
      <c r="G203" s="101">
        <f t="shared" si="5"/>
        <v>0</v>
      </c>
      <c r="H203" s="101"/>
      <c r="I203" s="101"/>
      <c r="J203" s="101"/>
      <c r="K203" s="141"/>
    </row>
    <row r="204" spans="1:11" ht="255" customHeight="1" hidden="1">
      <c r="A204" s="134"/>
      <c r="B204" s="134"/>
      <c r="C204" s="133"/>
      <c r="D204" s="145"/>
      <c r="E204" s="25" t="str">
        <f>E349</f>
        <v>Програма часткової компенсації вартості закупівлі електрогенераторів для забезпечення потреб співвласників багатоквартирних будинків Сумської міської територіальної громади під час підготовки об’єктів до опалювального сезону 2022- 2024 років</v>
      </c>
      <c r="F204" s="25" t="str">
        <f>F349</f>
        <v>ріш СМР від 23.11.2022 року № 3206 - МР</v>
      </c>
      <c r="G204" s="101">
        <f>H204+I204</f>
        <v>0</v>
      </c>
      <c r="H204" s="101"/>
      <c r="I204" s="101"/>
      <c r="J204" s="101"/>
      <c r="K204" s="141"/>
    </row>
    <row r="205" spans="1:11" ht="169.5" customHeight="1">
      <c r="A205" s="134"/>
      <c r="B205" s="134"/>
      <c r="C205" s="133"/>
      <c r="D205" s="145"/>
      <c r="E205" s="18" t="str">
        <f>E334</f>
        <v>Програма організації діяльності голів квартальних комітетів кварталів приватного сектора  міста Суми та фінансове забезпечення їх роботи на 2022 - 2024 роки </v>
      </c>
      <c r="F205" s="18" t="str">
        <f>F334</f>
        <v>ріш ВК від 11.05.2022 № 139 (зі змінами)</v>
      </c>
      <c r="G205" s="101">
        <f t="shared" si="5"/>
        <v>735120</v>
      </c>
      <c r="H205" s="101">
        <v>735120</v>
      </c>
      <c r="I205" s="101"/>
      <c r="J205" s="101"/>
      <c r="K205" s="141"/>
    </row>
    <row r="206" spans="1:11" ht="162.75" customHeight="1" hidden="1">
      <c r="A206" s="132" t="s">
        <v>389</v>
      </c>
      <c r="B206" s="133" t="s">
        <v>390</v>
      </c>
      <c r="C206" s="133" t="s">
        <v>203</v>
      </c>
      <c r="D206" s="145" t="s">
        <v>391</v>
      </c>
      <c r="E206" s="25" t="str">
        <f>E335</f>
        <v>Програма охорони навколишнього природного середовища Сумської міської територіальної громади на 2022 - 2024 роки</v>
      </c>
      <c r="F206" s="25" t="str">
        <f>F335</f>
        <v>ріш ВК від 27.05.2022 № 162 (зі змінами)</v>
      </c>
      <c r="G206" s="101">
        <f t="shared" si="5"/>
        <v>0</v>
      </c>
      <c r="H206" s="101"/>
      <c r="I206" s="101"/>
      <c r="J206" s="101"/>
      <c r="K206" s="141"/>
    </row>
    <row r="207" spans="1:11" ht="182.25" customHeight="1">
      <c r="A207" s="132"/>
      <c r="B207" s="132"/>
      <c r="C207" s="132"/>
      <c r="D207" s="145"/>
      <c r="E207" s="25" t="str">
        <f>E320</f>
        <v>Комплексна цільова програма реформування і розвитку житлово-комунального господарства Сумської міської  територіальної громади на 2022 -2024 роки </v>
      </c>
      <c r="F207" s="25" t="str">
        <f>F320</f>
        <v>ріш СМР від 26.01.2022 року № 2718 - МР (зі змінами)</v>
      </c>
      <c r="G207" s="101">
        <f t="shared" si="5"/>
        <v>5000000</v>
      </c>
      <c r="H207" s="101"/>
      <c r="I207" s="101">
        <f>15000000-10000000</f>
        <v>5000000</v>
      </c>
      <c r="J207" s="101">
        <f>15000000-10000000</f>
        <v>5000000</v>
      </c>
      <c r="K207" s="141"/>
    </row>
    <row r="208" spans="1:11" ht="186.75" customHeight="1">
      <c r="A208" s="132"/>
      <c r="B208" s="132"/>
      <c r="C208" s="132"/>
      <c r="D208" s="145"/>
      <c r="E208" s="25" t="str">
        <f>E335</f>
        <v>Програма охорони навколишнього природного середовища Сумської міської територіальної громади на 2022 - 2024 роки</v>
      </c>
      <c r="F208" s="25" t="str">
        <f>F335</f>
        <v>ріш ВК від 27.05.2022 № 162 (зі змінами)</v>
      </c>
      <c r="G208" s="101">
        <f t="shared" si="5"/>
        <v>7286100</v>
      </c>
      <c r="H208" s="101"/>
      <c r="I208" s="101">
        <f>6637100-70000+49000+670000</f>
        <v>7286100</v>
      </c>
      <c r="J208" s="101">
        <f>6637100-70000+49000+670000</f>
        <v>7286100</v>
      </c>
      <c r="K208" s="141"/>
    </row>
    <row r="209" spans="1:12" s="123" customFormat="1" ht="174.75" customHeight="1">
      <c r="A209" s="133" t="s">
        <v>392</v>
      </c>
      <c r="B209" s="133" t="s">
        <v>393</v>
      </c>
      <c r="C209" s="133" t="s">
        <v>203</v>
      </c>
      <c r="D209" s="137" t="s">
        <v>394</v>
      </c>
      <c r="E209" s="18" t="str">
        <f>E320</f>
        <v>Комплексна цільова програма реформування і розвитку житлово-комунального господарства Сумської міської  територіальної громади на 2022 -2024 роки </v>
      </c>
      <c r="F209" s="18" t="str">
        <f>F320</f>
        <v>ріш СМР від 26.01.2022 року № 2718 - МР (зі змінами)</v>
      </c>
      <c r="G209" s="101">
        <f t="shared" si="5"/>
        <v>11400000</v>
      </c>
      <c r="H209" s="101"/>
      <c r="I209" s="101">
        <f>10000000+1400000</f>
        <v>11400000</v>
      </c>
      <c r="J209" s="101">
        <f>10000000+1400000</f>
        <v>11400000</v>
      </c>
      <c r="K209" s="141"/>
      <c r="L209" s="4"/>
    </row>
    <row r="210" spans="1:11" ht="132.75" customHeight="1" hidden="1">
      <c r="A210" s="133"/>
      <c r="B210" s="133"/>
      <c r="C210" s="133"/>
      <c r="D210" s="137"/>
      <c r="E210" s="25" t="s">
        <v>273</v>
      </c>
      <c r="F210" s="18" t="s">
        <v>274</v>
      </c>
      <c r="G210" s="101">
        <f t="shared" si="5"/>
        <v>0</v>
      </c>
      <c r="H210" s="101"/>
      <c r="I210" s="101"/>
      <c r="J210" s="101"/>
      <c r="K210" s="141"/>
    </row>
    <row r="211" spans="1:11" ht="112.5" customHeight="1" hidden="1">
      <c r="A211" s="133"/>
      <c r="B211" s="133"/>
      <c r="C211" s="133"/>
      <c r="D211" s="137"/>
      <c r="E211" s="25"/>
      <c r="F211" s="18"/>
      <c r="G211" s="101">
        <f t="shared" si="5"/>
        <v>0</v>
      </c>
      <c r="H211" s="101"/>
      <c r="I211" s="101"/>
      <c r="J211" s="101"/>
      <c r="K211" s="141"/>
    </row>
    <row r="212" spans="1:11" ht="184.5" customHeight="1" hidden="1">
      <c r="A212" s="17" t="s">
        <v>395</v>
      </c>
      <c r="B212" s="17" t="s">
        <v>396</v>
      </c>
      <c r="C212" s="17" t="s">
        <v>203</v>
      </c>
      <c r="D212" s="18" t="s">
        <v>397</v>
      </c>
      <c r="E212" s="18" t="str">
        <f>E320</f>
        <v>Комплексна цільова програма реформування і розвитку житлово-комунального господарства Сумської міської  територіальної громади на 2022 -2024 роки </v>
      </c>
      <c r="F212" s="18" t="str">
        <f>F320</f>
        <v>ріш СМР від 26.01.2022 року № 2718 - МР (зі змінами)</v>
      </c>
      <c r="G212" s="101">
        <f t="shared" si="5"/>
        <v>0</v>
      </c>
      <c r="H212" s="101"/>
      <c r="I212" s="101"/>
      <c r="J212" s="101"/>
      <c r="K212" s="141"/>
    </row>
    <row r="213" spans="1:11" ht="177" customHeight="1" hidden="1">
      <c r="A213" s="17" t="s">
        <v>398</v>
      </c>
      <c r="B213" s="17" t="s">
        <v>399</v>
      </c>
      <c r="C213" s="17" t="s">
        <v>113</v>
      </c>
      <c r="D213" s="18" t="s">
        <v>266</v>
      </c>
      <c r="E213" s="25" t="s">
        <v>273</v>
      </c>
      <c r="F213" s="25" t="s">
        <v>273</v>
      </c>
      <c r="G213" s="101">
        <f t="shared" si="5"/>
        <v>0</v>
      </c>
      <c r="H213" s="101"/>
      <c r="I213" s="101"/>
      <c r="J213" s="101"/>
      <c r="K213" s="141"/>
    </row>
    <row r="214" spans="1:11" ht="409.5" customHeight="1" hidden="1">
      <c r="A214" s="17" t="s">
        <v>400</v>
      </c>
      <c r="B214" s="17">
        <v>7362</v>
      </c>
      <c r="C214" s="17" t="s">
        <v>113</v>
      </c>
      <c r="D214" s="23" t="s">
        <v>401</v>
      </c>
      <c r="E214" s="18" t="s">
        <v>372</v>
      </c>
      <c r="F214" s="18" t="s">
        <v>372</v>
      </c>
      <c r="G214" s="101">
        <f t="shared" si="5"/>
        <v>0</v>
      </c>
      <c r="H214" s="101"/>
      <c r="I214" s="101"/>
      <c r="J214" s="101"/>
      <c r="K214" s="141"/>
    </row>
    <row r="215" spans="1:11" ht="177" customHeight="1" hidden="1">
      <c r="A215" s="65" t="s">
        <v>402</v>
      </c>
      <c r="B215" s="65" t="s">
        <v>206</v>
      </c>
      <c r="C215" s="65" t="s">
        <v>113</v>
      </c>
      <c r="D215" s="70" t="s">
        <v>207</v>
      </c>
      <c r="E215" s="70" t="str">
        <f>E320</f>
        <v>Комплексна цільова програма реформування і розвитку житлово-комунального господарства Сумської міської  територіальної громади на 2022 -2024 роки </v>
      </c>
      <c r="F215" s="70" t="str">
        <f>F320</f>
        <v>ріш СМР від 26.01.2022 року № 2718 - МР (зі змінами)</v>
      </c>
      <c r="G215" s="108">
        <f t="shared" si="5"/>
        <v>0</v>
      </c>
      <c r="H215" s="108"/>
      <c r="I215" s="108"/>
      <c r="J215" s="108"/>
      <c r="K215" s="141"/>
    </row>
    <row r="216" spans="1:12" s="80" customFormat="1" ht="221.25">
      <c r="A216" s="92" t="s">
        <v>595</v>
      </c>
      <c r="B216" s="92" t="s">
        <v>596</v>
      </c>
      <c r="C216" s="92" t="s">
        <v>113</v>
      </c>
      <c r="D216" s="73" t="s">
        <v>598</v>
      </c>
      <c r="E216" s="73" t="str">
        <f>E320</f>
        <v>Комплексна цільова програма реформування і розвитку житлово-комунального господарства Сумської міської  територіальної громади на 2022 -2024 роки </v>
      </c>
      <c r="F216" s="73" t="str">
        <f>F320</f>
        <v>ріш СМР від 26.01.2022 року № 2718 - МР (зі змінами)</v>
      </c>
      <c r="G216" s="109">
        <f t="shared" si="5"/>
        <v>8500000</v>
      </c>
      <c r="H216" s="109">
        <f>7000000</f>
        <v>7000000</v>
      </c>
      <c r="I216" s="109">
        <f>1500000</f>
        <v>1500000</v>
      </c>
      <c r="J216" s="109">
        <f>1500000</f>
        <v>1500000</v>
      </c>
      <c r="K216" s="135"/>
      <c r="L216" s="79"/>
    </row>
    <row r="217" spans="1:11" ht="184.5" customHeight="1" hidden="1">
      <c r="A217" s="138" t="s">
        <v>577</v>
      </c>
      <c r="B217" s="138" t="s">
        <v>578</v>
      </c>
      <c r="C217" s="138" t="s">
        <v>113</v>
      </c>
      <c r="D217" s="155" t="s">
        <v>579</v>
      </c>
      <c r="E217" s="73" t="s">
        <v>539</v>
      </c>
      <c r="F217" s="73" t="s">
        <v>540</v>
      </c>
      <c r="G217" s="109">
        <f t="shared" si="5"/>
        <v>0</v>
      </c>
      <c r="H217" s="109"/>
      <c r="I217" s="109"/>
      <c r="J217" s="109"/>
      <c r="K217" s="135"/>
    </row>
    <row r="218" spans="1:11" ht="184.5" customHeight="1" hidden="1">
      <c r="A218" s="138"/>
      <c r="B218" s="138"/>
      <c r="C218" s="138"/>
      <c r="D218" s="155"/>
      <c r="E218" s="90" t="str">
        <f>E335</f>
        <v>Програма охорони навколишнього природного середовища Сумської міської територіальної громади на 2022 - 2024 роки</v>
      </c>
      <c r="F218" s="90" t="str">
        <f>F335</f>
        <v>ріш ВК від 27.05.2022 № 162 (зі змінами)</v>
      </c>
      <c r="G218" s="109">
        <f t="shared" si="5"/>
        <v>0</v>
      </c>
      <c r="H218" s="109"/>
      <c r="I218" s="109"/>
      <c r="J218" s="109"/>
      <c r="K218" s="135"/>
    </row>
    <row r="219" spans="1:12" s="123" customFormat="1" ht="271.5" customHeight="1">
      <c r="A219" s="92" t="s">
        <v>657</v>
      </c>
      <c r="B219" s="92" t="s">
        <v>655</v>
      </c>
      <c r="C219" s="92" t="s">
        <v>113</v>
      </c>
      <c r="D219" s="73" t="s">
        <v>656</v>
      </c>
      <c r="E219" s="90" t="str">
        <f>E320</f>
        <v>Комплексна цільова програма реформування і розвитку житлово-комунального господарства Сумської міської  територіальної громади на 2022 -2024 роки </v>
      </c>
      <c r="F219" s="90" t="str">
        <f>F320</f>
        <v>ріш СМР від 26.01.2022 року № 2718 - МР (зі змінами)</v>
      </c>
      <c r="G219" s="109">
        <f t="shared" si="5"/>
        <v>15622974</v>
      </c>
      <c r="H219" s="109"/>
      <c r="I219" s="109">
        <v>15622974</v>
      </c>
      <c r="J219" s="109"/>
      <c r="K219" s="135"/>
      <c r="L219" s="4"/>
    </row>
    <row r="220" spans="1:11" ht="195" customHeight="1" hidden="1">
      <c r="A220" s="64" t="s">
        <v>591</v>
      </c>
      <c r="B220" s="64" t="s">
        <v>592</v>
      </c>
      <c r="C220" s="64" t="s">
        <v>97</v>
      </c>
      <c r="D220" s="89" t="s">
        <v>593</v>
      </c>
      <c r="E220" s="88" t="str">
        <f>E320</f>
        <v>Комплексна цільова програма реформування і розвитку житлово-комунального господарства Сумської міської  територіальної громади на 2022 -2024 роки </v>
      </c>
      <c r="F220" s="88" t="str">
        <f>F320</f>
        <v>ріш СМР від 26.01.2022 року № 2718 - МР (зі змінами)</v>
      </c>
      <c r="G220" s="110">
        <f t="shared" si="5"/>
        <v>0</v>
      </c>
      <c r="H220" s="110"/>
      <c r="I220" s="110"/>
      <c r="J220" s="110"/>
      <c r="K220" s="141"/>
    </row>
    <row r="221" spans="1:11" ht="185.25" customHeight="1" hidden="1">
      <c r="A221" s="17" t="s">
        <v>590</v>
      </c>
      <c r="B221" s="17" t="s">
        <v>475</v>
      </c>
      <c r="C221" s="17" t="s">
        <v>97</v>
      </c>
      <c r="D221" s="18" t="s">
        <v>476</v>
      </c>
      <c r="E221" s="18" t="str">
        <f>E320</f>
        <v>Комплексна цільова програма реформування і розвитку житлово-комунального господарства Сумської міської  територіальної громади на 2022 -2024 роки </v>
      </c>
      <c r="F221" s="18" t="str">
        <f>F320</f>
        <v>ріш СМР від 26.01.2022 року № 2718 - МР (зі змінами)</v>
      </c>
      <c r="G221" s="101">
        <f t="shared" si="5"/>
        <v>0</v>
      </c>
      <c r="H221" s="101"/>
      <c r="I221" s="101"/>
      <c r="J221" s="101"/>
      <c r="K221" s="141"/>
    </row>
    <row r="222" spans="1:12" s="22" customFormat="1" ht="197.25" customHeight="1">
      <c r="A222" s="17" t="s">
        <v>403</v>
      </c>
      <c r="B222" s="17" t="s">
        <v>108</v>
      </c>
      <c r="C222" s="17" t="s">
        <v>109</v>
      </c>
      <c r="D222" s="18" t="s">
        <v>110</v>
      </c>
      <c r="E222" s="18" t="str">
        <f>E320</f>
        <v>Комплексна цільова програма реформування і розвитку житлово-комунального господарства Сумської міської  територіальної громади на 2022 -2024 роки </v>
      </c>
      <c r="F222" s="18" t="str">
        <f>F320</f>
        <v>ріш СМР від 26.01.2022 року № 2718 - МР (зі змінами)</v>
      </c>
      <c r="G222" s="101">
        <f t="shared" si="5"/>
        <v>2300000</v>
      </c>
      <c r="H222" s="101">
        <v>2300000</v>
      </c>
      <c r="I222" s="101"/>
      <c r="J222" s="101"/>
      <c r="K222" s="141"/>
      <c r="L222" s="21"/>
    </row>
    <row r="223" spans="1:12" s="22" customFormat="1" ht="177" customHeight="1">
      <c r="A223" s="133" t="s">
        <v>404</v>
      </c>
      <c r="B223" s="133">
        <v>7670</v>
      </c>
      <c r="C223" s="133" t="s">
        <v>113</v>
      </c>
      <c r="D223" s="137" t="s">
        <v>114</v>
      </c>
      <c r="E223" s="18" t="str">
        <f>E320</f>
        <v>Комплексна цільова програма реформування і розвитку житлово-комунального господарства Сумської міської  територіальної громади на 2022 -2024 роки </v>
      </c>
      <c r="F223" s="18" t="str">
        <f>F320</f>
        <v>ріш СМР від 26.01.2022 року № 2718 - МР (зі змінами)</v>
      </c>
      <c r="G223" s="101">
        <f t="shared" si="5"/>
        <v>2000000</v>
      </c>
      <c r="H223" s="101"/>
      <c r="I223" s="101">
        <v>2000000</v>
      </c>
      <c r="J223" s="101">
        <v>2000000</v>
      </c>
      <c r="K223" s="141"/>
      <c r="L223" s="21"/>
    </row>
    <row r="224" spans="1:12" s="22" customFormat="1" ht="168" customHeight="1" hidden="1">
      <c r="A224" s="133"/>
      <c r="B224" s="133"/>
      <c r="C224" s="133"/>
      <c r="D224" s="137"/>
      <c r="E224" s="25" t="str">
        <f>E335</f>
        <v>Програма охорони навколишнього природного середовища Сумської міської територіальної громади на 2022 - 2024 роки</v>
      </c>
      <c r="F224" s="25" t="str">
        <f>F335</f>
        <v>ріш ВК від 27.05.2022 № 162 (зі змінами)</v>
      </c>
      <c r="G224" s="101">
        <f t="shared" si="5"/>
        <v>0</v>
      </c>
      <c r="H224" s="101"/>
      <c r="I224" s="101"/>
      <c r="J224" s="101"/>
      <c r="K224" s="141"/>
      <c r="L224" s="21"/>
    </row>
    <row r="225" spans="1:12" s="22" customFormat="1" ht="162" customHeight="1" hidden="1">
      <c r="A225" s="133"/>
      <c r="B225" s="133"/>
      <c r="C225" s="133"/>
      <c r="D225" s="137"/>
      <c r="E225" s="25" t="str">
        <f>E320</f>
        <v>Комплексна цільова програма реформування і розвитку житлово-комунального господарства Сумської міської  територіальної громади на 2022 -2024 роки </v>
      </c>
      <c r="F225" s="25" t="str">
        <f>F320</f>
        <v>ріш СМР від 26.01.2022 року № 2718 - МР (зі змінами)</v>
      </c>
      <c r="G225" s="101">
        <f t="shared" si="5"/>
        <v>0</v>
      </c>
      <c r="H225" s="101"/>
      <c r="I225" s="101"/>
      <c r="J225" s="101"/>
      <c r="K225" s="141"/>
      <c r="L225" s="21"/>
    </row>
    <row r="226" spans="1:11" ht="409.5" customHeight="1">
      <c r="A226" s="133" t="s">
        <v>405</v>
      </c>
      <c r="B226" s="133" t="s">
        <v>406</v>
      </c>
      <c r="C226" s="133" t="s">
        <v>113</v>
      </c>
      <c r="D226" s="137" t="s">
        <v>407</v>
      </c>
      <c r="E226" s="18" t="str">
        <f>E320</f>
        <v>Комплексна цільова програма реформування і розвитку житлово-комунального господарства Сумської міської  територіальної громади на 2022 -2024 роки </v>
      </c>
      <c r="F226" s="18" t="str">
        <f>F320</f>
        <v>ріш СМР від 26.01.2022 року № 2718 - МР (зі змінами)</v>
      </c>
      <c r="G226" s="101">
        <f t="shared" si="5"/>
        <v>60000</v>
      </c>
      <c r="H226" s="101"/>
      <c r="I226" s="101">
        <v>60000</v>
      </c>
      <c r="J226" s="101"/>
      <c r="K226" s="141"/>
    </row>
    <row r="227" spans="1:11" ht="131.25" customHeight="1" hidden="1">
      <c r="A227" s="133"/>
      <c r="B227" s="133"/>
      <c r="C227" s="133"/>
      <c r="D227" s="137"/>
      <c r="E227" s="25" t="str">
        <f>E340</f>
        <v>Цільова програма капітального ремонту, модернізації, заміни та диспетчеризації ліфтів на 2022-2024 роки </v>
      </c>
      <c r="F227" s="25" t="str">
        <f>F340</f>
        <v>ріш СМР від 26.01.2022 року № 2717-МР </v>
      </c>
      <c r="G227" s="101">
        <f t="shared" si="5"/>
        <v>0</v>
      </c>
      <c r="H227" s="101"/>
      <c r="I227" s="101"/>
      <c r="J227" s="101"/>
      <c r="K227" s="141"/>
    </row>
    <row r="228" spans="1:12" s="123" customFormat="1" ht="245.25" customHeight="1">
      <c r="A228" s="17" t="s">
        <v>408</v>
      </c>
      <c r="B228" s="17">
        <v>8110</v>
      </c>
      <c r="C228" s="17" t="s">
        <v>123</v>
      </c>
      <c r="D228" s="18" t="s">
        <v>409</v>
      </c>
      <c r="E228" s="18" t="str">
        <f>E329</f>
        <v>Цільова Програма захисту населення і території Сумської міської територіальної громади від надзвичайних ситуацій техногенного, природного та воєнного характеру на 2022 - 2024 роки</v>
      </c>
      <c r="F228" s="18" t="str">
        <f>F329</f>
        <v>ріш СМР від 27.10.2021 року № 2001 - МР (зі змінами)</v>
      </c>
      <c r="G228" s="101">
        <f t="shared" si="5"/>
        <v>7000000</v>
      </c>
      <c r="H228" s="101">
        <f>7000000</f>
        <v>7000000</v>
      </c>
      <c r="I228" s="101">
        <f>30707720-30707720</f>
        <v>0</v>
      </c>
      <c r="J228" s="101">
        <f>30707720-30707720</f>
        <v>0</v>
      </c>
      <c r="K228" s="141"/>
      <c r="L228" s="4"/>
    </row>
    <row r="229" spans="1:11" ht="221.25" customHeight="1" hidden="1">
      <c r="A229" s="17" t="s">
        <v>410</v>
      </c>
      <c r="B229" s="17">
        <v>8230</v>
      </c>
      <c r="C229" s="17" t="s">
        <v>127</v>
      </c>
      <c r="D229" s="18" t="s">
        <v>128</v>
      </c>
      <c r="E229" s="18" t="s">
        <v>372</v>
      </c>
      <c r="F229" s="18" t="s">
        <v>22</v>
      </c>
      <c r="G229" s="101">
        <f t="shared" si="5"/>
        <v>0</v>
      </c>
      <c r="H229" s="101"/>
      <c r="I229" s="101"/>
      <c r="J229" s="101"/>
      <c r="K229" s="141"/>
    </row>
    <row r="230" spans="1:11" ht="221.25">
      <c r="A230" s="17" t="s">
        <v>562</v>
      </c>
      <c r="B230" s="17" t="s">
        <v>130</v>
      </c>
      <c r="C230" s="17" t="s">
        <v>127</v>
      </c>
      <c r="D230" s="18" t="s">
        <v>131</v>
      </c>
      <c r="E230" s="18" t="str">
        <f>E342</f>
        <v>Цільова програма щодо сприяння зміцненню обороноздатності Сумської міської територіальної громади для забезпечення безпечного життя цивільного населення в умовах воєнного стану на 2024 рік</v>
      </c>
      <c r="F230" s="18" t="str">
        <f>F342</f>
        <v>наказ СМВА від 29.12.2023 № 214-СМР</v>
      </c>
      <c r="G230" s="101">
        <f t="shared" si="5"/>
        <v>2000000</v>
      </c>
      <c r="H230" s="101">
        <v>2000000</v>
      </c>
      <c r="I230" s="101"/>
      <c r="J230" s="101"/>
      <c r="K230" s="141"/>
    </row>
    <row r="231" spans="1:11" ht="367.5" customHeight="1" hidden="1">
      <c r="A231" s="17" t="s">
        <v>567</v>
      </c>
      <c r="B231" s="17" t="s">
        <v>568</v>
      </c>
      <c r="C231" s="17" t="s">
        <v>573</v>
      </c>
      <c r="D231" s="18" t="s">
        <v>569</v>
      </c>
      <c r="E231" s="25" t="str">
        <f>E335</f>
        <v>Програма охорони навколишнього природного середовища Сумської міської територіальної громади на 2022 - 2024 роки</v>
      </c>
      <c r="F231" s="25" t="str">
        <f>F335</f>
        <v>ріш ВК від 27.05.2022 № 162 (зі змінами)</v>
      </c>
      <c r="G231" s="101">
        <f>H231+I231</f>
        <v>0</v>
      </c>
      <c r="H231" s="101"/>
      <c r="I231" s="101"/>
      <c r="J231" s="101"/>
      <c r="K231" s="141"/>
    </row>
    <row r="232" spans="1:11" ht="132.75">
      <c r="A232" s="17" t="s">
        <v>411</v>
      </c>
      <c r="B232" s="17" t="s">
        <v>133</v>
      </c>
      <c r="C232" s="17" t="s">
        <v>134</v>
      </c>
      <c r="D232" s="18" t="s">
        <v>135</v>
      </c>
      <c r="E232" s="25" t="str">
        <f>E335</f>
        <v>Програма охорони навколишнього природного середовища Сумської міської територіальної громади на 2022 - 2024 роки</v>
      </c>
      <c r="F232" s="25" t="str">
        <f>F335</f>
        <v>ріш ВК від 27.05.2022 № 162 (зі змінами)</v>
      </c>
      <c r="G232" s="101">
        <f t="shared" si="5"/>
        <v>1174400</v>
      </c>
      <c r="H232" s="101"/>
      <c r="I232" s="101">
        <v>1174400</v>
      </c>
      <c r="J232" s="101"/>
      <c r="K232" s="141"/>
    </row>
    <row r="233" spans="1:11" ht="177" customHeight="1" hidden="1">
      <c r="A233" s="17" t="s">
        <v>412</v>
      </c>
      <c r="B233" s="17">
        <v>8861</v>
      </c>
      <c r="C233" s="17" t="s">
        <v>113</v>
      </c>
      <c r="D233" s="18" t="s">
        <v>141</v>
      </c>
      <c r="E233" s="18" t="str">
        <f>E320</f>
        <v>Комплексна цільова програма реформування і розвитку житлово-комунального господарства Сумської міської  територіальної громади на 2022 -2024 роки </v>
      </c>
      <c r="F233" s="18" t="str">
        <f>F320</f>
        <v>ріш СМР від 26.01.2022 року № 2718 - МР (зі змінами)</v>
      </c>
      <c r="G233" s="101">
        <f t="shared" si="5"/>
        <v>0</v>
      </c>
      <c r="H233" s="101"/>
      <c r="I233" s="101"/>
      <c r="J233" s="101"/>
      <c r="K233" s="141"/>
    </row>
    <row r="234" spans="1:11" ht="309.75" customHeight="1" hidden="1">
      <c r="A234" s="17" t="s">
        <v>413</v>
      </c>
      <c r="B234" s="17" t="s">
        <v>414</v>
      </c>
      <c r="C234" s="17" t="s">
        <v>383</v>
      </c>
      <c r="D234" s="18" t="s">
        <v>415</v>
      </c>
      <c r="E234" s="25" t="str">
        <f>E329</f>
        <v>Цільова Програма захисту населення і території Сумської міської територіальної громади від надзвичайних ситуацій техногенного, природного та воєнного характеру на 2022 - 2024 роки</v>
      </c>
      <c r="F234" s="25" t="str">
        <f>F329</f>
        <v>ріш СМР від 27.10.2021 року № 2001 - МР (зі змінами)</v>
      </c>
      <c r="G234" s="101">
        <f t="shared" si="5"/>
        <v>0</v>
      </c>
      <c r="H234" s="101"/>
      <c r="I234" s="101"/>
      <c r="J234" s="101"/>
      <c r="K234" s="141"/>
    </row>
    <row r="235" spans="1:11" ht="191.25" customHeight="1">
      <c r="A235" s="17" t="s">
        <v>416</v>
      </c>
      <c r="B235" s="17" t="s">
        <v>417</v>
      </c>
      <c r="C235" s="17" t="s">
        <v>113</v>
      </c>
      <c r="D235" s="18" t="s">
        <v>418</v>
      </c>
      <c r="E235" s="18" t="str">
        <f>E320</f>
        <v>Комплексна цільова програма реформування і розвитку житлово-комунального господарства Сумської міської  територіальної громади на 2022 -2024 роки </v>
      </c>
      <c r="F235" s="18" t="str">
        <f>F320</f>
        <v>ріш СМР від 26.01.2022 року № 2718 - МР (зі змінами)</v>
      </c>
      <c r="G235" s="101">
        <f t="shared" si="5"/>
        <v>-7654092</v>
      </c>
      <c r="H235" s="101"/>
      <c r="I235" s="101">
        <v>-7654092</v>
      </c>
      <c r="J235" s="101">
        <v>-7654092</v>
      </c>
      <c r="K235" s="141"/>
    </row>
    <row r="236" spans="1:11" ht="206.25" customHeight="1" hidden="1">
      <c r="A236" s="17" t="s">
        <v>419</v>
      </c>
      <c r="B236" s="17" t="s">
        <v>420</v>
      </c>
      <c r="C236" s="17" t="s">
        <v>24</v>
      </c>
      <c r="D236" s="18" t="s">
        <v>421</v>
      </c>
      <c r="E236" s="25" t="str">
        <f>E308</f>
        <v>Програма економічного і соціального розвитку Сумської міської територіальної громади на 2024 рік</v>
      </c>
      <c r="F236" s="25" t="str">
        <f>F308</f>
        <v>наказ СМВА від 21.12.2023    № 108 - СМР</v>
      </c>
      <c r="G236" s="101">
        <f t="shared" si="5"/>
        <v>0</v>
      </c>
      <c r="H236" s="101"/>
      <c r="I236" s="101"/>
      <c r="J236" s="101"/>
      <c r="K236" s="141"/>
    </row>
    <row r="237" spans="1:12" s="22" customFormat="1" ht="168" customHeight="1">
      <c r="A237" s="20" t="s">
        <v>422</v>
      </c>
      <c r="B237" s="20" t="s">
        <v>143</v>
      </c>
      <c r="C237" s="17" t="s">
        <v>24</v>
      </c>
      <c r="D237" s="18" t="s">
        <v>144</v>
      </c>
      <c r="E237" s="18" t="str">
        <f>E320</f>
        <v>Комплексна цільова програма реформування і розвитку житлово-комунального господарства Сумської міської  територіальної громади на 2022 -2024 роки </v>
      </c>
      <c r="F237" s="18" t="str">
        <f>F320</f>
        <v>ріш СМР від 26.01.2022 року № 2718 - МР (зі змінами)</v>
      </c>
      <c r="G237" s="101">
        <f t="shared" si="5"/>
        <v>15000000</v>
      </c>
      <c r="H237" s="101">
        <v>4026800</v>
      </c>
      <c r="I237" s="101">
        <v>10973200</v>
      </c>
      <c r="J237" s="101">
        <v>10973200</v>
      </c>
      <c r="K237" s="141"/>
      <c r="L237" s="21"/>
    </row>
    <row r="238" spans="1:12" s="22" customFormat="1" ht="398.25" customHeight="1" hidden="1">
      <c r="A238" s="20" t="s">
        <v>423</v>
      </c>
      <c r="B238" s="20" t="s">
        <v>146</v>
      </c>
      <c r="C238" s="17" t="s">
        <v>24</v>
      </c>
      <c r="D238" s="18" t="s">
        <v>147</v>
      </c>
      <c r="E238" s="19" t="str">
        <f>E347</f>
        <v>Програма відшкодування різниці між тарифами, встановленими в економічно обґрунтованому розмірі на опалювальний період 2021/2022 років, та такими, які фактично застосовувалися в опалювальному періоді 2021/2022 років на послуги з постачання теплової енергії та постачання гарячої води по категорії споживачів «населення» на території Сумської міської територіальної громади</v>
      </c>
      <c r="F238" s="19" t="str">
        <f>F347</f>
        <v>від 26.01.2022 року № 2712-МР (зі змінами)</v>
      </c>
      <c r="G238" s="101">
        <f t="shared" si="5"/>
        <v>0</v>
      </c>
      <c r="H238" s="101"/>
      <c r="I238" s="101"/>
      <c r="J238" s="101"/>
      <c r="K238" s="141"/>
      <c r="L238" s="21"/>
    </row>
    <row r="239" spans="1:12" s="27" customFormat="1" ht="156.75" customHeight="1" hidden="1">
      <c r="A239" s="12"/>
      <c r="B239" s="12"/>
      <c r="C239" s="12"/>
      <c r="D239" s="13" t="s">
        <v>424</v>
      </c>
      <c r="E239" s="13"/>
      <c r="F239" s="13"/>
      <c r="G239" s="100">
        <f>SUM(G240)</f>
        <v>0</v>
      </c>
      <c r="H239" s="100">
        <f>SUM(H240)</f>
        <v>0</v>
      </c>
      <c r="I239" s="100">
        <f>SUM(I240)</f>
        <v>0</v>
      </c>
      <c r="J239" s="100">
        <f>SUM(J240)</f>
        <v>0</v>
      </c>
      <c r="K239" s="141"/>
      <c r="L239" s="26"/>
    </row>
    <row r="240" spans="1:11" ht="195" customHeight="1" hidden="1">
      <c r="A240" s="20" t="s">
        <v>425</v>
      </c>
      <c r="B240" s="20" t="s">
        <v>14</v>
      </c>
      <c r="C240" s="17" t="s">
        <v>15</v>
      </c>
      <c r="D240" s="18" t="s">
        <v>426</v>
      </c>
      <c r="E240" s="18" t="s">
        <v>427</v>
      </c>
      <c r="F240" s="18" t="s">
        <v>428</v>
      </c>
      <c r="G240" s="101">
        <f>H240+I240</f>
        <v>0</v>
      </c>
      <c r="H240" s="101"/>
      <c r="I240" s="101"/>
      <c r="J240" s="101"/>
      <c r="K240" s="141"/>
    </row>
    <row r="241" spans="1:12" s="27" customFormat="1" ht="165" customHeight="1" hidden="1">
      <c r="A241" s="40"/>
      <c r="B241" s="40"/>
      <c r="C241" s="12"/>
      <c r="D241" s="13" t="s">
        <v>429</v>
      </c>
      <c r="E241" s="13"/>
      <c r="F241" s="13"/>
      <c r="G241" s="100">
        <f>G242</f>
        <v>0</v>
      </c>
      <c r="H241" s="100">
        <f>H242</f>
        <v>0</v>
      </c>
      <c r="I241" s="100">
        <f>I242</f>
        <v>0</v>
      </c>
      <c r="J241" s="100">
        <f>J242</f>
        <v>0</v>
      </c>
      <c r="K241" s="141"/>
      <c r="L241" s="26"/>
    </row>
    <row r="242" spans="1:11" ht="162" customHeight="1" hidden="1">
      <c r="A242" s="20" t="s">
        <v>430</v>
      </c>
      <c r="B242" s="17" t="s">
        <v>104</v>
      </c>
      <c r="C242" s="17" t="s">
        <v>105</v>
      </c>
      <c r="D242" s="18" t="s">
        <v>106</v>
      </c>
      <c r="E242" s="18" t="str">
        <f>E341</f>
        <v>Цільова Програма підтримки малого і середнього підприємництва Сумської міської територіальної громади на 2022-2024 роки</v>
      </c>
      <c r="F242" s="18" t="str">
        <f>F341</f>
        <v>від 29.09.2021 року № 1601-МР</v>
      </c>
      <c r="G242" s="101">
        <f>H242+I242</f>
        <v>0</v>
      </c>
      <c r="H242" s="101"/>
      <c r="I242" s="101"/>
      <c r="J242" s="101"/>
      <c r="K242" s="141"/>
    </row>
    <row r="243" spans="1:12" s="27" customFormat="1" ht="156.75" customHeight="1">
      <c r="A243" s="12"/>
      <c r="B243" s="12"/>
      <c r="C243" s="12"/>
      <c r="D243" s="13" t="s">
        <v>431</v>
      </c>
      <c r="E243" s="13"/>
      <c r="F243" s="13"/>
      <c r="G243" s="100">
        <f>SUM(G245:G275)</f>
        <v>145426590</v>
      </c>
      <c r="H243" s="100">
        <f>SUM(H245:H275)</f>
        <v>985324</v>
      </c>
      <c r="I243" s="100">
        <f>SUM(I245:I275)</f>
        <v>144441266</v>
      </c>
      <c r="J243" s="100">
        <f>SUM(J245:J275)</f>
        <v>143195724.65</v>
      </c>
      <c r="K243" s="141"/>
      <c r="L243" s="26"/>
    </row>
    <row r="244" spans="1:11" ht="174" customHeight="1" hidden="1">
      <c r="A244" s="20" t="s">
        <v>432</v>
      </c>
      <c r="B244" s="20" t="s">
        <v>14</v>
      </c>
      <c r="C244" s="17" t="s">
        <v>15</v>
      </c>
      <c r="D244" s="18" t="s">
        <v>426</v>
      </c>
      <c r="E244" s="18" t="s">
        <v>427</v>
      </c>
      <c r="F244" s="18" t="s">
        <v>428</v>
      </c>
      <c r="G244" s="101">
        <f aca="true" t="shared" si="6" ref="G244:G275">H244+I244</f>
        <v>0</v>
      </c>
      <c r="H244" s="101"/>
      <c r="I244" s="101"/>
      <c r="J244" s="101"/>
      <c r="K244" s="141"/>
    </row>
    <row r="245" spans="1:12" s="123" customFormat="1" ht="137.25" customHeight="1">
      <c r="A245" s="20" t="s">
        <v>433</v>
      </c>
      <c r="B245" s="20" t="s">
        <v>151</v>
      </c>
      <c r="C245" s="17" t="s">
        <v>152</v>
      </c>
      <c r="D245" s="18" t="s">
        <v>153</v>
      </c>
      <c r="E245" s="18" t="str">
        <f>E318</f>
        <v>Комплексна програма Сумської міської територіальної громади «Освіта на 2022 - 2024 роки» </v>
      </c>
      <c r="F245" s="18" t="str">
        <f>F318</f>
        <v>ріш СМР від 24.11.2021 року № 2512 - МР (зі змінами)</v>
      </c>
      <c r="G245" s="101">
        <f>H245+I245</f>
        <v>26500055</v>
      </c>
      <c r="H245" s="101"/>
      <c r="I245" s="101">
        <f>3155700+1954092+21390263</f>
        <v>26500055</v>
      </c>
      <c r="J245" s="101">
        <f>3155700+1954092+20556921.65</f>
        <v>25666713.65</v>
      </c>
      <c r="K245" s="141"/>
      <c r="L245" s="4"/>
    </row>
    <row r="246" spans="1:11" ht="174" customHeight="1" hidden="1">
      <c r="A246" s="20" t="s">
        <v>434</v>
      </c>
      <c r="B246" s="20" t="s">
        <v>435</v>
      </c>
      <c r="C246" s="17" t="s">
        <v>155</v>
      </c>
      <c r="D246" s="18" t="s">
        <v>156</v>
      </c>
      <c r="E246" s="18" t="str">
        <f>E318</f>
        <v>Комплексна програма Сумської міської територіальної громади «Освіта на 2022 - 2024 роки» </v>
      </c>
      <c r="F246" s="18" t="str">
        <f>F318</f>
        <v>ріш СМР від 24.11.2021 року № 2512 - МР (зі змінами)</v>
      </c>
      <c r="G246" s="101">
        <f aca="true" t="shared" si="7" ref="G246:G253">H246+I246</f>
        <v>0</v>
      </c>
      <c r="H246" s="101"/>
      <c r="I246" s="101"/>
      <c r="J246" s="101"/>
      <c r="K246" s="141"/>
    </row>
    <row r="247" spans="1:11" ht="233.25" customHeight="1" hidden="1">
      <c r="A247" s="20" t="s">
        <v>436</v>
      </c>
      <c r="B247" s="20" t="s">
        <v>437</v>
      </c>
      <c r="C247" s="17" t="s">
        <v>158</v>
      </c>
      <c r="D247" s="18" t="s">
        <v>159</v>
      </c>
      <c r="E247" s="18" t="str">
        <f aca="true" t="shared" si="8" ref="E247:F249">E318</f>
        <v>Комплексна програма Сумської міської територіальної громади «Освіта на 2022 - 2024 роки» </v>
      </c>
      <c r="F247" s="18" t="str">
        <f t="shared" si="8"/>
        <v>ріш СМР від 24.11.2021 року № 2512 - МР (зі змінами)</v>
      </c>
      <c r="G247" s="101">
        <f t="shared" si="7"/>
        <v>0</v>
      </c>
      <c r="H247" s="101"/>
      <c r="I247" s="101"/>
      <c r="J247" s="101"/>
      <c r="K247" s="141"/>
    </row>
    <row r="248" spans="1:11" ht="143.25" customHeight="1" hidden="1">
      <c r="A248" s="20" t="s">
        <v>438</v>
      </c>
      <c r="B248" s="20" t="s">
        <v>229</v>
      </c>
      <c r="C248" s="17"/>
      <c r="D248" s="18" t="s">
        <v>231</v>
      </c>
      <c r="E248" s="25" t="str">
        <f t="shared" si="8"/>
        <v>Комплексна Програма Сумської міської територіальної громади «Охорона здоров’я» на 2022 - 2024 роки»</v>
      </c>
      <c r="F248" s="25" t="str">
        <f t="shared" si="8"/>
        <v>ріш СМР від 26.01.2022 року № 2713 - МР (зі змінами)</v>
      </c>
      <c r="G248" s="101">
        <f t="shared" si="7"/>
        <v>0</v>
      </c>
      <c r="H248" s="101"/>
      <c r="I248" s="101"/>
      <c r="J248" s="101"/>
      <c r="K248" s="141"/>
    </row>
    <row r="249" spans="1:11" ht="174" customHeight="1" hidden="1">
      <c r="A249" s="17" t="s">
        <v>439</v>
      </c>
      <c r="B249" s="17" t="s">
        <v>380</v>
      </c>
      <c r="C249" s="17" t="s">
        <v>361</v>
      </c>
      <c r="D249" s="18" t="s">
        <v>381</v>
      </c>
      <c r="E249" s="18" t="str">
        <f t="shared" si="8"/>
        <v>Комплексна цільова програма реформування і розвитку житлово-комунального господарства Сумської міської  територіальної громади на 2022 -2024 роки </v>
      </c>
      <c r="F249" s="18" t="str">
        <f t="shared" si="8"/>
        <v>ріш СМР від 26.01.2022 року № 2718 - МР (зі змінами)</v>
      </c>
      <c r="G249" s="101">
        <f t="shared" si="7"/>
        <v>0</v>
      </c>
      <c r="H249" s="101"/>
      <c r="I249" s="101"/>
      <c r="J249" s="101"/>
      <c r="K249" s="141"/>
    </row>
    <row r="250" spans="1:11" ht="221.25" customHeight="1" hidden="1">
      <c r="A250" s="17" t="s">
        <v>440</v>
      </c>
      <c r="B250" s="17" t="s">
        <v>441</v>
      </c>
      <c r="C250" s="17" t="s">
        <v>336</v>
      </c>
      <c r="D250" s="18" t="s">
        <v>442</v>
      </c>
      <c r="E250" s="25" t="s">
        <v>222</v>
      </c>
      <c r="F250" s="18" t="s">
        <v>22</v>
      </c>
      <c r="G250" s="101">
        <f t="shared" si="7"/>
        <v>0</v>
      </c>
      <c r="H250" s="101"/>
      <c r="I250" s="101"/>
      <c r="J250" s="101"/>
      <c r="K250" s="141"/>
    </row>
    <row r="251" spans="1:11" ht="158.25" customHeight="1" hidden="1">
      <c r="A251" s="17" t="s">
        <v>443</v>
      </c>
      <c r="B251" s="17" t="s">
        <v>444</v>
      </c>
      <c r="C251" s="17" t="s">
        <v>336</v>
      </c>
      <c r="D251" s="32" t="s">
        <v>445</v>
      </c>
      <c r="E251" s="18" t="s">
        <v>446</v>
      </c>
      <c r="F251" s="18" t="s">
        <v>447</v>
      </c>
      <c r="G251" s="101">
        <f t="shared" si="7"/>
        <v>0</v>
      </c>
      <c r="H251" s="101"/>
      <c r="I251" s="101"/>
      <c r="J251" s="101"/>
      <c r="K251" s="141"/>
    </row>
    <row r="252" spans="1:12" s="123" customFormat="1" ht="276" customHeight="1">
      <c r="A252" s="20" t="s">
        <v>587</v>
      </c>
      <c r="B252" s="20">
        <v>1261</v>
      </c>
      <c r="C252" s="17" t="s">
        <v>177</v>
      </c>
      <c r="D252" s="18" t="s">
        <v>650</v>
      </c>
      <c r="E252" s="18" t="str">
        <f>E318</f>
        <v>Комплексна програма Сумської міської територіальної громади «Освіта на 2022 - 2024 роки» </v>
      </c>
      <c r="F252" s="18" t="str">
        <f>F318</f>
        <v>ріш СМР від 24.11.2021 року № 2512 - МР (зі змінами)</v>
      </c>
      <c r="G252" s="101">
        <f t="shared" si="7"/>
        <v>1100000</v>
      </c>
      <c r="H252" s="101"/>
      <c r="I252" s="101">
        <f>100000+1000000</f>
        <v>1100000</v>
      </c>
      <c r="J252" s="101">
        <f>100000+1000000</f>
        <v>1100000</v>
      </c>
      <c r="K252" s="141"/>
      <c r="L252" s="4"/>
    </row>
    <row r="253" spans="1:11" ht="215.25" customHeight="1" hidden="1">
      <c r="A253" s="20" t="s">
        <v>588</v>
      </c>
      <c r="B253" s="20">
        <v>1262</v>
      </c>
      <c r="C253" s="17" t="s">
        <v>177</v>
      </c>
      <c r="D253" s="32" t="s">
        <v>586</v>
      </c>
      <c r="E253" s="18" t="str">
        <f>E318</f>
        <v>Комплексна програма Сумської міської територіальної громади «Освіта на 2022 - 2024 роки» </v>
      </c>
      <c r="F253" s="18" t="str">
        <f>F318</f>
        <v>ріш СМР від 24.11.2021 року № 2512 - МР (зі змінами)</v>
      </c>
      <c r="G253" s="101">
        <f t="shared" si="7"/>
        <v>0</v>
      </c>
      <c r="H253" s="101"/>
      <c r="I253" s="101"/>
      <c r="J253" s="101"/>
      <c r="K253" s="141"/>
    </row>
    <row r="254" spans="1:11" ht="264" customHeight="1">
      <c r="A254" s="17" t="s">
        <v>448</v>
      </c>
      <c r="B254" s="17" t="s">
        <v>449</v>
      </c>
      <c r="C254" s="17" t="s">
        <v>336</v>
      </c>
      <c r="D254" s="18" t="s">
        <v>450</v>
      </c>
      <c r="E254" s="25" t="str">
        <f>E333</f>
        <v>Програма молодіжного житлового кредитування Сумської міської територіальної громади на 2022 - 2024 роки</v>
      </c>
      <c r="F254" s="25" t="str">
        <f>F333</f>
        <v>ріш СМР від 29.09.2021 року № 1602 - МР (зі змінами)</v>
      </c>
      <c r="G254" s="101">
        <f t="shared" si="6"/>
        <v>412200</v>
      </c>
      <c r="H254" s="101"/>
      <c r="I254" s="101">
        <v>412200</v>
      </c>
      <c r="J254" s="101"/>
      <c r="K254" s="141"/>
    </row>
    <row r="255" spans="1:11" ht="175.5" customHeight="1" hidden="1">
      <c r="A255" s="17" t="s">
        <v>451</v>
      </c>
      <c r="B255" s="17">
        <v>6090</v>
      </c>
      <c r="C255" s="17" t="s">
        <v>383</v>
      </c>
      <c r="D255" s="18" t="s">
        <v>452</v>
      </c>
      <c r="E255" s="25" t="s">
        <v>222</v>
      </c>
      <c r="F255" s="18" t="s">
        <v>22</v>
      </c>
      <c r="G255" s="101">
        <f t="shared" si="6"/>
        <v>0</v>
      </c>
      <c r="H255" s="101"/>
      <c r="I255" s="101"/>
      <c r="J255" s="101"/>
      <c r="K255" s="33"/>
    </row>
    <row r="256" spans="1:11" ht="134.25" customHeight="1">
      <c r="A256" s="17" t="s">
        <v>453</v>
      </c>
      <c r="B256" s="17" t="s">
        <v>390</v>
      </c>
      <c r="C256" s="17" t="s">
        <v>203</v>
      </c>
      <c r="D256" s="23" t="s">
        <v>391</v>
      </c>
      <c r="E256" s="25" t="str">
        <f>E332</f>
        <v>Програма економічного і соціального розвитку Сумської міської територіальної громади на 2024 рік</v>
      </c>
      <c r="F256" s="25" t="str">
        <f>F332</f>
        <v>наказ СМВА від 21.12.2023    № 108 - СМР</v>
      </c>
      <c r="G256" s="101">
        <f t="shared" si="6"/>
        <v>537260</v>
      </c>
      <c r="H256" s="101"/>
      <c r="I256" s="101">
        <f>537260</f>
        <v>537260</v>
      </c>
      <c r="J256" s="101">
        <f>537260</f>
        <v>537260</v>
      </c>
      <c r="K256" s="141"/>
    </row>
    <row r="257" spans="1:11" ht="221.25" customHeight="1" hidden="1">
      <c r="A257" s="130" t="s">
        <v>454</v>
      </c>
      <c r="B257" s="130" t="s">
        <v>455</v>
      </c>
      <c r="C257" s="130" t="s">
        <v>203</v>
      </c>
      <c r="D257" s="41" t="s">
        <v>456</v>
      </c>
      <c r="E257" s="25" t="s">
        <v>222</v>
      </c>
      <c r="F257" s="18" t="s">
        <v>22</v>
      </c>
      <c r="G257" s="101">
        <f t="shared" si="6"/>
        <v>0</v>
      </c>
      <c r="H257" s="101"/>
      <c r="I257" s="101"/>
      <c r="J257" s="101"/>
      <c r="K257" s="141"/>
    </row>
    <row r="258" spans="1:11" ht="131.25" customHeight="1" hidden="1">
      <c r="A258" s="131"/>
      <c r="B258" s="131"/>
      <c r="C258" s="131"/>
      <c r="D258" s="143" t="s">
        <v>204</v>
      </c>
      <c r="E258" s="25" t="s">
        <v>542</v>
      </c>
      <c r="F258" s="25" t="str">
        <f>F332</f>
        <v>наказ СМВА від 21.12.2023    № 108 - СМР</v>
      </c>
      <c r="G258" s="101">
        <f t="shared" si="6"/>
        <v>0</v>
      </c>
      <c r="H258" s="101"/>
      <c r="I258" s="101"/>
      <c r="J258" s="101"/>
      <c r="K258" s="141"/>
    </row>
    <row r="259" spans="1:11" ht="128.25" customHeight="1">
      <c r="A259" s="132"/>
      <c r="B259" s="132"/>
      <c r="C259" s="132"/>
      <c r="D259" s="144"/>
      <c r="E259" s="25" t="str">
        <f>E318</f>
        <v>Комплексна програма Сумської міської територіальної громади «Освіта на 2022 - 2024 роки» </v>
      </c>
      <c r="F259" s="25" t="str">
        <f>F318</f>
        <v>ріш СМР від 24.11.2021 року № 2512 - МР (зі змінами)</v>
      </c>
      <c r="G259" s="101">
        <f t="shared" si="6"/>
        <v>5525574</v>
      </c>
      <c r="H259" s="101"/>
      <c r="I259" s="101">
        <f>5000000+300000+225574</f>
        <v>5525574</v>
      </c>
      <c r="J259" s="101">
        <f>5000000+300000+225574</f>
        <v>5525574</v>
      </c>
      <c r="K259" s="141"/>
    </row>
    <row r="260" spans="1:12" s="123" customFormat="1" ht="163.5" customHeight="1">
      <c r="A260" s="17" t="s">
        <v>457</v>
      </c>
      <c r="B260" s="17" t="s">
        <v>458</v>
      </c>
      <c r="C260" s="17" t="s">
        <v>203</v>
      </c>
      <c r="D260" s="23" t="s">
        <v>459</v>
      </c>
      <c r="E260" s="25" t="str">
        <f>E319</f>
        <v>Комплексна Програма Сумської міської територіальної громади «Охорона здоров’я» на 2022 - 2024 роки»</v>
      </c>
      <c r="F260" s="25" t="str">
        <f>F319</f>
        <v>ріш СМР від 26.01.2022 року № 2713 - МР (зі змінами)</v>
      </c>
      <c r="G260" s="101">
        <f t="shared" si="6"/>
        <v>9256612</v>
      </c>
      <c r="H260" s="101"/>
      <c r="I260" s="101">
        <f>8000000+1256612</f>
        <v>9256612</v>
      </c>
      <c r="J260" s="101">
        <f>8000000+1256612</f>
        <v>9256612</v>
      </c>
      <c r="K260" s="141"/>
      <c r="L260" s="4"/>
    </row>
    <row r="261" spans="1:11" ht="185.25" customHeight="1" hidden="1">
      <c r="A261" s="17" t="s">
        <v>460</v>
      </c>
      <c r="B261" s="17">
        <v>7324</v>
      </c>
      <c r="C261" s="17">
        <v>443</v>
      </c>
      <c r="D261" s="23" t="s">
        <v>350</v>
      </c>
      <c r="E261" s="25" t="str">
        <f>E332</f>
        <v>Програма економічного і соціального розвитку Сумської міської територіальної громади на 2024 рік</v>
      </c>
      <c r="F261" s="25" t="str">
        <f>F332</f>
        <v>наказ СМВА від 21.12.2023    № 108 - СМР</v>
      </c>
      <c r="G261" s="101">
        <f t="shared" si="6"/>
        <v>0</v>
      </c>
      <c r="H261" s="101"/>
      <c r="I261" s="101"/>
      <c r="J261" s="101"/>
      <c r="K261" s="141"/>
    </row>
    <row r="262" spans="1:11" ht="178.5" customHeight="1" hidden="1">
      <c r="A262" s="65" t="s">
        <v>461</v>
      </c>
      <c r="B262" s="65" t="s">
        <v>462</v>
      </c>
      <c r="C262" s="65" t="s">
        <v>203</v>
      </c>
      <c r="D262" s="23" t="s">
        <v>463</v>
      </c>
      <c r="E262" s="25" t="str">
        <f>E332</f>
        <v>Програма економічного і соціального розвитку Сумської міської територіальної громади на 2024 рік</v>
      </c>
      <c r="F262" s="25" t="str">
        <f>F332</f>
        <v>наказ СМВА від 21.12.2023    № 108 - СМР</v>
      </c>
      <c r="G262" s="101">
        <f t="shared" si="6"/>
        <v>0</v>
      </c>
      <c r="H262" s="101"/>
      <c r="I262" s="101"/>
      <c r="J262" s="101"/>
      <c r="K262" s="141"/>
    </row>
    <row r="263" spans="1:11" ht="111.75" customHeight="1">
      <c r="A263" s="138" t="s">
        <v>464</v>
      </c>
      <c r="B263" s="138" t="s">
        <v>393</v>
      </c>
      <c r="C263" s="138" t="s">
        <v>203</v>
      </c>
      <c r="D263" s="66" t="s">
        <v>465</v>
      </c>
      <c r="E263" s="25" t="str">
        <f>E332</f>
        <v>Програма економічного і соціального розвитку Сумської міської територіальної громади на 2024 рік</v>
      </c>
      <c r="F263" s="25" t="str">
        <f>F332</f>
        <v>наказ СМВА від 21.12.2023    № 108 - СМР</v>
      </c>
      <c r="G263" s="101">
        <f t="shared" si="6"/>
        <v>500000</v>
      </c>
      <c r="H263" s="101"/>
      <c r="I263" s="101">
        <f>500000</f>
        <v>500000</v>
      </c>
      <c r="J263" s="101">
        <f>500000</f>
        <v>500000</v>
      </c>
      <c r="K263" s="141"/>
    </row>
    <row r="264" spans="1:11" ht="157.5" customHeight="1" hidden="1">
      <c r="A264" s="138"/>
      <c r="B264" s="138"/>
      <c r="C264" s="138"/>
      <c r="D264" s="66"/>
      <c r="E264" s="25" t="s">
        <v>273</v>
      </c>
      <c r="F264" s="18" t="s">
        <v>274</v>
      </c>
      <c r="G264" s="101">
        <f t="shared" si="6"/>
        <v>0</v>
      </c>
      <c r="H264" s="101"/>
      <c r="I264" s="101"/>
      <c r="J264" s="101"/>
      <c r="K264" s="141"/>
    </row>
    <row r="265" spans="1:12" s="123" customFormat="1" ht="130.5" customHeight="1">
      <c r="A265" s="92" t="s">
        <v>466</v>
      </c>
      <c r="B265" s="92" t="s">
        <v>396</v>
      </c>
      <c r="C265" s="92" t="s">
        <v>203</v>
      </c>
      <c r="D265" s="111" t="s">
        <v>397</v>
      </c>
      <c r="E265" s="25" t="str">
        <f>E318</f>
        <v>Комплексна програма Сумської міської територіальної громади «Освіта на 2022 - 2024 роки» </v>
      </c>
      <c r="F265" s="25" t="str">
        <f>F318</f>
        <v>ріш СМР від 24.11.2021 року № 2512 - МР (зі змінами)</v>
      </c>
      <c r="G265" s="101">
        <f t="shared" si="6"/>
        <v>7807879</v>
      </c>
      <c r="H265" s="101"/>
      <c r="I265" s="101">
        <f>450000+7357879</f>
        <v>7807879</v>
      </c>
      <c r="J265" s="101">
        <f>450000+7357879</f>
        <v>7807879</v>
      </c>
      <c r="K265" s="141"/>
      <c r="L265" s="4"/>
    </row>
    <row r="266" spans="1:11" ht="185.25" customHeight="1" hidden="1">
      <c r="A266" s="138" t="s">
        <v>467</v>
      </c>
      <c r="B266" s="138" t="s">
        <v>399</v>
      </c>
      <c r="C266" s="138" t="s">
        <v>113</v>
      </c>
      <c r="D266" s="136" t="s">
        <v>266</v>
      </c>
      <c r="E266" s="25" t="str">
        <f>E332</f>
        <v>Програма економічного і соціального розвитку Сумської міської територіальної громади на 2024 рік</v>
      </c>
      <c r="F266" s="25" t="str">
        <f>F332</f>
        <v>наказ СМВА від 21.12.2023    № 108 - СМР</v>
      </c>
      <c r="G266" s="101">
        <f t="shared" si="6"/>
        <v>0</v>
      </c>
      <c r="H266" s="101"/>
      <c r="I266" s="101"/>
      <c r="J266" s="101"/>
      <c r="K266" s="141"/>
    </row>
    <row r="267" spans="1:11" ht="182.25" customHeight="1">
      <c r="A267" s="138"/>
      <c r="B267" s="138"/>
      <c r="C267" s="138"/>
      <c r="D267" s="136"/>
      <c r="E267" s="25" t="str">
        <f>E335</f>
        <v>Програма охорони навколишнього природного середовища Сумської міської територіальної громади на 2022 - 2024 роки</v>
      </c>
      <c r="F267" s="25" t="str">
        <f>F335</f>
        <v>ріш ВК від 27.05.2022 № 162 (зі змінами)</v>
      </c>
      <c r="G267" s="101">
        <f t="shared" si="6"/>
        <v>120000</v>
      </c>
      <c r="H267" s="101"/>
      <c r="I267" s="101">
        <v>120000</v>
      </c>
      <c r="J267" s="101">
        <v>120000</v>
      </c>
      <c r="K267" s="141"/>
    </row>
    <row r="268" spans="1:11" ht="195" customHeight="1" hidden="1">
      <c r="A268" s="64" t="s">
        <v>468</v>
      </c>
      <c r="B268" s="64" t="s">
        <v>206</v>
      </c>
      <c r="C268" s="64" t="s">
        <v>113</v>
      </c>
      <c r="D268" s="18" t="s">
        <v>207</v>
      </c>
      <c r="E268" s="25" t="str">
        <f>E332</f>
        <v>Програма економічного і соціального розвитку Сумської міської територіальної громади на 2024 рік</v>
      </c>
      <c r="F268" s="25" t="str">
        <f>F332</f>
        <v>наказ СМВА від 21.12.2023    № 108 - СМР</v>
      </c>
      <c r="G268" s="101">
        <f t="shared" si="6"/>
        <v>0</v>
      </c>
      <c r="H268" s="101"/>
      <c r="I268" s="101"/>
      <c r="J268" s="101"/>
      <c r="K268" s="141"/>
    </row>
    <row r="269" spans="1:11" ht="177" customHeight="1" hidden="1">
      <c r="A269" s="17" t="s">
        <v>469</v>
      </c>
      <c r="B269" s="17">
        <v>7370</v>
      </c>
      <c r="C269" s="17" t="s">
        <v>113</v>
      </c>
      <c r="D269" s="18" t="s">
        <v>470</v>
      </c>
      <c r="E269" s="25" t="str">
        <f>E332</f>
        <v>Програма економічного і соціального розвитку Сумської міської територіальної громади на 2024 рік</v>
      </c>
      <c r="F269" s="25" t="str">
        <f>F332</f>
        <v>наказ СМВА від 21.12.2023    № 108 - СМР</v>
      </c>
      <c r="G269" s="101">
        <f t="shared" si="6"/>
        <v>0</v>
      </c>
      <c r="H269" s="101"/>
      <c r="I269" s="101"/>
      <c r="J269" s="101"/>
      <c r="K269" s="141"/>
    </row>
    <row r="270" spans="1:11" ht="177" customHeight="1" hidden="1">
      <c r="A270" s="17" t="s">
        <v>471</v>
      </c>
      <c r="B270" s="17" t="s">
        <v>472</v>
      </c>
      <c r="C270" s="17" t="s">
        <v>97</v>
      </c>
      <c r="D270" s="18" t="s">
        <v>473</v>
      </c>
      <c r="E270" s="18" t="s">
        <v>372</v>
      </c>
      <c r="F270" s="18" t="s">
        <v>22</v>
      </c>
      <c r="G270" s="101">
        <f t="shared" si="6"/>
        <v>0</v>
      </c>
      <c r="H270" s="101"/>
      <c r="I270" s="101"/>
      <c r="J270" s="101"/>
      <c r="K270" s="141"/>
    </row>
    <row r="271" spans="1:11" ht="183" customHeight="1" hidden="1">
      <c r="A271" s="17" t="s">
        <v>474</v>
      </c>
      <c r="B271" s="17" t="s">
        <v>475</v>
      </c>
      <c r="C271" s="17" t="s">
        <v>97</v>
      </c>
      <c r="D271" s="42" t="s">
        <v>476</v>
      </c>
      <c r="E271" s="25" t="s">
        <v>222</v>
      </c>
      <c r="F271" s="18" t="s">
        <v>22</v>
      </c>
      <c r="G271" s="101">
        <f t="shared" si="6"/>
        <v>0</v>
      </c>
      <c r="H271" s="101"/>
      <c r="I271" s="101"/>
      <c r="J271" s="101"/>
      <c r="K271" s="141"/>
    </row>
    <row r="272" spans="1:11" ht="144" customHeight="1">
      <c r="A272" s="17" t="s">
        <v>477</v>
      </c>
      <c r="B272" s="17" t="s">
        <v>108</v>
      </c>
      <c r="C272" s="17" t="s">
        <v>109</v>
      </c>
      <c r="D272" s="18" t="s">
        <v>110</v>
      </c>
      <c r="E272" s="18" t="str">
        <f>E337</f>
        <v>Програма підвищення енергоефективності в бюджетній сфері Сумської міської територіальної громади на 2022 - 2024 роки</v>
      </c>
      <c r="F272" s="18" t="str">
        <f>F337</f>
        <v>ріш СМР від 26.01.2022 року № 2715 - МР (зі змінами)</v>
      </c>
      <c r="G272" s="101">
        <f t="shared" si="6"/>
        <v>93667010</v>
      </c>
      <c r="H272" s="101">
        <v>985324</v>
      </c>
      <c r="I272" s="101">
        <f>92681686</f>
        <v>92681686</v>
      </c>
      <c r="J272" s="101">
        <f>92681686</f>
        <v>92681686</v>
      </c>
      <c r="K272" s="141"/>
    </row>
    <row r="273" spans="1:11" ht="409.5" customHeight="1" hidden="1">
      <c r="A273" s="17" t="s">
        <v>478</v>
      </c>
      <c r="B273" s="17" t="s">
        <v>406</v>
      </c>
      <c r="C273" s="17" t="s">
        <v>113</v>
      </c>
      <c r="D273" s="18" t="s">
        <v>407</v>
      </c>
      <c r="E273" s="25" t="e">
        <f>#REF!</f>
        <v>#REF!</v>
      </c>
      <c r="F273" s="18"/>
      <c r="G273" s="101">
        <f t="shared" si="6"/>
        <v>0</v>
      </c>
      <c r="H273" s="101"/>
      <c r="I273" s="101"/>
      <c r="J273" s="101"/>
      <c r="K273" s="141"/>
    </row>
    <row r="274" spans="1:11" ht="237.75" customHeight="1">
      <c r="A274" s="17" t="s">
        <v>479</v>
      </c>
      <c r="B274" s="17" t="s">
        <v>480</v>
      </c>
      <c r="C274" s="17" t="s">
        <v>307</v>
      </c>
      <c r="D274" s="18" t="s">
        <v>481</v>
      </c>
      <c r="E274" s="25" t="str">
        <f>E333</f>
        <v>Програма молодіжного житлового кредитування Сумської міської територіальної громади на 2022 - 2024 роки</v>
      </c>
      <c r="F274" s="25" t="str">
        <f>F333</f>
        <v>ріш СМР від 29.09.2021 року № 1602 - МР (зі змінами)</v>
      </c>
      <c r="G274" s="101">
        <f t="shared" si="6"/>
        <v>1127000</v>
      </c>
      <c r="H274" s="101"/>
      <c r="I274" s="101">
        <v>1127000</v>
      </c>
      <c r="J274" s="101"/>
      <c r="K274" s="141"/>
    </row>
    <row r="275" spans="1:11" ht="226.5" customHeight="1">
      <c r="A275" s="17" t="s">
        <v>482</v>
      </c>
      <c r="B275" s="17" t="s">
        <v>483</v>
      </c>
      <c r="C275" s="17" t="s">
        <v>307</v>
      </c>
      <c r="D275" s="18" t="s">
        <v>484</v>
      </c>
      <c r="E275" s="25" t="str">
        <f>E333</f>
        <v>Програма молодіжного житлового кредитування Сумської міської територіальної громади на 2022 - 2024 роки</v>
      </c>
      <c r="F275" s="25" t="str">
        <f>F333</f>
        <v>ріш СМР від 29.09.2021 року № 1602 - МР (зі змінами)</v>
      </c>
      <c r="G275" s="101">
        <f t="shared" si="6"/>
        <v>-1127000</v>
      </c>
      <c r="H275" s="101"/>
      <c r="I275" s="101">
        <v>-1127000</v>
      </c>
      <c r="J275" s="101"/>
      <c r="K275" s="141"/>
    </row>
    <row r="276" spans="1:12" s="27" customFormat="1" ht="141.75" customHeight="1" hidden="1">
      <c r="A276" s="12"/>
      <c r="B276" s="12"/>
      <c r="C276" s="12"/>
      <c r="D276" s="13" t="s">
        <v>485</v>
      </c>
      <c r="E276" s="43"/>
      <c r="F276" s="43"/>
      <c r="G276" s="100">
        <f>G277</f>
        <v>0</v>
      </c>
      <c r="H276" s="100">
        <f>H277</f>
        <v>0</v>
      </c>
      <c r="I276" s="100">
        <f>I277</f>
        <v>0</v>
      </c>
      <c r="J276" s="100">
        <f>J277</f>
        <v>0</v>
      </c>
      <c r="K276" s="141"/>
      <c r="L276" s="26"/>
    </row>
    <row r="277" spans="1:11" ht="176.25" customHeight="1" hidden="1">
      <c r="A277" s="17" t="s">
        <v>486</v>
      </c>
      <c r="B277" s="17" t="s">
        <v>387</v>
      </c>
      <c r="C277" s="17" t="s">
        <v>383</v>
      </c>
      <c r="D277" s="18" t="s">
        <v>388</v>
      </c>
      <c r="E277" s="18" t="str">
        <f>E320</f>
        <v>Комплексна цільова програма реформування і розвитку житлово-комунального господарства Сумської міської  територіальної громади на 2022 -2024 роки </v>
      </c>
      <c r="F277" s="18" t="str">
        <f>F320</f>
        <v>ріш СМР від 26.01.2022 року № 2718 - МР (зі змінами)</v>
      </c>
      <c r="G277" s="101">
        <f>H277+I277</f>
        <v>0</v>
      </c>
      <c r="H277" s="101"/>
      <c r="I277" s="101"/>
      <c r="J277" s="101"/>
      <c r="K277" s="141"/>
    </row>
    <row r="278" spans="1:11" ht="223.5" customHeight="1" hidden="1">
      <c r="A278" s="17" t="s">
        <v>487</v>
      </c>
      <c r="B278" s="17">
        <v>7340</v>
      </c>
      <c r="C278" s="17" t="s">
        <v>203</v>
      </c>
      <c r="D278" s="18" t="s">
        <v>397</v>
      </c>
      <c r="E278" s="18" t="str">
        <f>E338</f>
        <v>Комплексна цільова Програма Сумської міської територіальної громади з регулювання містобудівної діяльності та розвитку інформаційної системи містобудівного кадастру на 2022 - 2024 роки</v>
      </c>
      <c r="F278" s="18" t="str">
        <f>F338</f>
        <v>від 27.10.2021 року № 2002 - МР (зі змінами)</v>
      </c>
      <c r="G278" s="101">
        <f>H278+I278</f>
        <v>0</v>
      </c>
      <c r="H278" s="101"/>
      <c r="I278" s="101"/>
      <c r="J278" s="101"/>
      <c r="K278" s="141"/>
    </row>
    <row r="279" spans="1:11" ht="229.5" customHeight="1" hidden="1">
      <c r="A279" s="17" t="s">
        <v>488</v>
      </c>
      <c r="B279" s="17">
        <v>7370</v>
      </c>
      <c r="C279" s="17" t="s">
        <v>113</v>
      </c>
      <c r="D279" s="18" t="s">
        <v>470</v>
      </c>
      <c r="E279" s="18" t="str">
        <f>E338</f>
        <v>Комплексна цільова Програма Сумської міської територіальної громади з регулювання містобудівної діяльності та розвитку інформаційної системи містобудівного кадастру на 2022 - 2024 роки</v>
      </c>
      <c r="F279" s="18" t="str">
        <f>F338</f>
        <v>від 27.10.2021 року № 2002 - МР (зі змінами)</v>
      </c>
      <c r="G279" s="101">
        <f>H279+I279</f>
        <v>0</v>
      </c>
      <c r="H279" s="101"/>
      <c r="I279" s="101"/>
      <c r="J279" s="101"/>
      <c r="K279" s="141"/>
    </row>
    <row r="280" spans="1:11" ht="202.5" customHeight="1" hidden="1">
      <c r="A280" s="133" t="s">
        <v>489</v>
      </c>
      <c r="B280" s="133" t="s">
        <v>406</v>
      </c>
      <c r="C280" s="133" t="s">
        <v>113</v>
      </c>
      <c r="D280" s="137" t="s">
        <v>407</v>
      </c>
      <c r="E280" s="18" t="str">
        <f>E320</f>
        <v>Комплексна цільова програма реформування і розвитку житлово-комунального господарства Сумської міської  територіальної громади на 2022 -2024 роки </v>
      </c>
      <c r="F280" s="18" t="str">
        <f>F320</f>
        <v>ріш СМР від 26.01.2022 року № 2718 - МР (зі змінами)</v>
      </c>
      <c r="G280" s="101">
        <f>H280+I280</f>
        <v>0</v>
      </c>
      <c r="H280" s="101"/>
      <c r="I280" s="101"/>
      <c r="J280" s="101"/>
      <c r="K280" s="141"/>
    </row>
    <row r="281" spans="1:11" ht="252" customHeight="1" hidden="1">
      <c r="A281" s="133"/>
      <c r="B281" s="133"/>
      <c r="C281" s="133"/>
      <c r="D281" s="137"/>
      <c r="E281" s="18" t="str">
        <f>E338</f>
        <v>Комплексна цільова Програма Сумської міської територіальної громади з регулювання містобудівної діяльності та розвитку інформаційної системи містобудівного кадастру на 2022 - 2024 роки</v>
      </c>
      <c r="F281" s="18" t="str">
        <f>F338</f>
        <v>від 27.10.2021 року № 2002 - МР (зі змінами)</v>
      </c>
      <c r="G281" s="101">
        <f>H281+I281</f>
        <v>0</v>
      </c>
      <c r="H281" s="101"/>
      <c r="I281" s="101"/>
      <c r="J281" s="101"/>
      <c r="K281" s="141"/>
    </row>
    <row r="282" spans="1:12" s="27" customFormat="1" ht="150.75" customHeight="1" hidden="1">
      <c r="A282" s="12"/>
      <c r="B282" s="12"/>
      <c r="C282" s="12"/>
      <c r="D282" s="13" t="s">
        <v>490</v>
      </c>
      <c r="E282" s="13"/>
      <c r="F282" s="13"/>
      <c r="G282" s="100">
        <f>SUM(G283:G289)</f>
        <v>0</v>
      </c>
      <c r="H282" s="100">
        <f>SUM(H283:H289)</f>
        <v>0</v>
      </c>
      <c r="I282" s="100">
        <f>SUM(I283:I289)</f>
        <v>0</v>
      </c>
      <c r="J282" s="100">
        <f>SUM(J283:J289)</f>
        <v>0</v>
      </c>
      <c r="K282" s="141"/>
      <c r="L282" s="26"/>
    </row>
    <row r="283" spans="1:12" s="27" customFormat="1" ht="177" customHeight="1" hidden="1">
      <c r="A283" s="17" t="s">
        <v>491</v>
      </c>
      <c r="B283" s="17" t="s">
        <v>14</v>
      </c>
      <c r="C283" s="17" t="s">
        <v>15</v>
      </c>
      <c r="D283" s="18" t="s">
        <v>426</v>
      </c>
      <c r="E283" s="18" t="s">
        <v>427</v>
      </c>
      <c r="F283" s="18" t="s">
        <v>492</v>
      </c>
      <c r="G283" s="101">
        <f aca="true" t="shared" si="9" ref="G283:G290">H283+I283</f>
        <v>0</v>
      </c>
      <c r="H283" s="101"/>
      <c r="I283" s="100"/>
      <c r="J283" s="100"/>
      <c r="K283" s="141"/>
      <c r="L283" s="26"/>
    </row>
    <row r="284" spans="1:11" ht="217.5" customHeight="1" hidden="1">
      <c r="A284" s="17" t="s">
        <v>493</v>
      </c>
      <c r="B284" s="17" t="s">
        <v>494</v>
      </c>
      <c r="C284" s="17" t="s">
        <v>495</v>
      </c>
      <c r="D284" s="18" t="s">
        <v>496</v>
      </c>
      <c r="E284" s="25" t="str">
        <f>E321</f>
        <v>Цільова Програма управління та ефективного використання майна комунальної власності та земельних ресурсів Сумської міської територіальної громади на 2022 - 2024 роки</v>
      </c>
      <c r="F284" s="25" t="str">
        <f>F321</f>
        <v>ріш СМР від 29.09.2021 року № 1600 - МР (зі змінами)</v>
      </c>
      <c r="G284" s="101">
        <f t="shared" si="9"/>
        <v>0</v>
      </c>
      <c r="H284" s="101"/>
      <c r="I284" s="101"/>
      <c r="J284" s="101"/>
      <c r="K284" s="141"/>
    </row>
    <row r="285" spans="1:11" ht="208.5" customHeight="1" hidden="1">
      <c r="A285" s="17" t="s">
        <v>497</v>
      </c>
      <c r="B285" s="17" t="s">
        <v>498</v>
      </c>
      <c r="C285" s="17" t="s">
        <v>113</v>
      </c>
      <c r="D285" s="18" t="s">
        <v>470</v>
      </c>
      <c r="E285" s="25" t="s">
        <v>222</v>
      </c>
      <c r="F285" s="18" t="s">
        <v>22</v>
      </c>
      <c r="G285" s="101">
        <f t="shared" si="9"/>
        <v>0</v>
      </c>
      <c r="H285" s="101"/>
      <c r="I285" s="101"/>
      <c r="J285" s="101"/>
      <c r="K285" s="141"/>
    </row>
    <row r="286" spans="1:11" ht="163.5" customHeight="1" hidden="1">
      <c r="A286" s="17" t="s">
        <v>499</v>
      </c>
      <c r="B286" s="17" t="s">
        <v>104</v>
      </c>
      <c r="C286" s="17" t="s">
        <v>105</v>
      </c>
      <c r="D286" s="18" t="s">
        <v>106</v>
      </c>
      <c r="E286" s="18" t="str">
        <f>E341</f>
        <v>Цільова Програма підтримки малого і середнього підприємництва Сумської міської територіальної громади на 2022-2024 роки</v>
      </c>
      <c r="F286" s="18" t="str">
        <f>F341</f>
        <v>від 29.09.2021 року № 1601-МР</v>
      </c>
      <c r="G286" s="101">
        <f t="shared" si="9"/>
        <v>0</v>
      </c>
      <c r="H286" s="101"/>
      <c r="I286" s="101"/>
      <c r="J286" s="101"/>
      <c r="K286" s="141"/>
    </row>
    <row r="287" spans="1:11" ht="213" customHeight="1" hidden="1">
      <c r="A287" s="17" t="s">
        <v>500</v>
      </c>
      <c r="B287" s="17" t="s">
        <v>501</v>
      </c>
      <c r="C287" s="17" t="s">
        <v>113</v>
      </c>
      <c r="D287" s="18" t="s">
        <v>502</v>
      </c>
      <c r="E287" s="25" t="str">
        <f>E321</f>
        <v>Цільова Програма управління та ефективного використання майна комунальної власності та земельних ресурсів Сумської міської територіальної громади на 2022 - 2024 роки</v>
      </c>
      <c r="F287" s="25" t="str">
        <f>F321</f>
        <v>ріш СМР від 29.09.2021 року № 1600 - МР (зі змінами)</v>
      </c>
      <c r="G287" s="101">
        <f t="shared" si="9"/>
        <v>0</v>
      </c>
      <c r="H287" s="101"/>
      <c r="I287" s="101"/>
      <c r="J287" s="101"/>
      <c r="K287" s="141"/>
    </row>
    <row r="288" spans="1:11" ht="230.25" customHeight="1" hidden="1">
      <c r="A288" s="17" t="s">
        <v>503</v>
      </c>
      <c r="B288" s="17" t="s">
        <v>504</v>
      </c>
      <c r="C288" s="17" t="s">
        <v>113</v>
      </c>
      <c r="D288" s="18" t="s">
        <v>505</v>
      </c>
      <c r="E288" s="25" t="str">
        <f>E321</f>
        <v>Цільова Програма управління та ефективного використання майна комунальної власності та земельних ресурсів Сумської міської територіальної громади на 2022 - 2024 роки</v>
      </c>
      <c r="F288" s="25" t="str">
        <f>F321</f>
        <v>ріш СМР від 29.09.2021 року № 1600 - МР (зі змінами)</v>
      </c>
      <c r="G288" s="101">
        <f t="shared" si="9"/>
        <v>0</v>
      </c>
      <c r="H288" s="101"/>
      <c r="I288" s="101"/>
      <c r="J288" s="101"/>
      <c r="K288" s="141"/>
    </row>
    <row r="289" spans="1:11" ht="223.5" customHeight="1" hidden="1">
      <c r="A289" s="17" t="s">
        <v>506</v>
      </c>
      <c r="B289" s="17" t="s">
        <v>119</v>
      </c>
      <c r="C289" s="17" t="s">
        <v>113</v>
      </c>
      <c r="D289" s="18" t="s">
        <v>120</v>
      </c>
      <c r="E289" s="25" t="str">
        <f>E321</f>
        <v>Цільова Програма управління та ефективного використання майна комунальної власності та земельних ресурсів Сумської міської територіальної громади на 2022 - 2024 роки</v>
      </c>
      <c r="F289" s="25" t="str">
        <f>F321</f>
        <v>ріш СМР від 29.09.2021 року № 1600 - МР (зі змінами)</v>
      </c>
      <c r="G289" s="101">
        <f t="shared" si="9"/>
        <v>0</v>
      </c>
      <c r="H289" s="101"/>
      <c r="I289" s="101"/>
      <c r="J289" s="101"/>
      <c r="K289" s="141"/>
    </row>
    <row r="290" spans="1:11" ht="187.5" customHeight="1" hidden="1">
      <c r="A290" s="17" t="s">
        <v>507</v>
      </c>
      <c r="B290" s="17" t="s">
        <v>146</v>
      </c>
      <c r="C290" s="17" t="s">
        <v>24</v>
      </c>
      <c r="D290" s="23" t="s">
        <v>147</v>
      </c>
      <c r="E290" s="18" t="s">
        <v>508</v>
      </c>
      <c r="F290" s="18" t="s">
        <v>509</v>
      </c>
      <c r="G290" s="101">
        <f t="shared" si="9"/>
        <v>0</v>
      </c>
      <c r="H290" s="101"/>
      <c r="I290" s="101"/>
      <c r="J290" s="101"/>
      <c r="K290" s="141"/>
    </row>
    <row r="291" spans="1:11" ht="128.25" customHeight="1">
      <c r="A291" s="17"/>
      <c r="B291" s="17"/>
      <c r="C291" s="17"/>
      <c r="D291" s="13" t="s">
        <v>575</v>
      </c>
      <c r="E291" s="18"/>
      <c r="F291" s="18"/>
      <c r="G291" s="100">
        <f>G292</f>
        <v>520000</v>
      </c>
      <c r="H291" s="100">
        <f>H292</f>
        <v>520000</v>
      </c>
      <c r="I291" s="100">
        <f>I292</f>
        <v>0</v>
      </c>
      <c r="J291" s="100">
        <f>J292</f>
        <v>0</v>
      </c>
      <c r="K291" s="141"/>
    </row>
    <row r="292" spans="1:11" ht="121.5" customHeight="1">
      <c r="A292" s="17" t="s">
        <v>576</v>
      </c>
      <c r="B292" s="17" t="s">
        <v>104</v>
      </c>
      <c r="C292" s="17" t="s">
        <v>105</v>
      </c>
      <c r="D292" s="23" t="s">
        <v>106</v>
      </c>
      <c r="E292" s="18" t="str">
        <f>E350</f>
        <v>Цільова програма підтримки малого та середнього підприємництва Сумської міської територіальної громади на 2022 - 2024 роки </v>
      </c>
      <c r="F292" s="18" t="str">
        <f>F350</f>
        <v>ріш СМР від 29.09.2021 року № 1601 - МР (зі змінами)</v>
      </c>
      <c r="G292" s="101">
        <f>H292+I292</f>
        <v>520000</v>
      </c>
      <c r="H292" s="101">
        <v>520000</v>
      </c>
      <c r="I292" s="101"/>
      <c r="J292" s="101"/>
      <c r="K292" s="141"/>
    </row>
    <row r="293" spans="1:11" ht="112.5" customHeight="1">
      <c r="A293" s="17"/>
      <c r="B293" s="17"/>
      <c r="C293" s="17"/>
      <c r="D293" s="13" t="s">
        <v>510</v>
      </c>
      <c r="E293" s="18"/>
      <c r="F293" s="18"/>
      <c r="G293" s="100">
        <f>G294</f>
        <v>410000</v>
      </c>
      <c r="H293" s="100">
        <f>H294</f>
        <v>410000</v>
      </c>
      <c r="I293" s="100">
        <f>I294</f>
        <v>0</v>
      </c>
      <c r="J293" s="100">
        <f>J294</f>
        <v>0</v>
      </c>
      <c r="K293" s="141"/>
    </row>
    <row r="294" spans="1:11" ht="179.25" customHeight="1">
      <c r="A294" s="17" t="s">
        <v>506</v>
      </c>
      <c r="B294" s="17" t="s">
        <v>119</v>
      </c>
      <c r="C294" s="17" t="s">
        <v>113</v>
      </c>
      <c r="D294" s="18" t="s">
        <v>120</v>
      </c>
      <c r="E294" s="25" t="str">
        <f>E321</f>
        <v>Цільова Програма управління та ефективного використання майна комунальної власності та земельних ресурсів Сумської міської територіальної громади на 2022 - 2024 роки</v>
      </c>
      <c r="F294" s="25" t="str">
        <f>F321</f>
        <v>ріш СМР від 29.09.2021 року № 1600 - МР (зі змінами)</v>
      </c>
      <c r="G294" s="101">
        <f>H294+I294</f>
        <v>410000</v>
      </c>
      <c r="H294" s="101">
        <v>410000</v>
      </c>
      <c r="I294" s="101"/>
      <c r="J294" s="101"/>
      <c r="K294" s="141"/>
    </row>
    <row r="295" spans="1:11" ht="151.5" customHeight="1">
      <c r="A295" s="17"/>
      <c r="B295" s="17"/>
      <c r="C295" s="17"/>
      <c r="D295" s="13" t="s">
        <v>511</v>
      </c>
      <c r="E295" s="25"/>
      <c r="F295" s="25"/>
      <c r="G295" s="100">
        <f>G296+G297+G298+G300+G301+G302+G299</f>
        <v>1335000</v>
      </c>
      <c r="H295" s="100">
        <f>H296+H297+H298+H300+H301+H302+H299</f>
        <v>1105000</v>
      </c>
      <c r="I295" s="100">
        <f>I296+I297+I298+I300+I301+I302+I299</f>
        <v>230000</v>
      </c>
      <c r="J295" s="100">
        <f>J296+J297+J298+J300+J301+J302+J299</f>
        <v>230000</v>
      </c>
      <c r="K295" s="141"/>
    </row>
    <row r="296" spans="1:11" ht="220.5" customHeight="1" hidden="1">
      <c r="A296" s="17" t="s">
        <v>512</v>
      </c>
      <c r="B296" s="17" t="s">
        <v>14</v>
      </c>
      <c r="C296" s="17" t="s">
        <v>15</v>
      </c>
      <c r="D296" s="18" t="s">
        <v>16</v>
      </c>
      <c r="E296" s="25" t="str">
        <f>E338</f>
        <v>Комплексна цільова Програма Сумської міської територіальної громади з регулювання містобудівної діяльності та розвитку інформаційної системи містобудівного кадастру на 2022 - 2024 роки</v>
      </c>
      <c r="F296" s="25" t="str">
        <f>F338</f>
        <v>від 27.10.2021 року № 2002 - МР (зі змінами)</v>
      </c>
      <c r="G296" s="101">
        <f aca="true" t="shared" si="10" ref="G296:G302">H296+I296</f>
        <v>0</v>
      </c>
      <c r="H296" s="101"/>
      <c r="I296" s="101"/>
      <c r="J296" s="101"/>
      <c r="K296" s="141"/>
    </row>
    <row r="297" spans="1:12" ht="176.25" customHeight="1">
      <c r="A297" s="17" t="s">
        <v>513</v>
      </c>
      <c r="B297" s="17" t="s">
        <v>387</v>
      </c>
      <c r="C297" s="17" t="s">
        <v>383</v>
      </c>
      <c r="D297" s="18" t="s">
        <v>388</v>
      </c>
      <c r="E297" s="25" t="str">
        <f>E338</f>
        <v>Комплексна цільова Програма Сумської міської територіальної громади з регулювання містобудівної діяльності та розвитку інформаційної системи містобудівного кадастру на 2022 - 2024 роки</v>
      </c>
      <c r="F297" s="25" t="str">
        <f>F338</f>
        <v>від 27.10.2021 року № 2002 - МР (зі змінами)</v>
      </c>
      <c r="G297" s="101">
        <f t="shared" si="10"/>
        <v>200000</v>
      </c>
      <c r="H297" s="101">
        <v>200000</v>
      </c>
      <c r="I297" s="101"/>
      <c r="J297" s="101"/>
      <c r="K297" s="141"/>
      <c r="L297" s="91"/>
    </row>
    <row r="298" spans="1:11" ht="187.5" customHeight="1">
      <c r="A298" s="17" t="s">
        <v>514</v>
      </c>
      <c r="B298" s="17" t="s">
        <v>494</v>
      </c>
      <c r="C298" s="17" t="s">
        <v>495</v>
      </c>
      <c r="D298" s="18" t="s">
        <v>496</v>
      </c>
      <c r="E298" s="25" t="str">
        <f>E321</f>
        <v>Цільова Програма управління та ефективного використання майна комунальної власності та земельних ресурсів Сумської міської територіальної громади на 2022 - 2024 роки</v>
      </c>
      <c r="F298" s="25" t="str">
        <f>F321</f>
        <v>ріш СМР від 29.09.2021 року № 1600 - МР (зі змінами)</v>
      </c>
      <c r="G298" s="101">
        <f t="shared" si="10"/>
        <v>200000</v>
      </c>
      <c r="H298" s="101">
        <v>200000</v>
      </c>
      <c r="I298" s="101"/>
      <c r="J298" s="101"/>
      <c r="K298" s="141"/>
    </row>
    <row r="299" spans="1:12" s="80" customFormat="1" ht="187.5" customHeight="1">
      <c r="A299" s="17" t="s">
        <v>603</v>
      </c>
      <c r="B299" s="17" t="s">
        <v>498</v>
      </c>
      <c r="C299" s="17" t="s">
        <v>113</v>
      </c>
      <c r="D299" s="18" t="s">
        <v>470</v>
      </c>
      <c r="E299" s="25" t="str">
        <f>E321</f>
        <v>Цільова Програма управління та ефективного використання майна комунальної власності та земельних ресурсів Сумської міської територіальної громади на 2022 - 2024 роки</v>
      </c>
      <c r="F299" s="25" t="str">
        <f>F321</f>
        <v>ріш СМР від 29.09.2021 року № 1600 - МР (зі змінами)</v>
      </c>
      <c r="G299" s="101">
        <f t="shared" si="10"/>
        <v>195000</v>
      </c>
      <c r="H299" s="101">
        <f>45000</f>
        <v>45000</v>
      </c>
      <c r="I299" s="101">
        <f>150000</f>
        <v>150000</v>
      </c>
      <c r="J299" s="101">
        <v>150000</v>
      </c>
      <c r="K299" s="141"/>
      <c r="L299" s="79"/>
    </row>
    <row r="300" spans="1:11" ht="187.5" customHeight="1">
      <c r="A300" s="17" t="s">
        <v>515</v>
      </c>
      <c r="B300" s="17" t="s">
        <v>501</v>
      </c>
      <c r="C300" s="17" t="s">
        <v>113</v>
      </c>
      <c r="D300" s="18" t="s">
        <v>502</v>
      </c>
      <c r="E300" s="25" t="str">
        <f>E321</f>
        <v>Цільова Програма управління та ефективного використання майна комунальної власності та земельних ресурсів Сумської міської територіальної громади на 2022 - 2024 роки</v>
      </c>
      <c r="F300" s="25" t="str">
        <f>F321</f>
        <v>ріш СМР від 29.09.2021 року № 1600 - МР (зі змінами)</v>
      </c>
      <c r="G300" s="101">
        <f t="shared" si="10"/>
        <v>30000</v>
      </c>
      <c r="H300" s="101"/>
      <c r="I300" s="101">
        <v>30000</v>
      </c>
      <c r="J300" s="101">
        <v>30000</v>
      </c>
      <c r="K300" s="141"/>
    </row>
    <row r="301" spans="1:11" ht="238.5" customHeight="1">
      <c r="A301" s="17" t="s">
        <v>516</v>
      </c>
      <c r="B301" s="17" t="s">
        <v>504</v>
      </c>
      <c r="C301" s="17" t="s">
        <v>113</v>
      </c>
      <c r="D301" s="18" t="s">
        <v>505</v>
      </c>
      <c r="E301" s="25" t="str">
        <f>E321</f>
        <v>Цільова Програма управління та ефективного використання майна комунальної власності та земельних ресурсів Сумської міської територіальної громади на 2022 - 2024 роки</v>
      </c>
      <c r="F301" s="25" t="str">
        <f>F321</f>
        <v>ріш СМР від 29.09.2021 року № 1600 - МР (зі змінами)</v>
      </c>
      <c r="G301" s="101">
        <f t="shared" si="10"/>
        <v>50000</v>
      </c>
      <c r="H301" s="101"/>
      <c r="I301" s="101">
        <v>50000</v>
      </c>
      <c r="J301" s="101">
        <v>50000</v>
      </c>
      <c r="K301" s="141"/>
    </row>
    <row r="302" spans="1:11" ht="187.5" customHeight="1">
      <c r="A302" s="17" t="s">
        <v>517</v>
      </c>
      <c r="B302" s="17" t="s">
        <v>119</v>
      </c>
      <c r="C302" s="17" t="s">
        <v>113</v>
      </c>
      <c r="D302" s="18" t="s">
        <v>120</v>
      </c>
      <c r="E302" s="25" t="str">
        <f>E321</f>
        <v>Цільова Програма управління та ефективного використання майна комунальної власності та земельних ресурсів Сумської міської територіальної громади на 2022 - 2024 роки</v>
      </c>
      <c r="F302" s="25" t="str">
        <f>F321</f>
        <v>ріш СМР від 29.09.2021 року № 1600 - МР (зі змінами)</v>
      </c>
      <c r="G302" s="101">
        <f t="shared" si="10"/>
        <v>660000</v>
      </c>
      <c r="H302" s="101">
        <v>660000</v>
      </c>
      <c r="I302" s="101"/>
      <c r="J302" s="101"/>
      <c r="K302" s="141"/>
    </row>
    <row r="303" spans="1:12" s="27" customFormat="1" ht="114" customHeight="1">
      <c r="A303" s="12"/>
      <c r="B303" s="12"/>
      <c r="C303" s="12"/>
      <c r="D303" s="13" t="s">
        <v>518</v>
      </c>
      <c r="E303" s="43"/>
      <c r="F303" s="43"/>
      <c r="G303" s="100">
        <f>G305+G306+G307+G308+G309+G310+G311+G312</f>
        <v>4086869</v>
      </c>
      <c r="H303" s="100">
        <f>H305+H306+H307+H308+H309+H310+H311+H312</f>
        <v>3797269</v>
      </c>
      <c r="I303" s="100">
        <f>I305+I306+I307+I308+I309+I310+I311+I312</f>
        <v>289600</v>
      </c>
      <c r="J303" s="100">
        <f>J305+J306+J307+J308+J309+J310+J311+J312</f>
        <v>0</v>
      </c>
      <c r="K303" s="141"/>
      <c r="L303" s="26"/>
    </row>
    <row r="304" spans="1:12" s="27" customFormat="1" ht="177" customHeight="1" hidden="1">
      <c r="A304" s="17" t="s">
        <v>519</v>
      </c>
      <c r="B304" s="17" t="s">
        <v>14</v>
      </c>
      <c r="C304" s="17" t="s">
        <v>15</v>
      </c>
      <c r="D304" s="18" t="s">
        <v>426</v>
      </c>
      <c r="E304" s="18" t="s">
        <v>427</v>
      </c>
      <c r="F304" s="18" t="s">
        <v>492</v>
      </c>
      <c r="G304" s="101">
        <f aca="true" t="shared" si="11" ref="G304:G314">H304+I304</f>
        <v>0</v>
      </c>
      <c r="H304" s="101"/>
      <c r="I304" s="100"/>
      <c r="J304" s="100"/>
      <c r="K304" s="141"/>
      <c r="L304" s="26"/>
    </row>
    <row r="305" spans="1:12" s="27" customFormat="1" ht="128.25" customHeight="1">
      <c r="A305" s="17" t="s">
        <v>520</v>
      </c>
      <c r="B305" s="17" t="s">
        <v>108</v>
      </c>
      <c r="C305" s="17" t="s">
        <v>109</v>
      </c>
      <c r="D305" s="18" t="s">
        <v>110</v>
      </c>
      <c r="E305" s="18" t="str">
        <f>E337</f>
        <v>Програма підвищення енергоефективності в бюджетній сфері Сумської міської територіальної громади на 2022 - 2024 роки</v>
      </c>
      <c r="F305" s="18" t="str">
        <f>F337</f>
        <v>ріш СМР від 26.01.2022 року № 2715 - МР (зі змінами)</v>
      </c>
      <c r="G305" s="101">
        <f t="shared" si="11"/>
        <v>654400</v>
      </c>
      <c r="H305" s="101">
        <v>654400</v>
      </c>
      <c r="I305" s="101"/>
      <c r="J305" s="101"/>
      <c r="K305" s="141"/>
      <c r="L305" s="26"/>
    </row>
    <row r="306" spans="1:12" s="27" customFormat="1" ht="121.5" customHeight="1">
      <c r="A306" s="17" t="s">
        <v>521</v>
      </c>
      <c r="B306" s="17" t="s">
        <v>119</v>
      </c>
      <c r="C306" s="17" t="s">
        <v>113</v>
      </c>
      <c r="D306" s="18" t="s">
        <v>120</v>
      </c>
      <c r="E306" s="25" t="str">
        <f>E332</f>
        <v>Програма економічного і соціального розвитку Сумської міської територіальної громади на 2024 рік</v>
      </c>
      <c r="F306" s="25" t="str">
        <f>F332</f>
        <v>наказ СМВА від 21.12.2023    № 108 - СМР</v>
      </c>
      <c r="G306" s="101">
        <f t="shared" si="11"/>
        <v>50800</v>
      </c>
      <c r="H306" s="101">
        <v>50800</v>
      </c>
      <c r="I306" s="101"/>
      <c r="J306" s="101"/>
      <c r="K306" s="141"/>
      <c r="L306" s="26"/>
    </row>
    <row r="307" spans="1:12" s="27" customFormat="1" ht="188.25" customHeight="1" hidden="1">
      <c r="A307" s="17" t="s">
        <v>522</v>
      </c>
      <c r="B307" s="17" t="s">
        <v>271</v>
      </c>
      <c r="C307" s="17" t="s">
        <v>25</v>
      </c>
      <c r="D307" s="18" t="s">
        <v>213</v>
      </c>
      <c r="E307" s="18" t="str">
        <f>E337</f>
        <v>Програма підвищення енергоефективності в бюджетній сфері Сумської міської територіальної громади на 2022 - 2024 роки</v>
      </c>
      <c r="F307" s="18" t="str">
        <f>F337</f>
        <v>ріш СМР від 26.01.2022 року № 2715 - МР (зі змінами)</v>
      </c>
      <c r="G307" s="101">
        <f t="shared" si="11"/>
        <v>0</v>
      </c>
      <c r="H307" s="101"/>
      <c r="I307" s="101"/>
      <c r="J307" s="101"/>
      <c r="K307" s="141"/>
      <c r="L307" s="26"/>
    </row>
    <row r="308" spans="1:12" s="27" customFormat="1" ht="141" customHeight="1">
      <c r="A308" s="17" t="s">
        <v>523</v>
      </c>
      <c r="B308" s="17">
        <v>8330</v>
      </c>
      <c r="C308" s="17" t="s">
        <v>134</v>
      </c>
      <c r="D308" s="18" t="s">
        <v>524</v>
      </c>
      <c r="E308" s="25" t="str">
        <f>E332</f>
        <v>Програма економічного і соціального розвитку Сумської міської територіальної громади на 2024 рік</v>
      </c>
      <c r="F308" s="25" t="str">
        <f>F332</f>
        <v>наказ СМВА від 21.12.2023    № 108 - СМР</v>
      </c>
      <c r="G308" s="101">
        <f t="shared" si="11"/>
        <v>75000</v>
      </c>
      <c r="H308" s="101">
        <v>75000</v>
      </c>
      <c r="I308" s="101"/>
      <c r="J308" s="101"/>
      <c r="K308" s="141"/>
      <c r="L308" s="26"/>
    </row>
    <row r="309" spans="1:11" ht="137.25" customHeight="1">
      <c r="A309" s="17" t="s">
        <v>525</v>
      </c>
      <c r="B309" s="17" t="s">
        <v>133</v>
      </c>
      <c r="C309" s="17" t="s">
        <v>134</v>
      </c>
      <c r="D309" s="18" t="s">
        <v>135</v>
      </c>
      <c r="E309" s="25" t="str">
        <f>E335</f>
        <v>Програма охорони навколишнього природного середовища Сумської міської територіальної громади на 2022 - 2024 роки</v>
      </c>
      <c r="F309" s="25" t="str">
        <f>F335</f>
        <v>ріш ВК від 27.05.2022 № 162 (зі змінами)</v>
      </c>
      <c r="G309" s="101">
        <f t="shared" si="11"/>
        <v>289600</v>
      </c>
      <c r="H309" s="101"/>
      <c r="I309" s="101">
        <v>289600</v>
      </c>
      <c r="J309" s="101"/>
      <c r="K309" s="141"/>
    </row>
    <row r="310" spans="1:11" ht="114" customHeight="1">
      <c r="A310" s="17" t="s">
        <v>526</v>
      </c>
      <c r="B310" s="17">
        <v>8600</v>
      </c>
      <c r="C310" s="17" t="s">
        <v>18</v>
      </c>
      <c r="D310" s="18" t="s">
        <v>527</v>
      </c>
      <c r="E310" s="25" t="str">
        <f>E332</f>
        <v>Програма економічного і соціального розвитку Сумської міської територіальної громади на 2024 рік</v>
      </c>
      <c r="F310" s="25" t="str">
        <f>F332</f>
        <v>наказ СМВА від 21.12.2023    № 108 - СМР</v>
      </c>
      <c r="G310" s="101">
        <f>H310+I310</f>
        <v>3017069</v>
      </c>
      <c r="H310" s="101">
        <v>3017069</v>
      </c>
      <c r="I310" s="101"/>
      <c r="J310" s="101"/>
      <c r="K310" s="141"/>
    </row>
    <row r="311" spans="1:11" ht="136.5" customHeight="1">
      <c r="A311" s="17" t="s">
        <v>528</v>
      </c>
      <c r="B311" s="17">
        <v>8881</v>
      </c>
      <c r="C311" s="17" t="s">
        <v>113</v>
      </c>
      <c r="D311" s="18" t="s">
        <v>529</v>
      </c>
      <c r="E311" s="25" t="str">
        <f>E332</f>
        <v>Програма економічного і соціального розвитку Сумської міської територіальної громади на 2024 рік</v>
      </c>
      <c r="F311" s="25" t="str">
        <f>F332</f>
        <v>наказ СМВА від 21.12.2023    № 108 - СМР</v>
      </c>
      <c r="G311" s="101">
        <f t="shared" si="11"/>
        <v>2625822</v>
      </c>
      <c r="H311" s="101"/>
      <c r="I311" s="101">
        <v>2625822</v>
      </c>
      <c r="J311" s="101">
        <v>2625822</v>
      </c>
      <c r="K311" s="141"/>
    </row>
    <row r="312" spans="1:11" ht="174" customHeight="1">
      <c r="A312" s="17" t="s">
        <v>530</v>
      </c>
      <c r="B312" s="17">
        <v>8882</v>
      </c>
      <c r="C312" s="17" t="s">
        <v>113</v>
      </c>
      <c r="D312" s="18" t="s">
        <v>531</v>
      </c>
      <c r="E312" s="25" t="str">
        <f>E332</f>
        <v>Програма економічного і соціального розвитку Сумської міської територіальної громади на 2024 рік</v>
      </c>
      <c r="F312" s="25" t="str">
        <f>F332</f>
        <v>наказ СМВА від 21.12.2023    № 108 - СМР</v>
      </c>
      <c r="G312" s="101">
        <f t="shared" si="11"/>
        <v>-2625822</v>
      </c>
      <c r="H312" s="101"/>
      <c r="I312" s="101">
        <v>-2625822</v>
      </c>
      <c r="J312" s="101">
        <v>-2625822</v>
      </c>
      <c r="K312" s="141"/>
    </row>
    <row r="313" spans="1:11" ht="409.5" customHeight="1" hidden="1">
      <c r="A313" s="17" t="s">
        <v>532</v>
      </c>
      <c r="B313" s="44" t="s">
        <v>533</v>
      </c>
      <c r="C313" s="44" t="s">
        <v>24</v>
      </c>
      <c r="D313" s="19" t="s">
        <v>534</v>
      </c>
      <c r="E313" s="25" t="s">
        <v>222</v>
      </c>
      <c r="F313" s="18" t="s">
        <v>22</v>
      </c>
      <c r="G313" s="101">
        <f t="shared" si="11"/>
        <v>0</v>
      </c>
      <c r="H313" s="101"/>
      <c r="I313" s="101"/>
      <c r="J313" s="101"/>
      <c r="K313" s="141"/>
    </row>
    <row r="314" spans="1:11" ht="3" customHeight="1" hidden="1">
      <c r="A314" s="17" t="s">
        <v>535</v>
      </c>
      <c r="B314" s="17" t="s">
        <v>143</v>
      </c>
      <c r="C314" s="17" t="s">
        <v>24</v>
      </c>
      <c r="D314" s="18" t="s">
        <v>144</v>
      </c>
      <c r="E314" s="25" t="s">
        <v>222</v>
      </c>
      <c r="F314" s="18" t="s">
        <v>22</v>
      </c>
      <c r="G314" s="101">
        <f t="shared" si="11"/>
        <v>0</v>
      </c>
      <c r="H314" s="101"/>
      <c r="I314" s="101"/>
      <c r="J314" s="101"/>
      <c r="K314" s="141"/>
    </row>
    <row r="315" spans="1:12" s="48" customFormat="1" ht="94.5" customHeight="1">
      <c r="A315" s="45"/>
      <c r="B315" s="139" t="s">
        <v>536</v>
      </c>
      <c r="C315" s="139"/>
      <c r="D315" s="139"/>
      <c r="E315" s="139"/>
      <c r="F315" s="46"/>
      <c r="G315" s="112">
        <f>G15+G67+G120+G147+G171+G175+G184+G243+G276+G295+G303+G293+G291</f>
        <v>3074179562.55</v>
      </c>
      <c r="H315" s="112">
        <f>H15+H67+H120+H147+H171+H175+H184+H243+H276+H295+H303+H293+H291</f>
        <v>2412566925.8900003</v>
      </c>
      <c r="I315" s="112">
        <f>I15+I67+I120+I147+I171+I175+I184+I243+I276+I295+I303+I293+I291</f>
        <v>661612636.66</v>
      </c>
      <c r="J315" s="112">
        <f>J15+J67+J120+J147+J171+J175+J184+J243+J276+J295+J303+J293+J291</f>
        <v>482267643.65</v>
      </c>
      <c r="K315" s="141"/>
      <c r="L315" s="47"/>
    </row>
    <row r="316" spans="1:14" ht="129" customHeight="1">
      <c r="A316" s="49"/>
      <c r="B316" s="50"/>
      <c r="C316" s="50"/>
      <c r="D316" s="18"/>
      <c r="E316" s="18" t="s">
        <v>600</v>
      </c>
      <c r="F316" s="75" t="s">
        <v>606</v>
      </c>
      <c r="G316" s="113">
        <f>G16+G32+G33+G57+G68+G121+G148+G176+G185+G240+G244+G283+G304</f>
        <v>1360000</v>
      </c>
      <c r="H316" s="113">
        <f>H16+H32+H33+H57+H68+H121+H148+H176+H185+H240+H244+H283+H304</f>
        <v>1360000</v>
      </c>
      <c r="I316" s="113">
        <f>I16+I32+I33+I57+I68+I121+I148+I176+I185+I240+I244+I283+I304</f>
        <v>0</v>
      </c>
      <c r="J316" s="113">
        <f>J16+J32+J33+J57+J68+J121+J148+J176+J185+J240+J244+J283+J304</f>
        <v>0</v>
      </c>
      <c r="K316" s="141"/>
      <c r="L316" s="51">
        <f aca="true" t="shared" si="12" ref="L316:L348">H316+I316-G316</f>
        <v>0</v>
      </c>
      <c r="N316" s="52"/>
    </row>
    <row r="317" spans="1:14" ht="105.75" customHeight="1">
      <c r="A317" s="49"/>
      <c r="B317" s="50"/>
      <c r="C317" s="50"/>
      <c r="D317" s="18"/>
      <c r="E317" s="18" t="s">
        <v>626</v>
      </c>
      <c r="F317" s="18" t="s">
        <v>607</v>
      </c>
      <c r="G317" s="113">
        <f>G20</f>
        <v>970000</v>
      </c>
      <c r="H317" s="113">
        <f>H20</f>
        <v>970000</v>
      </c>
      <c r="I317" s="113">
        <f>I20</f>
        <v>0</v>
      </c>
      <c r="J317" s="113">
        <f>J20</f>
        <v>0</v>
      </c>
      <c r="K317" s="141"/>
      <c r="L317" s="51">
        <f t="shared" si="12"/>
        <v>0</v>
      </c>
      <c r="N317" s="52"/>
    </row>
    <row r="318" spans="1:12" ht="147.75" customHeight="1">
      <c r="A318" s="49"/>
      <c r="B318" s="50"/>
      <c r="C318" s="50"/>
      <c r="D318" s="53"/>
      <c r="E318" s="18" t="s">
        <v>537</v>
      </c>
      <c r="F318" s="18" t="s">
        <v>538</v>
      </c>
      <c r="G318" s="113">
        <f>G21+G23+G69+G72+G75+G77+G78+G83+G86+G87+G88+G89+G90+G95+G103+G114+G116+G80+G96+G81+G94+G93+G76+G79+G91+G92+G105+G115+G84+G85+G245+G246+G247+G98+G99+G252+G253+G259+G265+G82</f>
        <v>1681665709.89</v>
      </c>
      <c r="H318" s="113">
        <f>H21+H23+H69+H72+H75+H77+H78+H83+H86+H87+H88+H89+H90+H95+H103+H114+H116+H80+H96+H81+H94+H93+H76+H79+H91+H92+H105+H115+H84+H85+H245+H246+H247+H98+H99+H252+H253+H259+H265+H82</f>
        <v>1460783812.89</v>
      </c>
      <c r="I318" s="113">
        <f>I21+I23+I69+I72+I75+I77+I78+I83+I86+I87+I88+I89+I90+I95+I103+I114+I116+I80+I96+I81+I94+I93+I76+I79+I91+I92+I105+I115+I84+I85+I245+I246+I247+I98+I99+I252+I253+I259+I265+I82</f>
        <v>220881897</v>
      </c>
      <c r="J318" s="113">
        <f>J21+J23+J69+J72+J75+J77+J78+J83+J86+J87+J88+J89+J90+J95+J103+J114+J116+J80+J96+J81+J94+J93+J76+J79+J91+J92+J105+J115+J84+J85+J245+J246+J247+J98+J99+J252+J253+J259+J265+J82</f>
        <v>111937670.65</v>
      </c>
      <c r="K318" s="141"/>
      <c r="L318" s="51">
        <f t="shared" si="12"/>
        <v>0</v>
      </c>
    </row>
    <row r="319" spans="1:12" ht="144.75" customHeight="1">
      <c r="A319" s="49"/>
      <c r="B319" s="50"/>
      <c r="C319" s="50"/>
      <c r="D319" s="53"/>
      <c r="E319" s="25" t="s">
        <v>627</v>
      </c>
      <c r="F319" s="18" t="s">
        <v>608</v>
      </c>
      <c r="G319" s="113">
        <f>G122+G124+G125+G128+G130+G131+G133+G134+G136+G132+G137+G144+G145+G140+G248+G127+G260</f>
        <v>191888472</v>
      </c>
      <c r="H319" s="113">
        <f>H122+H124+H125+H128+H130+H131+H133+H134+H136+H132+H137+H144+H145+H140+H248+H127+H260</f>
        <v>118174600</v>
      </c>
      <c r="I319" s="113">
        <f>I122+I124+I125+I128+I130+I131+I133+I134+I136+I132+I137+I144+I145+I140+I248+I127+I260</f>
        <v>73713872</v>
      </c>
      <c r="J319" s="113">
        <f>J122+J124+J125+J128+J130+J131+J133+J134+J136+J132+J137+J144+J145+J140+J248+J127+J260</f>
        <v>73713872</v>
      </c>
      <c r="K319" s="141"/>
      <c r="L319" s="51">
        <f t="shared" si="12"/>
        <v>0</v>
      </c>
    </row>
    <row r="320" spans="1:12" ht="189" customHeight="1">
      <c r="A320" s="49"/>
      <c r="B320" s="50"/>
      <c r="C320" s="50"/>
      <c r="D320" s="53"/>
      <c r="E320" s="18" t="s">
        <v>628</v>
      </c>
      <c r="F320" s="18" t="s">
        <v>609</v>
      </c>
      <c r="G320" s="113">
        <f>G186+G187+G188+G192+G193+G194+G195+G202+G209+G212+G214+G222+G223+G226+G229+G235+G237+G249+G270+G277+G280+G233+G215+G190+G225+G207+G200+G217+G221+G220+G216+G219</f>
        <v>350603882</v>
      </c>
      <c r="H320" s="113">
        <f>H186+H187+H188+H192+H193+H194+H195+H202+H209+H212+H214+H222+H223+H226+H229+H235+H237+H249+H270+H277+H280+H233+H215+H190+H225+H207+H200+H217+H221+H220+H216+H219</f>
        <v>311701800</v>
      </c>
      <c r="I320" s="113">
        <f>I186+I187+I188+I192+I193+I194+I195+I202+I209+I212+I214+I222+I223+I226+I229+I235+I237+I249+I270+I277+I280+I233+I215+I190+I225+I207+I200+I217+I221+I220+I216+I219</f>
        <v>38902082</v>
      </c>
      <c r="J320" s="113">
        <f>J186+J187+J188+J192+J193+J194+J195+J202+J209+J212+J214+J222+J223+J226+J229+J235+J237+J249+J270+J277+J280+J233+J215+J190+J225+J207+J200+J217+J221+J220+J216+J219</f>
        <v>23219108</v>
      </c>
      <c r="K320" s="141"/>
      <c r="L320" s="51">
        <f t="shared" si="12"/>
        <v>0</v>
      </c>
    </row>
    <row r="321" spans="1:12" ht="179.25" customHeight="1">
      <c r="A321" s="49"/>
      <c r="B321" s="50"/>
      <c r="C321" s="50"/>
      <c r="D321" s="53"/>
      <c r="E321" s="25" t="s">
        <v>629</v>
      </c>
      <c r="F321" s="25" t="s">
        <v>610</v>
      </c>
      <c r="G321" s="113">
        <f>G284+G287+G288+G289+G294+G298+G302+G300+G301+G299</f>
        <v>1545000</v>
      </c>
      <c r="H321" s="113">
        <f>H284+H287+H288+H289+H294+H298+H302+H300+H301+H299</f>
        <v>1315000</v>
      </c>
      <c r="I321" s="113">
        <f>I284+I287+I288+I289+I294+I298+I302+I300+I301+I299</f>
        <v>230000</v>
      </c>
      <c r="J321" s="113">
        <f>J284+J287+J288+J289+J294+J298+J302+J300+J301+J299</f>
        <v>230000</v>
      </c>
      <c r="K321" s="141"/>
      <c r="L321" s="51">
        <f t="shared" si="12"/>
        <v>0</v>
      </c>
    </row>
    <row r="322" spans="1:12" ht="109.5" customHeight="1">
      <c r="A322" s="49"/>
      <c r="B322" s="50"/>
      <c r="C322" s="50"/>
      <c r="D322" s="53"/>
      <c r="E322" s="18" t="s">
        <v>649</v>
      </c>
      <c r="F322" s="18" t="s">
        <v>611</v>
      </c>
      <c r="G322" s="113">
        <f>G53+G64+G66</f>
        <v>1083000</v>
      </c>
      <c r="H322" s="113">
        <f>H53+H64+H66</f>
        <v>1083000</v>
      </c>
      <c r="I322" s="113">
        <f>I53+I64+I66</f>
        <v>0</v>
      </c>
      <c r="J322" s="113">
        <f>J53+J64+J66</f>
        <v>0</v>
      </c>
      <c r="K322" s="141"/>
      <c r="L322" s="51">
        <f t="shared" si="12"/>
        <v>0</v>
      </c>
    </row>
    <row r="323" spans="1:12" ht="150" customHeight="1">
      <c r="A323" s="49"/>
      <c r="B323" s="50"/>
      <c r="C323" s="50"/>
      <c r="D323" s="53"/>
      <c r="E323" s="18" t="s">
        <v>630</v>
      </c>
      <c r="F323" s="18" t="s">
        <v>612</v>
      </c>
      <c r="G323" s="113">
        <f>G40+G41+G43+G44+G48+G42</f>
        <v>92961400</v>
      </c>
      <c r="H323" s="113">
        <f>H40+H41+H43+H44+H48+H42</f>
        <v>91381000</v>
      </c>
      <c r="I323" s="113">
        <f>I40+I41+I43+I44+I48+I42</f>
        <v>1580400</v>
      </c>
      <c r="J323" s="113">
        <f>J40+J41+J43+J44+J48+J42</f>
        <v>1580400</v>
      </c>
      <c r="K323" s="141"/>
      <c r="L323" s="51">
        <f t="shared" si="12"/>
        <v>0</v>
      </c>
    </row>
    <row r="324" spans="1:12" ht="146.25" customHeight="1">
      <c r="A324" s="49"/>
      <c r="B324" s="50"/>
      <c r="C324" s="50"/>
      <c r="D324" s="53"/>
      <c r="E324" s="18" t="s">
        <v>631</v>
      </c>
      <c r="F324" s="18" t="s">
        <v>613</v>
      </c>
      <c r="G324" s="113">
        <f>G45</f>
        <v>24359480</v>
      </c>
      <c r="H324" s="113">
        <f>H45</f>
        <v>5323200</v>
      </c>
      <c r="I324" s="113">
        <f>I45</f>
        <v>19036280</v>
      </c>
      <c r="J324" s="113">
        <f>J45</f>
        <v>19036280</v>
      </c>
      <c r="K324" s="141"/>
      <c r="L324" s="51">
        <f t="shared" si="12"/>
        <v>0</v>
      </c>
    </row>
    <row r="325" spans="1:12" ht="126" customHeight="1">
      <c r="A325" s="49"/>
      <c r="B325" s="50"/>
      <c r="C325" s="50"/>
      <c r="D325" s="53"/>
      <c r="E325" s="18" t="s">
        <v>632</v>
      </c>
      <c r="F325" s="18" t="s">
        <v>614</v>
      </c>
      <c r="G325" s="113">
        <f>G29+G70+G73+G150+G151+G152+G153+G154+G155+G157+G158+G160+G162+G163+G165+G169</f>
        <v>95725191</v>
      </c>
      <c r="H325" s="113">
        <f>H29+H70+H73+H150+H151+H152+H153+H154+H155+H157+H158+H160+H162+H163+H165+H169</f>
        <v>95725191</v>
      </c>
      <c r="I325" s="113">
        <f>I29+I70+I73+I150+I151+I152+I153+I154+I155+I157+I158+I160+I162+I163+I165+I169</f>
        <v>0</v>
      </c>
      <c r="J325" s="113">
        <f>J29+J70+J73+J150+J151+J152+J153+J154+J155+J157+J158+J160+J162+J163+J165+J169</f>
        <v>0</v>
      </c>
      <c r="K325" s="141"/>
      <c r="L325" s="51">
        <f t="shared" si="12"/>
        <v>0</v>
      </c>
    </row>
    <row r="326" spans="1:12" ht="143.25" customHeight="1">
      <c r="A326" s="49"/>
      <c r="B326" s="50"/>
      <c r="C326" s="50"/>
      <c r="D326" s="53"/>
      <c r="E326" s="18" t="s">
        <v>541</v>
      </c>
      <c r="F326" s="18" t="s">
        <v>615</v>
      </c>
      <c r="G326" s="114">
        <f>G177+G178+G179+G180+G181</f>
        <v>6870432</v>
      </c>
      <c r="H326" s="114">
        <f>H177+H178+H179+H180+H181</f>
        <v>2010132</v>
      </c>
      <c r="I326" s="114">
        <f>I177+I178+I179+I180+I181</f>
        <v>4860300</v>
      </c>
      <c r="J326" s="114">
        <f>J177+J178+J179+J180+J181</f>
        <v>4860300</v>
      </c>
      <c r="K326" s="141"/>
      <c r="L326" s="51">
        <f t="shared" si="12"/>
        <v>0</v>
      </c>
    </row>
    <row r="327" spans="1:12" ht="141.75" customHeight="1">
      <c r="A327" s="49"/>
      <c r="B327" s="50"/>
      <c r="C327" s="50"/>
      <c r="D327" s="53"/>
      <c r="E327" s="18" t="s">
        <v>635</v>
      </c>
      <c r="F327" s="18" t="s">
        <v>616</v>
      </c>
      <c r="G327" s="113">
        <f>G24+G28</f>
        <v>2092000</v>
      </c>
      <c r="H327" s="113">
        <f>H24+H28</f>
        <v>2092000</v>
      </c>
      <c r="I327" s="113">
        <f>I24+I28</f>
        <v>0</v>
      </c>
      <c r="J327" s="113">
        <f>J24+J28</f>
        <v>0</v>
      </c>
      <c r="K327" s="141"/>
      <c r="L327" s="51">
        <f t="shared" si="12"/>
        <v>0</v>
      </c>
    </row>
    <row r="328" spans="1:12" s="56" customFormat="1" ht="147.75" customHeight="1">
      <c r="A328" s="49"/>
      <c r="B328" s="54"/>
      <c r="C328" s="50"/>
      <c r="D328" s="55"/>
      <c r="E328" s="18" t="s">
        <v>636</v>
      </c>
      <c r="F328" s="18" t="s">
        <v>617</v>
      </c>
      <c r="G328" s="113">
        <f>G101+G172+G173+G174+G251+G199</f>
        <v>351500</v>
      </c>
      <c r="H328" s="113">
        <f>H101+H172+H173+H174+H251+H199</f>
        <v>351500</v>
      </c>
      <c r="I328" s="113">
        <f>I101+I172+I173+I174+I251+I199</f>
        <v>0</v>
      </c>
      <c r="J328" s="113">
        <f>J101+J172+J173+J174+J251+J199</f>
        <v>0</v>
      </c>
      <c r="K328" s="141"/>
      <c r="L328" s="51">
        <f t="shared" si="12"/>
        <v>0</v>
      </c>
    </row>
    <row r="329" spans="1:12" ht="193.5" customHeight="1">
      <c r="A329" s="49"/>
      <c r="B329" s="50"/>
      <c r="C329" s="50"/>
      <c r="D329" s="53"/>
      <c r="E329" s="18" t="s">
        <v>633</v>
      </c>
      <c r="F329" s="18" t="s">
        <v>618</v>
      </c>
      <c r="G329" s="113">
        <f>G52+G228+G55+G234</f>
        <v>15124900</v>
      </c>
      <c r="H329" s="113">
        <f>H52+H228+H55+H234</f>
        <v>11599400</v>
      </c>
      <c r="I329" s="113">
        <f>I52+I228+I55+I234</f>
        <v>3525500</v>
      </c>
      <c r="J329" s="113">
        <f>J52+J228+J55+J234</f>
        <v>3525500</v>
      </c>
      <c r="K329" s="141"/>
      <c r="L329" s="51">
        <f t="shared" si="12"/>
        <v>0</v>
      </c>
    </row>
    <row r="330" spans="1:12" ht="134.25" customHeight="1">
      <c r="A330" s="49"/>
      <c r="B330" s="50"/>
      <c r="C330" s="50"/>
      <c r="D330" s="53"/>
      <c r="E330" s="18" t="s">
        <v>634</v>
      </c>
      <c r="F330" s="18" t="s">
        <v>621</v>
      </c>
      <c r="G330" s="113">
        <f>G22+G25+G31+G26</f>
        <v>6815600</v>
      </c>
      <c r="H330" s="113">
        <f>H22+H25+H31+H26</f>
        <v>6805600</v>
      </c>
      <c r="I330" s="113">
        <f>I22+I25+I31+I26</f>
        <v>10000</v>
      </c>
      <c r="J330" s="113">
        <f>J22+J25+J31+J26</f>
        <v>0</v>
      </c>
      <c r="K330" s="141"/>
      <c r="L330" s="51">
        <f t="shared" si="12"/>
        <v>0</v>
      </c>
    </row>
    <row r="331" spans="1:12" ht="160.5" customHeight="1">
      <c r="A331" s="49"/>
      <c r="B331" s="50"/>
      <c r="C331" s="50"/>
      <c r="D331" s="53"/>
      <c r="E331" s="18" t="s">
        <v>637</v>
      </c>
      <c r="F331" s="18" t="s">
        <v>619</v>
      </c>
      <c r="G331" s="113">
        <f>G19</f>
        <v>1000000</v>
      </c>
      <c r="H331" s="113">
        <f>H19</f>
        <v>1000000</v>
      </c>
      <c r="I331" s="113">
        <f>I19</f>
        <v>0</v>
      </c>
      <c r="J331" s="113">
        <f>J19</f>
        <v>0</v>
      </c>
      <c r="K331" s="141"/>
      <c r="L331" s="51">
        <f t="shared" si="12"/>
        <v>0</v>
      </c>
    </row>
    <row r="332" spans="1:12" ht="123" customHeight="1">
      <c r="A332" s="49"/>
      <c r="B332" s="50"/>
      <c r="C332" s="50"/>
      <c r="D332" s="53"/>
      <c r="E332" s="25" t="s">
        <v>599</v>
      </c>
      <c r="F332" s="75" t="s">
        <v>651</v>
      </c>
      <c r="G332" s="113">
        <f>G49+G117+G164+G203+G250+G255+G256+G257+G258+G262+G263+G266+G268+G269+G271+G285+G306+G308+G310+G311+G312+G313+G314+G58+G261+G61+G236+G106+G63+G110+G146</f>
        <v>7183947</v>
      </c>
      <c r="H332" s="113">
        <f>H49+H117+H164+H203+H250+H255+H256+H257+H258+H262+H263+H266+H268+H269+H271+H285+H306+H308+H310+H311+H312+H313+H314+H58+H261+H61+H236+H106+H63+H110+H146</f>
        <v>5686687</v>
      </c>
      <c r="I332" s="113">
        <f>I49+I117+I164+I203+I250+I255+I256+I257+I258+I262+I263+I266+I268+I269+I271+I285+I306+I308+I310+I311+I312+I313+I314+I58+I261+I61+I236+I106+I63+I110+I146</f>
        <v>1497260</v>
      </c>
      <c r="J332" s="113">
        <f>J49+J117+J164+J203+J250+J255+J256+J257+J258+J262+J263+J266+J268+J269+J271+J285+J306+J308+J310+J311+J312+J313+J314+J58+J261+J61+J236+J106+J63+J110+J146</f>
        <v>1497260</v>
      </c>
      <c r="K332" s="141"/>
      <c r="L332" s="51">
        <f t="shared" si="12"/>
        <v>0</v>
      </c>
    </row>
    <row r="333" spans="1:12" ht="136.5" customHeight="1">
      <c r="A333" s="49"/>
      <c r="B333" s="50"/>
      <c r="C333" s="50"/>
      <c r="D333" s="53"/>
      <c r="E333" s="25" t="s">
        <v>638</v>
      </c>
      <c r="F333" s="25" t="s">
        <v>620</v>
      </c>
      <c r="G333" s="113">
        <f>G254+G274+G275</f>
        <v>412200</v>
      </c>
      <c r="H333" s="113">
        <f>H254+H274+H275</f>
        <v>0</v>
      </c>
      <c r="I333" s="113">
        <f>I254+I274+I275</f>
        <v>412200</v>
      </c>
      <c r="J333" s="113">
        <f>J254+J274+J275</f>
        <v>0</v>
      </c>
      <c r="K333" s="141"/>
      <c r="L333" s="51">
        <f t="shared" si="12"/>
        <v>0</v>
      </c>
    </row>
    <row r="334" spans="1:12" ht="158.25" customHeight="1">
      <c r="A334" s="49"/>
      <c r="B334" s="50"/>
      <c r="C334" s="50"/>
      <c r="D334" s="53"/>
      <c r="E334" s="18" t="s">
        <v>639</v>
      </c>
      <c r="F334" s="57" t="s">
        <v>625</v>
      </c>
      <c r="G334" s="113">
        <f>G205</f>
        <v>735120</v>
      </c>
      <c r="H334" s="113">
        <f>H205</f>
        <v>735120</v>
      </c>
      <c r="I334" s="113">
        <f>I205</f>
        <v>0</v>
      </c>
      <c r="J334" s="113">
        <f>J205</f>
        <v>0</v>
      </c>
      <c r="K334" s="141"/>
      <c r="L334" s="51">
        <f t="shared" si="12"/>
        <v>0</v>
      </c>
    </row>
    <row r="335" spans="1:12" ht="141.75" customHeight="1">
      <c r="A335" s="49"/>
      <c r="B335" s="50"/>
      <c r="C335" s="50"/>
      <c r="D335" s="53"/>
      <c r="E335" s="25" t="s">
        <v>640</v>
      </c>
      <c r="F335" s="18" t="s">
        <v>543</v>
      </c>
      <c r="G335" s="113">
        <f>G56+G113+G143+G183+G189+G196+G206+G210+G213+G224+G232+G264+G309+G267+G208+G231+G111+G218</f>
        <v>9633600</v>
      </c>
      <c r="H335" s="113">
        <f>H56+H113+H143+H183+H189+H196+H206+H210+H213+H224+H232+H264+H309+H267+H208+H231+H111+H218</f>
        <v>0</v>
      </c>
      <c r="I335" s="113">
        <f>I56+I113+I143+I183+I189+I196+I206+I210+I213+I224+I232+I264+I309+I267+I208+I231+I111+I218</f>
        <v>9633600</v>
      </c>
      <c r="J335" s="113">
        <f>J56+J113+J143+J183+J189+J196+J206+J210+J213+J224+J232+J264+J309+J267+J208+J231+J111+J218</f>
        <v>7406100</v>
      </c>
      <c r="K335" s="141"/>
      <c r="L335" s="51">
        <f t="shared" si="12"/>
        <v>0</v>
      </c>
    </row>
    <row r="336" spans="1:12" ht="151.5" customHeight="1">
      <c r="A336" s="49"/>
      <c r="B336" s="50"/>
      <c r="C336" s="50"/>
      <c r="D336" s="53"/>
      <c r="E336" s="18" t="s">
        <v>641</v>
      </c>
      <c r="F336" s="18" t="s">
        <v>622</v>
      </c>
      <c r="G336" s="113">
        <f>G30+G71+G118+G123+G126+G129+G135+G159+G161+G166+G170+G74</f>
        <v>164126699</v>
      </c>
      <c r="H336" s="113">
        <f>H30+H71+H118+H123+H126+H129+H135+H159+H161+H166+H170+H74</f>
        <v>164126699</v>
      </c>
      <c r="I336" s="113">
        <f>I30+I71+I118+I123+I126+I129+I135+I159+I161+I166+I170+I74</f>
        <v>0</v>
      </c>
      <c r="J336" s="113">
        <f>J30+J71+J118+J123+J126+J129+J135+J159+J161+J166+J170+J74</f>
        <v>0</v>
      </c>
      <c r="K336" s="141"/>
      <c r="L336" s="51">
        <f t="shared" si="12"/>
        <v>0</v>
      </c>
    </row>
    <row r="337" spans="1:12" ht="135.75" customHeight="1">
      <c r="A337" s="49"/>
      <c r="B337" s="50"/>
      <c r="C337" s="50"/>
      <c r="D337" s="53"/>
      <c r="E337" s="18" t="s">
        <v>642</v>
      </c>
      <c r="F337" s="18" t="s">
        <v>623</v>
      </c>
      <c r="G337" s="113">
        <f>G47+G50+G108+G141+G142+G182+G272+G305+G109+G104+G139+G138+G168+G307+G107</f>
        <v>266747189.66</v>
      </c>
      <c r="H337" s="113">
        <f>H47+H50+H108+H141+H142+H182+H272+H305+H109+H104+H139+H138+H168+H307+H107</f>
        <v>2898384</v>
      </c>
      <c r="I337" s="113">
        <f>I47+I50+I108+I141+I142+I182+I272+I305+I109+I104+I139+I138+I168+I307+I107</f>
        <v>263848805.66</v>
      </c>
      <c r="J337" s="113">
        <f>J47+J50+J108+J141+J142+J182+J272+J305+J109+J104+J139+J138+J168+J307+J107</f>
        <v>212321153</v>
      </c>
      <c r="K337" s="141"/>
      <c r="L337" s="51">
        <f t="shared" si="12"/>
        <v>0</v>
      </c>
    </row>
    <row r="338" spans="1:12" ht="187.5" customHeight="1">
      <c r="A338" s="49"/>
      <c r="B338" s="50"/>
      <c r="C338" s="50"/>
      <c r="D338" s="53"/>
      <c r="E338" s="18" t="s">
        <v>643</v>
      </c>
      <c r="F338" s="18" t="s">
        <v>602</v>
      </c>
      <c r="G338" s="113">
        <f>G297</f>
        <v>200000</v>
      </c>
      <c r="H338" s="113">
        <f>H297</f>
        <v>200000</v>
      </c>
      <c r="I338" s="113">
        <f>I297</f>
        <v>0</v>
      </c>
      <c r="J338" s="113">
        <f>J297</f>
        <v>0</v>
      </c>
      <c r="K338" s="141"/>
      <c r="L338" s="51">
        <f t="shared" si="12"/>
        <v>0</v>
      </c>
    </row>
    <row r="339" spans="1:12" ht="137.25" customHeight="1">
      <c r="A339" s="49"/>
      <c r="B339" s="50"/>
      <c r="C339" s="50"/>
      <c r="D339" s="53"/>
      <c r="E339" s="18" t="s">
        <v>644</v>
      </c>
      <c r="F339" s="18" t="s">
        <v>624</v>
      </c>
      <c r="G339" s="113">
        <f>G34+G35+G36+G37+G38+G39+G102+G62</f>
        <v>86228040</v>
      </c>
      <c r="H339" s="113">
        <f>H34+H35+H36+H37+H38+H39+H102+H62</f>
        <v>85557600</v>
      </c>
      <c r="I339" s="113">
        <f>I34+I35+I36+I37+I38+I39+I102+I62</f>
        <v>670440</v>
      </c>
      <c r="J339" s="113">
        <f>J34+J35+J36+J37+J38+J39+J102+J62</f>
        <v>130000</v>
      </c>
      <c r="K339" s="141"/>
      <c r="L339" s="51">
        <f t="shared" si="12"/>
        <v>0</v>
      </c>
    </row>
    <row r="340" spans="1:12" ht="120.75" customHeight="1" hidden="1">
      <c r="A340" s="49"/>
      <c r="B340" s="50"/>
      <c r="C340" s="50"/>
      <c r="D340" s="53"/>
      <c r="E340" s="25" t="s">
        <v>544</v>
      </c>
      <c r="F340" s="18" t="s">
        <v>545</v>
      </c>
      <c r="G340" s="113">
        <f>G191+G227</f>
        <v>0</v>
      </c>
      <c r="H340" s="113">
        <f>H191+H227</f>
        <v>0</v>
      </c>
      <c r="I340" s="113">
        <f>I191+I227</f>
        <v>0</v>
      </c>
      <c r="J340" s="113">
        <f>J191+J227</f>
        <v>0</v>
      </c>
      <c r="K340" s="141"/>
      <c r="L340" s="51">
        <f t="shared" si="12"/>
        <v>0</v>
      </c>
    </row>
    <row r="341" spans="1:12" ht="148.5" customHeight="1" hidden="1">
      <c r="A341" s="49"/>
      <c r="B341" s="50"/>
      <c r="C341" s="50"/>
      <c r="D341" s="53"/>
      <c r="E341" s="18" t="s">
        <v>546</v>
      </c>
      <c r="F341" s="18" t="s">
        <v>547</v>
      </c>
      <c r="G341" s="113">
        <f>G46+G286+G290+G242</f>
        <v>0</v>
      </c>
      <c r="H341" s="113">
        <f>H46+H286+H290+H242</f>
        <v>0</v>
      </c>
      <c r="I341" s="113">
        <f>I46+I286+I290+I242</f>
        <v>0</v>
      </c>
      <c r="J341" s="113">
        <f>J46+J286+J290+J242</f>
        <v>0</v>
      </c>
      <c r="K341" s="6"/>
      <c r="L341" s="51">
        <f t="shared" si="12"/>
        <v>0</v>
      </c>
    </row>
    <row r="342" spans="1:12" ht="221.25">
      <c r="A342" s="50"/>
      <c r="B342" s="50"/>
      <c r="C342" s="50"/>
      <c r="D342" s="53"/>
      <c r="E342" s="18" t="s">
        <v>652</v>
      </c>
      <c r="F342" s="75" t="s">
        <v>653</v>
      </c>
      <c r="G342" s="113">
        <f>G54+G65+G230+G112</f>
        <v>62876200</v>
      </c>
      <c r="H342" s="113">
        <f>H54+H65+H230+H112</f>
        <v>40066200</v>
      </c>
      <c r="I342" s="113">
        <f>I54+I65+I230+I112</f>
        <v>22810000</v>
      </c>
      <c r="J342" s="113">
        <f>J54+J65+J230+J112</f>
        <v>22810000</v>
      </c>
      <c r="K342" s="135"/>
      <c r="L342" s="51">
        <f t="shared" si="12"/>
        <v>0</v>
      </c>
    </row>
    <row r="343" spans="1:12" ht="154.5" customHeight="1" hidden="1">
      <c r="A343" s="50"/>
      <c r="B343" s="50"/>
      <c r="C343" s="50"/>
      <c r="D343" s="53"/>
      <c r="E343" s="25" t="s">
        <v>548</v>
      </c>
      <c r="F343" s="18" t="s">
        <v>325</v>
      </c>
      <c r="G343" s="101">
        <f>G167</f>
        <v>0</v>
      </c>
      <c r="H343" s="101">
        <f>H167</f>
        <v>0</v>
      </c>
      <c r="I343" s="101">
        <f>I167</f>
        <v>0</v>
      </c>
      <c r="J343" s="101">
        <f>J167</f>
        <v>0</v>
      </c>
      <c r="K343" s="135"/>
      <c r="L343" s="51">
        <f t="shared" si="12"/>
        <v>0</v>
      </c>
    </row>
    <row r="344" spans="1:12" ht="186" customHeight="1" hidden="1">
      <c r="A344" s="50"/>
      <c r="B344" s="50"/>
      <c r="C344" s="50"/>
      <c r="D344" s="53"/>
      <c r="E344" s="18" t="s">
        <v>549</v>
      </c>
      <c r="F344" s="18" t="s">
        <v>550</v>
      </c>
      <c r="G344" s="113">
        <f>G149</f>
        <v>0</v>
      </c>
      <c r="H344" s="113">
        <f>H149</f>
        <v>0</v>
      </c>
      <c r="I344" s="113">
        <f>I149</f>
        <v>0</v>
      </c>
      <c r="J344" s="113">
        <f>J149</f>
        <v>0</v>
      </c>
      <c r="K344" s="135"/>
      <c r="L344" s="51">
        <f t="shared" si="12"/>
        <v>0</v>
      </c>
    </row>
    <row r="345" spans="1:12" ht="174" customHeight="1">
      <c r="A345" s="50"/>
      <c r="B345" s="50"/>
      <c r="C345" s="50"/>
      <c r="D345" s="53"/>
      <c r="E345" s="18" t="s">
        <v>645</v>
      </c>
      <c r="F345" s="75" t="s">
        <v>663</v>
      </c>
      <c r="G345" s="113">
        <f>G197</f>
        <v>200000</v>
      </c>
      <c r="H345" s="113">
        <f>H197</f>
        <v>200000</v>
      </c>
      <c r="I345" s="113">
        <f>I197</f>
        <v>0</v>
      </c>
      <c r="J345" s="113">
        <f>J197</f>
        <v>0</v>
      </c>
      <c r="K345" s="135"/>
      <c r="L345" s="51">
        <f t="shared" si="12"/>
        <v>0</v>
      </c>
    </row>
    <row r="346" spans="1:12" ht="148.5" customHeight="1" hidden="1">
      <c r="A346" s="50"/>
      <c r="B346" s="50"/>
      <c r="C346" s="50"/>
      <c r="D346" s="53"/>
      <c r="E346" s="18" t="s">
        <v>551</v>
      </c>
      <c r="F346" s="18" t="s">
        <v>555</v>
      </c>
      <c r="G346" s="113">
        <f>G27+G97+G156+G100</f>
        <v>0</v>
      </c>
      <c r="H346" s="113">
        <f>H27+H97+H156+H100</f>
        <v>0</v>
      </c>
      <c r="I346" s="113">
        <f>I27+I97+I156+I100</f>
        <v>0</v>
      </c>
      <c r="J346" s="113">
        <f>J27+J97+J156+J100</f>
        <v>0</v>
      </c>
      <c r="K346" s="135"/>
      <c r="L346" s="51">
        <f t="shared" si="12"/>
        <v>0</v>
      </c>
    </row>
    <row r="347" spans="1:12" s="59" customFormat="1" ht="381" customHeight="1" hidden="1">
      <c r="A347" s="58"/>
      <c r="B347" s="50"/>
      <c r="C347" s="50"/>
      <c r="D347" s="53"/>
      <c r="E347" s="32" t="s">
        <v>552</v>
      </c>
      <c r="F347" s="18" t="s">
        <v>553</v>
      </c>
      <c r="G347" s="113">
        <f>G198+G238</f>
        <v>0</v>
      </c>
      <c r="H347" s="113">
        <f>H198+H238</f>
        <v>0</v>
      </c>
      <c r="I347" s="113">
        <f>I198+I238</f>
        <v>0</v>
      </c>
      <c r="J347" s="113">
        <f>J198+J238</f>
        <v>0</v>
      </c>
      <c r="K347" s="135"/>
      <c r="L347" s="51">
        <f t="shared" si="12"/>
        <v>0</v>
      </c>
    </row>
    <row r="348" spans="1:12" s="59" customFormat="1" ht="189" customHeight="1">
      <c r="A348" s="67"/>
      <c r="B348" s="68"/>
      <c r="C348" s="68"/>
      <c r="D348" s="69"/>
      <c r="E348" s="70" t="s">
        <v>646</v>
      </c>
      <c r="F348" s="70" t="s">
        <v>554</v>
      </c>
      <c r="G348" s="115">
        <f>G51</f>
        <v>900000</v>
      </c>
      <c r="H348" s="115">
        <f>H51</f>
        <v>900000</v>
      </c>
      <c r="I348" s="115">
        <f>I51</f>
        <v>0</v>
      </c>
      <c r="J348" s="115">
        <f>J51</f>
        <v>0</v>
      </c>
      <c r="K348" s="135"/>
      <c r="L348" s="51">
        <f t="shared" si="12"/>
        <v>0</v>
      </c>
    </row>
    <row r="349" spans="1:12" s="86" customFormat="1" ht="241.5" customHeight="1" hidden="1">
      <c r="A349" s="82"/>
      <c r="B349" s="82"/>
      <c r="C349" s="82"/>
      <c r="D349" s="83"/>
      <c r="E349" s="84" t="s">
        <v>601</v>
      </c>
      <c r="F349" s="84" t="s">
        <v>574</v>
      </c>
      <c r="G349" s="116">
        <f>G204</f>
        <v>0</v>
      </c>
      <c r="H349" s="116">
        <f>H204</f>
        <v>0</v>
      </c>
      <c r="I349" s="116">
        <f>I204</f>
        <v>0</v>
      </c>
      <c r="J349" s="116">
        <f>J204</f>
        <v>0</v>
      </c>
      <c r="K349" s="135"/>
      <c r="L349" s="85"/>
    </row>
    <row r="350" spans="1:12" s="59" customFormat="1" ht="194.25" customHeight="1">
      <c r="A350" s="71"/>
      <c r="B350" s="71"/>
      <c r="C350" s="71"/>
      <c r="D350" s="72"/>
      <c r="E350" s="73" t="s">
        <v>647</v>
      </c>
      <c r="F350" s="73" t="s">
        <v>589</v>
      </c>
      <c r="G350" s="117">
        <f>G292</f>
        <v>520000</v>
      </c>
      <c r="H350" s="117">
        <f>H292</f>
        <v>520000</v>
      </c>
      <c r="I350" s="117">
        <f>I292</f>
        <v>0</v>
      </c>
      <c r="J350" s="117">
        <f>J292</f>
        <v>0</v>
      </c>
      <c r="K350" s="135"/>
      <c r="L350" s="51"/>
    </row>
    <row r="351" spans="1:12" s="59" customFormat="1" ht="121.5" customHeight="1">
      <c r="A351" s="60"/>
      <c r="B351" s="60"/>
      <c r="C351" s="60"/>
      <c r="D351" s="61"/>
      <c r="E351" s="62"/>
      <c r="F351" s="62"/>
      <c r="G351" s="118"/>
      <c r="H351" s="118"/>
      <c r="I351" s="118"/>
      <c r="J351" s="118"/>
      <c r="K351" s="135"/>
      <c r="L351" s="63"/>
    </row>
    <row r="352" spans="1:12" s="59" customFormat="1" ht="111.75" customHeight="1">
      <c r="A352" s="140" t="s">
        <v>604</v>
      </c>
      <c r="B352" s="140"/>
      <c r="C352" s="140"/>
      <c r="D352" s="140"/>
      <c r="E352" s="140"/>
      <c r="F352" s="87"/>
      <c r="G352" s="119"/>
      <c r="H352" s="142" t="s">
        <v>605</v>
      </c>
      <c r="I352" s="142"/>
      <c r="J352" s="142"/>
      <c r="K352" s="135"/>
      <c r="L352" s="63"/>
    </row>
    <row r="353" spans="1:12" s="59" customFormat="1" ht="105.75" customHeight="1">
      <c r="A353" s="140"/>
      <c r="B353" s="140"/>
      <c r="C353" s="140"/>
      <c r="D353" s="140"/>
      <c r="E353" s="140"/>
      <c r="F353" s="87"/>
      <c r="G353" s="119"/>
      <c r="H353" s="142"/>
      <c r="I353" s="142"/>
      <c r="J353" s="142"/>
      <c r="K353" s="135"/>
      <c r="L353" s="63"/>
    </row>
    <row r="354" spans="7:10" ht="64.5">
      <c r="G354" s="128">
        <f>G315-G316-G317-G318-G319-G320-G321-G322-G323-G324-G325-G326-G327-G328-G329-G330-G331-G332-G333-G334-G335-G336-G337-G338-G339-G342-G345-G348-G350</f>
        <v>8.940696716308594E-08</v>
      </c>
      <c r="H354" s="120">
        <f>H315-H316-H317-H318-H319-H320-H321-H322-H323-H324-H325-H326-H327-H328-H329-H330-H331-H332-H333-H334-H335-H336-H337-H338-H339-H342-H345-H348-H350</f>
        <v>2.384185791015625E-07</v>
      </c>
      <c r="I354" s="120">
        <f>I315-I316-I317-I318-I319-I320-I321-I322-I323-I324-I325-I326-I327-I328-I329-I330-I331-I332-I333-I334-I335-I336-I337-I338-I339-I342-I345-I348-I350</f>
        <v>-2.9802322387695312E-08</v>
      </c>
      <c r="J354" s="120">
        <f>J315-J316-J317-J318-J319-J320-J321-J322-J323-J324-J325-J326-J327-J328-J329-J330-J331-J332-J333-J334-J335-J336-J337-J338-J339-J342-J345-J348-J350</f>
        <v>0</v>
      </c>
    </row>
    <row r="355" spans="7:10" ht="64.5">
      <c r="G355" s="128">
        <f>G315-G16-G19-G20-G21-G22-G23-G24-G25-G26-G28-G29-G34-G35-G36-G37-G38-G39-G40-G42-G44-G45-G47-G48-G49-G50-G51-G52-G53-G54-G56-G63-G64-G65-G68-G69-G70-G71-G72-G73-G74-G75-G76-G77-G78-G79-G82-G83-G84-G85-G86-G87-G88-G89-G90-G98-G101-G102-G107-G108-G112-G113-G121-G122-G125-G128-G129-G130-G133-G134-G135-G141-G148-G150-G151-G152-G153-G154-G157-G160-G161-G162-G163-G165-G166-G172-G173-G177-G178-G179-G180-G183-G185-G186-G188-G193-G194-G195-G197-G202-G205-G207-G208-G209-G212-G216-G219-G222-G226-G228-G230-G232-G235-G237-G245-G252-G254-G256-G259-G260-G263-G265-G267-G272-G274-G275-G292-G294-G297-G298-G299-G300-G301-G302-G305-G306-G308-G309-G310-G311-G312-G223</f>
        <v>0</v>
      </c>
      <c r="H355" s="120">
        <f>H315-H16-H19-H20-H21-H22-H23-H24-H25-H26-H28-H29-H34-H35-H36-H37-H38-H39-H40-H42-H44-H45-H47-H48-H49-H50-H51-H52-H53-H54-H56-H63-H64-H65-H68-H69-H70-H71-H72-H73-H74-H75-H76-H77-H78-H79-H82-H83-H84-H85-H86-H87-H88-H89-H90-H98-H101-H102-H107-H108-H112-H113-H121-H122-H125-H128-H129-H130-H133-H134-H135-H141-H148-H150-H151-H152-H153-H154-H157-H160-H161-H162-H163-H165-H166-H172-H173-H177-H178-H179-H180-H183-H185-H186-H188-H193-H194-H195-H197-H202-H205-H207-H208-H209-H212-H216-H219-H222-H226-H228-H230-H232-H235-H237-H245-H252-H254-H256-H259-H260-H263-H265-H267-H272-H274-H275-H292-H294-H297-H298-H299-H300-H301-H302-H305-H306-H308-H309-H310-H311-H312-H223</f>
        <v>3.5762786865234375E-07</v>
      </c>
      <c r="I355" s="120">
        <f>I315-I16-I19-I20-I21-I22-I23-I24-I25-I26-I28-I29-I34-I35-I36-I37-I38-I39-I40-I42-I44-I45-I47-I48-I49-I50-I51-I52-I53-I54-I56-I63-I64-I65-I68-I69-I70-I71-I72-I73-I74-I75-I76-I77-I78-I79-I82-I83-I84-I85-I86-I87-I88-I89-I90-I98-I101-I102-I107-I108-I112-I113-I121-I122-I125-I128-I129-I130-I133-I134-I135-I141-I148-I150-I151-I152-I153-I154-I157-I160-I161-I162-I163-I165-I166-I172-I173-I177-I178-I179-I180-I183-I185-I186-I188-I193-I194-I195-I197-I202-I205-I207-I208-I209-I212-I216-I219-I222-I226-I228-I230-I232-I235-I237-I245-I252-I254-I256-I259-I260-I263-I265-I267-I272-I274-I275-I292-I294-I297-I298-I299-I300-I301-I302-I305-I306-I308-I309-I310-I311-I312-I223</f>
        <v>0</v>
      </c>
      <c r="J355" s="120">
        <f>J315-J16-J19-J20-J21-J22-J23-J24-J25-J26-J28-J29-J34-J35-J36-J37-J38-J39-J40-J42-J44-J45-J47-J48-J49-J50-J51-J52-J53-J54-J56-J63-J64-J65-J68-J69-J70-J71-J72-J73-J74-J75-J76-J77-J78-J79-J82-J83-J84-J85-J86-J87-J88-J89-J90-J98-J101-J102-J107-J108-J112-J113-J121-J122-J125-J128-J129-J130-J133-J134-J135-J141-J148-J150-J151-J152-J153-J154-J157-J160-J161-J162-J163-J165-J166-J172-J173-J177-J178-J179-J180-J183-J185-J186-J188-J193-J194-J195-J197-J202-J205-J207-J208-J209-J212-J216-J219-J222-J226-J228-J230-J232-J235-J237-J245-J252-J254-J256-J259-J260-J263-J265-J267-J272-J274-J275-J292-J294-J297-J298-J299-J300-J301-J302-J305-J306-J308-J309-J310-J311-J312-J223</f>
        <v>-2.9802322387695312E-08</v>
      </c>
    </row>
    <row r="356" spans="7:10" ht="64.5">
      <c r="G356" s="128"/>
      <c r="H356" s="121"/>
      <c r="I356" s="121"/>
      <c r="J356" s="121"/>
    </row>
  </sheetData>
  <sheetProtection selectLockedCells="1" selectUnlockedCells="1"/>
  <mergeCells count="163">
    <mergeCell ref="B257:B259"/>
    <mergeCell ref="K173:K197"/>
    <mergeCell ref="K202:K254"/>
    <mergeCell ref="B206:B208"/>
    <mergeCell ref="C206:C208"/>
    <mergeCell ref="D206:D208"/>
    <mergeCell ref="B195:B197"/>
    <mergeCell ref="A217:A218"/>
    <mergeCell ref="B217:B218"/>
    <mergeCell ref="C217:C218"/>
    <mergeCell ref="D217:D218"/>
    <mergeCell ref="C202:C205"/>
    <mergeCell ref="D202:D205"/>
    <mergeCell ref="A206:A208"/>
    <mergeCell ref="B202:B205"/>
    <mergeCell ref="A202:A205"/>
    <mergeCell ref="D209:D211"/>
    <mergeCell ref="K28:K47"/>
    <mergeCell ref="K48:K71"/>
    <mergeCell ref="K72:K87"/>
    <mergeCell ref="K88:K133"/>
    <mergeCell ref="K134:K157"/>
    <mergeCell ref="K160:K172"/>
    <mergeCell ref="A9:J9"/>
    <mergeCell ref="A10:J10"/>
    <mergeCell ref="A11:J11"/>
    <mergeCell ref="A13:A14"/>
    <mergeCell ref="B13:B14"/>
    <mergeCell ref="C13:C14"/>
    <mergeCell ref="D13:D14"/>
    <mergeCell ref="E13:E14"/>
    <mergeCell ref="D22:D23"/>
    <mergeCell ref="F13:F14"/>
    <mergeCell ref="G13:G14"/>
    <mergeCell ref="H13:H14"/>
    <mergeCell ref="I13:J13"/>
    <mergeCell ref="A16:A17"/>
    <mergeCell ref="B16:B17"/>
    <mergeCell ref="C16:C17"/>
    <mergeCell ref="D16:D17"/>
    <mergeCell ref="B49:B50"/>
    <mergeCell ref="C49:C50"/>
    <mergeCell ref="D49:D50"/>
    <mergeCell ref="A19:A20"/>
    <mergeCell ref="B19:B20"/>
    <mergeCell ref="C19:C20"/>
    <mergeCell ref="D19:D20"/>
    <mergeCell ref="A22:A23"/>
    <mergeCell ref="B22:B23"/>
    <mergeCell ref="C22:C23"/>
    <mergeCell ref="A54:A55"/>
    <mergeCell ref="B54:B55"/>
    <mergeCell ref="C54:C55"/>
    <mergeCell ref="D54:D55"/>
    <mergeCell ref="D59:D62"/>
    <mergeCell ref="A29:A30"/>
    <mergeCell ref="B29:B30"/>
    <mergeCell ref="C29:C30"/>
    <mergeCell ref="D29:D30"/>
    <mergeCell ref="A49:A50"/>
    <mergeCell ref="A63:A66"/>
    <mergeCell ref="B63:B66"/>
    <mergeCell ref="C63:C66"/>
    <mergeCell ref="D63:D66"/>
    <mergeCell ref="A69:A71"/>
    <mergeCell ref="B69:B71"/>
    <mergeCell ref="C69:C71"/>
    <mergeCell ref="D69:D71"/>
    <mergeCell ref="A72:A74"/>
    <mergeCell ref="B72:B74"/>
    <mergeCell ref="C72:C74"/>
    <mergeCell ref="D72:D74"/>
    <mergeCell ref="A104:A105"/>
    <mergeCell ref="B104:B105"/>
    <mergeCell ref="C104:C105"/>
    <mergeCell ref="D104:D105"/>
    <mergeCell ref="A116:A117"/>
    <mergeCell ref="B116:B117"/>
    <mergeCell ref="C116:C117"/>
    <mergeCell ref="D116:D117"/>
    <mergeCell ref="A122:A123"/>
    <mergeCell ref="B122:B123"/>
    <mergeCell ref="C122:C123"/>
    <mergeCell ref="D122:D123"/>
    <mergeCell ref="A125:A126"/>
    <mergeCell ref="B125:B126"/>
    <mergeCell ref="C125:C126"/>
    <mergeCell ref="D125:D126"/>
    <mergeCell ref="A128:A129"/>
    <mergeCell ref="B128:B129"/>
    <mergeCell ref="C128:C129"/>
    <mergeCell ref="D128:D129"/>
    <mergeCell ref="A134:A135"/>
    <mergeCell ref="B134:B135"/>
    <mergeCell ref="C134:C135"/>
    <mergeCell ref="D134:D135"/>
    <mergeCell ref="A137:A138"/>
    <mergeCell ref="B137:B138"/>
    <mergeCell ref="C137:C138"/>
    <mergeCell ref="D137:D138"/>
    <mergeCell ref="A139:A140"/>
    <mergeCell ref="B139:B140"/>
    <mergeCell ref="C139:C140"/>
    <mergeCell ref="D139:D140"/>
    <mergeCell ref="A158:A159"/>
    <mergeCell ref="B158:B159"/>
    <mergeCell ref="C158:C159"/>
    <mergeCell ref="D158:D159"/>
    <mergeCell ref="A160:A161"/>
    <mergeCell ref="B160:B161"/>
    <mergeCell ref="C160:C161"/>
    <mergeCell ref="D160:D161"/>
    <mergeCell ref="A165:A167"/>
    <mergeCell ref="C165:C167"/>
    <mergeCell ref="D165:D167"/>
    <mergeCell ref="D169:D170"/>
    <mergeCell ref="A188:A189"/>
    <mergeCell ref="B188:B189"/>
    <mergeCell ref="C188:C189"/>
    <mergeCell ref="D188:D189"/>
    <mergeCell ref="C195:C197"/>
    <mergeCell ref="D195:D197"/>
    <mergeCell ref="A195:A197"/>
    <mergeCell ref="A263:A264"/>
    <mergeCell ref="D223:D225"/>
    <mergeCell ref="A226:A227"/>
    <mergeCell ref="B226:B227"/>
    <mergeCell ref="C226:C227"/>
    <mergeCell ref="D226:D227"/>
    <mergeCell ref="D258:D259"/>
    <mergeCell ref="A223:A225"/>
    <mergeCell ref="A257:A259"/>
    <mergeCell ref="C223:C225"/>
    <mergeCell ref="B315:E315"/>
    <mergeCell ref="K342:K353"/>
    <mergeCell ref="A266:A267"/>
    <mergeCell ref="B266:B267"/>
    <mergeCell ref="C266:C267"/>
    <mergeCell ref="A352:E353"/>
    <mergeCell ref="K322:K340"/>
    <mergeCell ref="H352:J353"/>
    <mergeCell ref="K256:K301"/>
    <mergeCell ref="K302:K321"/>
    <mergeCell ref="K1:K26"/>
    <mergeCell ref="D266:D267"/>
    <mergeCell ref="A280:A281"/>
    <mergeCell ref="B280:B281"/>
    <mergeCell ref="C280:C281"/>
    <mergeCell ref="D280:D281"/>
    <mergeCell ref="B263:B264"/>
    <mergeCell ref="C263:C264"/>
    <mergeCell ref="B223:B225"/>
    <mergeCell ref="C257:C259"/>
    <mergeCell ref="A59:A62"/>
    <mergeCell ref="B59:B62"/>
    <mergeCell ref="C59:C62"/>
    <mergeCell ref="A209:A211"/>
    <mergeCell ref="B209:B211"/>
    <mergeCell ref="C209:C211"/>
    <mergeCell ref="A169:A170"/>
    <mergeCell ref="B169:B170"/>
    <mergeCell ref="C169:C170"/>
    <mergeCell ref="B165:B167"/>
  </mergeCells>
  <printOptions horizontalCentered="1"/>
  <pageMargins left="0" right="0" top="0.8661417322834646" bottom="0.4724409448818898" header="0.31496062992125984" footer="0.2755905511811024"/>
  <pageSetup firstPageNumber="1" useFirstPageNumber="1" fitToHeight="10000" horizontalDpi="600" verticalDpi="600" orientation="landscape" paperSize="9" scale="18" r:id="rId1"/>
  <headerFooter alignWithMargins="0">
    <oddFooter>&amp;R&amp;35Сторінка &amp;P</oddFooter>
  </headerFooter>
  <rowBreaks count="2" manualBreakCount="2">
    <brk id="242" max="9" man="1"/>
    <brk id="290" max="9"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NADYA</dc:creator>
  <cp:keywords/>
  <dc:description/>
  <cp:lastModifiedBy>Щелінська Юлія Миколаївна</cp:lastModifiedBy>
  <cp:lastPrinted>2024-03-18T07:53:52Z</cp:lastPrinted>
  <dcterms:created xsi:type="dcterms:W3CDTF">2024-01-23T20:08:01Z</dcterms:created>
  <dcterms:modified xsi:type="dcterms:W3CDTF">2024-03-22T09:59:39Z</dcterms:modified>
  <cp:category/>
  <cp:version/>
  <cp:contentType/>
  <cp:contentStatus/>
</cp:coreProperties>
</file>