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lak_d\Desktop\Програма\Зміни 2024\зміни\"/>
    </mc:Choice>
  </mc:AlternateContent>
  <bookViews>
    <workbookView xWindow="480" yWindow="60" windowWidth="27795" windowHeight="12090"/>
  </bookViews>
  <sheets>
    <sheet name="Додаток 3" sheetId="2" r:id="rId1"/>
  </sheets>
  <definedNames>
    <definedName name="_xlnm.Print_Titles" localSheetId="0">'Додаток 3'!$10:$10</definedName>
    <definedName name="_xlnm.Print_Area" localSheetId="0">'Додаток 3'!$A$1:$G$392</definedName>
  </definedNames>
  <calcPr calcId="162913"/>
</workbook>
</file>

<file path=xl/calcChain.xml><?xml version="1.0" encoding="utf-8"?>
<calcChain xmlns="http://schemas.openxmlformats.org/spreadsheetml/2006/main">
  <c r="G40" i="2" l="1"/>
  <c r="G182" i="2"/>
  <c r="E184" i="2" l="1"/>
  <c r="F184" i="2"/>
  <c r="F186" i="2" s="1"/>
  <c r="G184" i="2"/>
  <c r="E186" i="2"/>
  <c r="G186" i="2"/>
  <c r="E187" i="2"/>
  <c r="F187" i="2"/>
  <c r="G13" i="2" l="1"/>
  <c r="G212" i="2" l="1"/>
  <c r="G243" i="2"/>
  <c r="G11" i="2" l="1"/>
  <c r="G191" i="2" l="1"/>
  <c r="G174" i="2" l="1"/>
  <c r="G179" i="2"/>
  <c r="G173" i="2" l="1"/>
  <c r="G178" i="2"/>
  <c r="F168" i="2"/>
  <c r="F15" i="2" l="1"/>
  <c r="F16" i="2" s="1"/>
  <c r="F11" i="2"/>
  <c r="E11" i="2"/>
  <c r="F13" i="2"/>
  <c r="G131" i="2"/>
  <c r="G126" i="2"/>
  <c r="G130" i="2" s="1"/>
  <c r="G128" i="2" l="1"/>
  <c r="G14" i="2" l="1"/>
  <c r="F14" i="2"/>
  <c r="G12" i="2" l="1"/>
  <c r="F12" i="2"/>
  <c r="E12" i="2"/>
  <c r="F260" i="2" l="1"/>
  <c r="G42" i="2" l="1"/>
  <c r="F40" i="2"/>
  <c r="F42" i="2" s="1"/>
  <c r="E40" i="2"/>
  <c r="E42" i="2" s="1"/>
  <c r="E21" i="2"/>
  <c r="G21" i="2"/>
  <c r="F21" i="2"/>
  <c r="G248" i="2"/>
  <c r="F248" i="2"/>
  <c r="E248" i="2"/>
  <c r="G382" i="2" l="1"/>
  <c r="G381" i="2"/>
  <c r="G387" i="2"/>
  <c r="F212" i="2"/>
  <c r="F214" i="2" s="1"/>
  <c r="G214" i="2"/>
  <c r="G383" i="2" l="1"/>
  <c r="G258" i="2"/>
  <c r="F258" i="2"/>
  <c r="G328" i="2"/>
  <c r="F328" i="2"/>
  <c r="E328" i="2"/>
  <c r="G320" i="2"/>
  <c r="F320" i="2"/>
  <c r="E320" i="2"/>
  <c r="G208" i="2"/>
  <c r="G207" i="2"/>
  <c r="F347" i="2"/>
  <c r="F68" i="2" l="1"/>
  <c r="G161" i="2"/>
  <c r="G163" i="2" s="1"/>
  <c r="G114" i="2"/>
  <c r="F227" i="2"/>
  <c r="G165" i="2" l="1"/>
  <c r="G263" i="2" l="1"/>
  <c r="G259" i="2" s="1"/>
  <c r="G260" i="2" s="1"/>
  <c r="G295" i="2"/>
  <c r="F295" i="2"/>
  <c r="F191" i="2"/>
  <c r="E28" i="2"/>
  <c r="E29" i="2"/>
  <c r="G268" i="2" l="1"/>
  <c r="G304" i="2"/>
  <c r="F304" i="2"/>
  <c r="E304" i="2"/>
  <c r="G292" i="2"/>
  <c r="G294" i="2" s="1"/>
  <c r="G298" i="2" l="1"/>
  <c r="G299" i="2" s="1"/>
  <c r="G300" i="2" l="1"/>
  <c r="F223" i="2"/>
  <c r="F220" i="2"/>
  <c r="G220" i="2"/>
  <c r="G219" i="2"/>
  <c r="G143" i="2"/>
  <c r="G141" i="2"/>
  <c r="G151" i="2" l="1"/>
  <c r="G149" i="2"/>
  <c r="G198" i="2"/>
  <c r="G200" i="2" s="1"/>
  <c r="G197" i="2"/>
  <c r="G155" i="2"/>
  <c r="G157" i="2" s="1"/>
  <c r="G117" i="2"/>
  <c r="G112" i="2"/>
  <c r="G106" i="2"/>
  <c r="G105" i="2"/>
  <c r="G102" i="2"/>
  <c r="F110" i="2"/>
  <c r="G92" i="2"/>
  <c r="G93" i="2" s="1"/>
  <c r="G77" i="2"/>
  <c r="G78" i="2" s="1"/>
  <c r="G82" i="2"/>
  <c r="G83" i="2" s="1"/>
  <c r="G72" i="2"/>
  <c r="G74" i="2" s="1"/>
  <c r="F51" i="2"/>
  <c r="G79" i="2" l="1"/>
  <c r="G119" i="2"/>
  <c r="G156" i="2"/>
  <c r="G73" i="2"/>
  <c r="G84" i="2"/>
  <c r="G94" i="2"/>
  <c r="F104" i="2" l="1"/>
  <c r="F379" i="2" l="1"/>
  <c r="F373" i="2"/>
  <c r="F375" i="2" s="1"/>
  <c r="G371" i="2"/>
  <c r="F371" i="2"/>
  <c r="E371" i="2"/>
  <c r="G365" i="2"/>
  <c r="G367" i="2" s="1"/>
  <c r="F365" i="2"/>
  <c r="F367" i="2" s="1"/>
  <c r="E365" i="2"/>
  <c r="E367" i="2" s="1"/>
  <c r="G363" i="2"/>
  <c r="F363" i="2"/>
  <c r="E363" i="2"/>
  <c r="G357" i="2"/>
  <c r="G359" i="2" s="1"/>
  <c r="F357" i="2"/>
  <c r="F359" i="2" s="1"/>
  <c r="E357" i="2"/>
  <c r="E359" i="2" s="1"/>
  <c r="G355" i="2"/>
  <c r="F355" i="2"/>
  <c r="E355" i="2"/>
  <c r="G349" i="2"/>
  <c r="G351" i="2" s="1"/>
  <c r="F349" i="2"/>
  <c r="F351" i="2" s="1"/>
  <c r="E349" i="2"/>
  <c r="E351" i="2" s="1"/>
  <c r="F341" i="2"/>
  <c r="F343" i="2" s="1"/>
  <c r="G339" i="2"/>
  <c r="F339" i="2"/>
  <c r="E339" i="2"/>
  <c r="G322" i="2"/>
  <c r="G324" i="2" s="1"/>
  <c r="F322" i="2"/>
  <c r="F324" i="2" s="1"/>
  <c r="E322" i="2"/>
  <c r="E324" i="2" s="1"/>
  <c r="G314" i="2"/>
  <c r="G316" i="2" s="1"/>
  <c r="F314" i="2"/>
  <c r="F316" i="2" s="1"/>
  <c r="E314" i="2"/>
  <c r="E316" i="2" s="1"/>
  <c r="G302" i="2"/>
  <c r="F302" i="2"/>
  <c r="E302" i="2"/>
  <c r="F300" i="2"/>
  <c r="F299" i="2"/>
  <c r="F292" i="2"/>
  <c r="F294" i="2" s="1"/>
  <c r="F290" i="2"/>
  <c r="F289" i="2"/>
  <c r="F282" i="2"/>
  <c r="F284" i="2" s="1"/>
  <c r="F281" i="2"/>
  <c r="F280" i="2"/>
  <c r="F273" i="2"/>
  <c r="F275" i="2" s="1"/>
  <c r="G256" i="2"/>
  <c r="F256" i="2"/>
  <c r="E256" i="2"/>
  <c r="G255" i="2"/>
  <c r="F255" i="2"/>
  <c r="E255" i="2"/>
  <c r="G251" i="2"/>
  <c r="F251" i="2"/>
  <c r="E251" i="2"/>
  <c r="G245" i="2"/>
  <c r="G247" i="2" s="1"/>
  <c r="F245" i="2"/>
  <c r="F247" i="2" s="1"/>
  <c r="E245" i="2"/>
  <c r="E247" i="2" s="1"/>
  <c r="E240" i="2"/>
  <c r="E239" i="2"/>
  <c r="F219" i="2"/>
  <c r="E212" i="2"/>
  <c r="E214" i="2" s="1"/>
  <c r="F210" i="2"/>
  <c r="F209" i="2"/>
  <c r="F208" i="2"/>
  <c r="F207" i="2"/>
  <c r="F198" i="2"/>
  <c r="F200" i="2" s="1"/>
  <c r="F197" i="2"/>
  <c r="E197" i="2"/>
  <c r="G196" i="2"/>
  <c r="F196" i="2"/>
  <c r="E196" i="2"/>
  <c r="F157" i="2"/>
  <c r="F156" i="2"/>
  <c r="F136" i="2"/>
  <c r="F135" i="2"/>
  <c r="G120" i="2"/>
  <c r="F94" i="2"/>
  <c r="F93" i="2"/>
  <c r="F89" i="2"/>
  <c r="F88" i="2"/>
  <c r="F84" i="2"/>
  <c r="F83" i="2"/>
  <c r="F79" i="2"/>
  <c r="F78" i="2"/>
  <c r="F74" i="2"/>
  <c r="F73" i="2"/>
  <c r="F60" i="2"/>
  <c r="E60" i="2"/>
  <c r="F59" i="2"/>
  <c r="E59" i="2"/>
  <c r="G51" i="2"/>
  <c r="F50" i="2"/>
  <c r="G49" i="2"/>
  <c r="F49" i="2"/>
  <c r="G48" i="2"/>
  <c r="F48" i="2"/>
  <c r="G26" i="2"/>
  <c r="F26" i="2"/>
  <c r="E26" i="2"/>
  <c r="G25" i="2"/>
  <c r="F25" i="2"/>
  <c r="E25" i="2"/>
  <c r="G18" i="2"/>
  <c r="G20" i="2" s="1"/>
  <c r="F18" i="2"/>
  <c r="F20" i="2" s="1"/>
  <c r="E18" i="2"/>
  <c r="E20" i="2" s="1"/>
</calcChain>
</file>

<file path=xl/sharedStrings.xml><?xml version="1.0" encoding="utf-8"?>
<sst xmlns="http://schemas.openxmlformats.org/spreadsheetml/2006/main" count="1131" uniqueCount="272">
  <si>
    <t>Результативні показники/індикатори програми</t>
  </si>
  <si>
    <t>Програма підвищення енергоефективності в бюджетній сфері Сумської міської територіальної громади на 2022-2024 роки</t>
  </si>
  <si>
    <t>назва програми</t>
  </si>
  <si>
    <t>Назва індикатора, завдання, заходу, відповідального виконавця, головного розпорядника бюджетних коштів*, найменування КПКВК</t>
  </si>
  <si>
    <t>Група результативних показників</t>
  </si>
  <si>
    <t>Назва результативного показника/індикатора програми</t>
  </si>
  <si>
    <t>Одиниця виміру</t>
  </si>
  <si>
    <t>Планові ‌значення‌ ‌показників‌ ‌за‌ ‌роками‌ ‌</t>
  </si>
  <si>
    <t>виконання‌ ‌</t>
  </si>
  <si>
    <t>2022 рік</t>
  </si>
  <si>
    <t>2023 рік</t>
  </si>
  <si>
    <t>2024 рік</t>
  </si>
  <si>
    <t>Витрат</t>
  </si>
  <si>
    <t>обсяг видатків</t>
  </si>
  <si>
    <t>грн.</t>
  </si>
  <si>
    <t>Якості</t>
  </si>
  <si>
    <t>Заклади галузі «Освіта»</t>
  </si>
  <si>
    <t xml:space="preserve">Завдання 1. Реалізація інвестиційних проєктів </t>
  </si>
  <si>
    <t>Продукту</t>
  </si>
  <si>
    <t>Ефективності</t>
  </si>
  <si>
    <t>кількість   закладів-учасників інвестиційного проєкту</t>
  </si>
  <si>
    <t>од.</t>
  </si>
  <si>
    <t>кількість закладів, які плануються до реалізації у звітному періоді</t>
  </si>
  <si>
    <t>середні витрати на виконання проектних заходів в 1 закладі</t>
  </si>
  <si>
    <t>грн/об'єкт</t>
  </si>
  <si>
    <t>відсоток виконання проєкту у  рік впровадження</t>
  </si>
  <si>
    <t>%</t>
  </si>
  <si>
    <t>Завдання 2. Термомодернізація будівель</t>
  </si>
  <si>
    <t>Захід 2.1. Реконструкція-термомодернізація будівлі КУ ССШ № 7 ім. М. Савченка Сумської міської ради по вул. Лесі Українки, 23  в м.Суми      КПКВК 1517640</t>
  </si>
  <si>
    <t>площа огороджуючих конструкцій (фасад, цоколь, вікна, двері)</t>
  </si>
  <si>
    <t>кв. м</t>
  </si>
  <si>
    <t>загальна площа огороджуючих конструкцій, що планується модернізувати</t>
  </si>
  <si>
    <t>кількість установлених теплових модулів</t>
  </si>
  <si>
    <t>середні витрати на модернізацію огороджуючих конструкцій</t>
  </si>
  <si>
    <t>грн./кв.м</t>
  </si>
  <si>
    <t>витрати на установку теплового модуля</t>
  </si>
  <si>
    <t>середні витрати на модернізацію вентиляції</t>
  </si>
  <si>
    <t>відсоток модернізації огороджуючих конструкцій</t>
  </si>
  <si>
    <t>витрати на розробку проєктно-кошторисної документації</t>
  </si>
  <si>
    <t>загальна площа покрівлі</t>
  </si>
  <si>
    <t>площа покрівлі, що планується утеплити</t>
  </si>
  <si>
    <t>середні витрати на утеплення покрівлі</t>
  </si>
  <si>
    <t>відсоток площі покрівлі, що планується утеплити</t>
  </si>
  <si>
    <t>загальна площа віконних блоків</t>
  </si>
  <si>
    <t>площа віконних блоків, що планується замінити</t>
  </si>
  <si>
    <t>відсоток площі  віконних блоків,  що планується замінити</t>
  </si>
  <si>
    <t>загальна площа фасаду</t>
  </si>
  <si>
    <t>площа фасаду, що планується утеплити</t>
  </si>
  <si>
    <t>середні витрати на утеплення фасаду</t>
  </si>
  <si>
    <t>відсоток площі  фасаду,  що планується утеплити</t>
  </si>
  <si>
    <t>грн</t>
  </si>
  <si>
    <t>середні витрати на заміну віконних блоків</t>
  </si>
  <si>
    <t>витрати на розробку проєктно-кошторисної документації, грн</t>
  </si>
  <si>
    <t>відсоток площі віконних блоків, що планується замінити</t>
  </si>
  <si>
    <t>Завдання 3. Впровадження автоматизованої системи дистанційного моніторингу енергоспоживання в бюджетній сфері</t>
  </si>
  <si>
    <t>кількість об'єктів, в яких створюється система моніторингу теплоспоживання</t>
  </si>
  <si>
    <t>кількість об'єктів, в яких створюється система моніторингу електричної енергії</t>
  </si>
  <si>
    <t>кількість об'єктів, охоплених системою моніторингу</t>
  </si>
  <si>
    <t>середні витрати на обслуговування системи моніторингу в одному закладі</t>
  </si>
  <si>
    <t>грн./заклад</t>
  </si>
  <si>
    <t>відсоток об'єктів галузі, в яких впроваджено систему моніторингу</t>
  </si>
  <si>
    <t>кількість закладів</t>
  </si>
  <si>
    <t>середні витрати на виконання енергетичного аудиту з виготовленням сертифікату енергетичної ефективності та технічного обстеження  в 1 закладі</t>
  </si>
  <si>
    <t>грн./об'єкт</t>
  </si>
  <si>
    <t>Заклади галузі "Охорона здоров'я"</t>
  </si>
  <si>
    <t xml:space="preserve">Завдання 5. Термомодернізація будівель </t>
  </si>
  <si>
    <t>площа огороджуючих конструкцій будівлі (покрівля, фасад, цоколь)</t>
  </si>
  <si>
    <t>площа огороджуючих конструкцій (покрівля, фасад, цоколь), що планується утеплити</t>
  </si>
  <si>
    <t>середні витрати на утеплення огороджуючих конструкцій</t>
  </si>
  <si>
    <t>відсоток площі огороджуючих конструкцій,  що планується утеплити</t>
  </si>
  <si>
    <t>улаштування мережевої сонячної станції на 60 кВт</t>
  </si>
  <si>
    <t>загальна кількість радіаторів опалення</t>
  </si>
  <si>
    <t>шт.</t>
  </si>
  <si>
    <t>кількість радіаторів опалення, що планується замінити</t>
  </si>
  <si>
    <t>прокладання трубопроводу опалення</t>
  </si>
  <si>
    <t>м</t>
  </si>
  <si>
    <t>середні витрати на заміну радіаторів опалення</t>
  </si>
  <si>
    <t>грн./шт</t>
  </si>
  <si>
    <t>відсоток радіаторів опалення,  що планується замінити</t>
  </si>
  <si>
    <t>грн./од.</t>
  </si>
  <si>
    <t>кількість об'єктів, в яких створюється система моніторингу</t>
  </si>
  <si>
    <t>Культурно-освітні заклади та установи</t>
  </si>
  <si>
    <t>Установи галузі "Соціальний захист та соціальне забезпечення"</t>
  </si>
  <si>
    <t>загальна площа вхідних дверних блоків</t>
  </si>
  <si>
    <t>площа вхідних дверних блоків, що планується замінити</t>
  </si>
  <si>
    <t>середні витрати на заміну 1 кв.м. дверних  блоків</t>
  </si>
  <si>
    <t>відсоток площі  вхідних дверних блоків,  що планується замінити</t>
  </si>
  <si>
    <t>грн./шт.</t>
  </si>
  <si>
    <t>загальна кількість ламп</t>
  </si>
  <si>
    <t>кількість світильників, що планується замінити</t>
  </si>
  <si>
    <t>середні витрати на заміну світильників на енергоефективні</t>
  </si>
  <si>
    <t>відсоток світильників,  що планується замінити</t>
  </si>
  <si>
    <t>Фізична культура і спорт</t>
  </si>
  <si>
    <t>Інші заходи</t>
  </si>
  <si>
    <t>кількість проведених перевірок (наглядових аудитів) функціонування системи енергетичного менеджменту в бюджетній сфері міста на відповідність  ISO 50001</t>
  </si>
  <si>
    <t>середні витрати на проведення перевірки</t>
  </si>
  <si>
    <t>кількість закладів бюджетної сфери, охоплених перевіркою</t>
  </si>
  <si>
    <t>кількість проведених перевірок (ресертифікаційнихаудитів) функціонування системи енергетичного менеджменту в бюджетній сфері міста на відповідність  ISO 50001</t>
  </si>
  <si>
    <t>письмовий переклад документів</t>
  </si>
  <si>
    <t>к-ть сторінок</t>
  </si>
  <si>
    <t>усний переклад</t>
  </si>
  <si>
    <t>середні витрати на послуги з письмового перекладу</t>
  </si>
  <si>
    <t>середні витрати на послуги з усного перекладу</t>
  </si>
  <si>
    <t>грн./год</t>
  </si>
  <si>
    <t>послуги консультанта</t>
  </si>
  <si>
    <t>к-ть год</t>
  </si>
  <si>
    <t>середні витрати на послуги консультанта</t>
  </si>
  <si>
    <t>кількість заходів проведених під час "Дні сталої енергії"</t>
  </si>
  <si>
    <t>середні витрати на проведення заходів з популяризації знань з енергозбереження</t>
  </si>
  <si>
    <t>відсоток населення міста, охоплені заходом</t>
  </si>
  <si>
    <t>кількість проведених тренінгів, навчань для енергоменеджерів бюджетної сфери</t>
  </si>
  <si>
    <t>кількість осіб, для яких проведено навчання</t>
  </si>
  <si>
    <t>осіб</t>
  </si>
  <si>
    <t>середні витрати на створення електронної системи моніторингу</t>
  </si>
  <si>
    <t>кількість розроблених документів</t>
  </si>
  <si>
    <t>середні витрати на розробку документа</t>
  </si>
  <si>
    <t>загальна площа цоколю</t>
  </si>
  <si>
    <t>загальний натуральний показник</t>
  </si>
  <si>
    <t>відсоток ефективності виконання заходу</t>
  </si>
  <si>
    <t>Гкал</t>
  </si>
  <si>
    <t>МВт год</t>
  </si>
  <si>
    <t>Обсяг зменшення споживання теплової енергії по галузі "Освіта", Гкал.</t>
  </si>
  <si>
    <t>Обсяг зменшення споживання теплової енергії по галузі "Охорона здоров'я", Гкал.</t>
  </si>
  <si>
    <t>відсоток виконання розробки проєктно-кошторисної документації</t>
  </si>
  <si>
    <t>Захід 2.9. Капітальний ремонт покрівлі з утепленням Сумського дошкільного навчального закладу (ясла-садок) № 6 "Метелик" м.Суми, Сумської області КПКВК 0617640</t>
  </si>
  <si>
    <t>Захід 2.11. Капітальний ремонт будівлі закладу дошкільної освіти (ясла-садок) № 37 «Веселі зайчата» Сумської міської ради з впровадженням комплексної термомодернізації за адресою с. Стецьківка, вул. Вишнева,1 КПКВК 1517640</t>
  </si>
  <si>
    <t>Захід 2.12. Капітальний ремонт будівлі Стецьківського закладу загальної середньої освіти І-ІІІ ступенів Сумської міської ради з впровадженням комплексної термомодернізації за адресою с. Стецьківка, вул. Шкільна, 5 КПКВК 1517640</t>
  </si>
  <si>
    <t>Захід 2.15. Капітальний ремонт покрівлі з утепленням Сумського дошкільного навчального закладу (ясла-садок) № 8 «Космічний», м. Суми, Сумської області КПКВК 0617640</t>
  </si>
  <si>
    <t>Захід 2.16. Капітальний ремонт покрівлі з утепленням Комунальної установи Сумська гімназія № 1, м. Суми, Сумської області КПКВК 0617640</t>
  </si>
  <si>
    <t>Захід 2.19. Капітальний ремонт покрівлі з утепленням Сумського закладу загальної середньої освіти І-ІІІ ступенів № 2 Сумської міської ради за адресою: м. Суми, вул. Герасима Кондрат'єва, 76 КПКВК 0617640</t>
  </si>
  <si>
    <t>Завдання 6. Впровадження автоматизованої системи дистанційного моніторингу енергоспоживання в бюджетній сфері</t>
  </si>
  <si>
    <t>Завдання 7. Термомодернізація будівель</t>
  </si>
  <si>
    <t>Захід 7.1. Реконструкція-термомодернізація будівлі Піщанського будинку культури за адресою: м. Суми, с. Піщане, вул. Шкільна, 47-а                          КПКВК 1517640</t>
  </si>
  <si>
    <t xml:space="preserve">Завдання 8. Термомодернізація будівель </t>
  </si>
  <si>
    <t>Завдання 9. Модернізація системи освітлення</t>
  </si>
  <si>
    <t xml:space="preserve">Завдання 10. Термомодернізація будівель </t>
  </si>
  <si>
    <t>Захід 10.1. Капітальний ремонт будівлі (термомодернізація) спортивного комплексу «Авангард» за адресою: вул.Хворостянки,5 в м.Суми КПКВК 0217640</t>
  </si>
  <si>
    <t>Завдання 11. Перевірка системи енергетичного менеджменту в бюджетній сфері</t>
  </si>
  <si>
    <t>Завдання 13. Реалізація Проєкту "Впровадження Європейської Енергетичної відзнаки в Україні"</t>
  </si>
  <si>
    <t>Завдання 14. Реалізація демонстраційного проєкту від GIZ</t>
  </si>
  <si>
    <t xml:space="preserve">Завдання 15. Популяризація ідеї сталого енергетичного розвитку </t>
  </si>
  <si>
    <t>Завдання 16. Проведення навчань для енергоменеджерів бюджетних закладів та установ</t>
  </si>
  <si>
    <t>Завдання 17. Впровадження електронної системи енергомоніторингу</t>
  </si>
  <si>
    <t>Завдання 18. Розробка Плану дій сталого енергетичного розвитку та клімату</t>
  </si>
  <si>
    <t>Завдання 19. Участь у тренінгах та семінарах з питань енергозбереження</t>
  </si>
  <si>
    <t>площа огороджувальних конструкцій, що планується утеплити</t>
  </si>
  <si>
    <t>загальна площа огороджуючих конструкцій, що планується утеплити</t>
  </si>
  <si>
    <t>середні витрати на утеплення огороджувальних конструкцій</t>
  </si>
  <si>
    <t>кількість проведених заходів</t>
  </si>
  <si>
    <t xml:space="preserve">середні витрати на проведення заходів </t>
  </si>
  <si>
    <t>кількість проведених тренінгів та навчань</t>
  </si>
  <si>
    <t>середні витрати на проведення тренінгів та навчань</t>
  </si>
  <si>
    <t xml:space="preserve">площа дверних блоків, що планується замінити </t>
  </si>
  <si>
    <t>улаштування блискавкозахисту</t>
  </si>
  <si>
    <t>середні витрати на улаштування 1 блискавкозахисту</t>
  </si>
  <si>
    <t>пог.м.</t>
  </si>
  <si>
    <t>система освітлення</t>
  </si>
  <si>
    <t>середні витрати на ремонт системи освітлення</t>
  </si>
  <si>
    <t>грн./пог.м</t>
  </si>
  <si>
    <t>відсоток заміни вхідних дверних блоків</t>
  </si>
  <si>
    <t>відсоток улаштування блискавкозахисту</t>
  </si>
  <si>
    <t>відсоток виконання ремонту системи освітлення</t>
  </si>
  <si>
    <t>середні витрати на створення системи моніторигу теплоспоживання</t>
  </si>
  <si>
    <t>середні витрати на створення системи моніторингу електричної енергії</t>
  </si>
  <si>
    <t>відсоток виконання розробки документа</t>
  </si>
  <si>
    <t>площа огороджувальних конструкцій (покрівля, фасад), що планується утеплити</t>
  </si>
  <si>
    <t>відсоток виконання усного перекладу</t>
  </si>
  <si>
    <t>відсоток виконання перекладу письмових документів</t>
  </si>
  <si>
    <t>обслуговування валютного рахунку</t>
  </si>
  <si>
    <t>витрати на обслуговування</t>
  </si>
  <si>
    <t>відсоток обслуговувааня валютного рахунку</t>
  </si>
  <si>
    <t>Захід 12.1. Сплата членських внесків органами місцевого самоврядування Асоціації «Енергоефективні міста України»                                            КПКВК 0217680</t>
  </si>
  <si>
    <t>витрати на улаштування мережевої сонячної станції</t>
  </si>
  <si>
    <t>відсоток виконання улаштування мережевої сонячної станції</t>
  </si>
  <si>
    <t>Захід 2.4. Капітальний ремонт покрівлі з утепленням КУ ССШ № 7 ім. М. Савченка Сумської міської ради по вул. Лесі Українки, 23 в м.Суми                   КПКВК 0617640</t>
  </si>
  <si>
    <t>підсилення стін</t>
  </si>
  <si>
    <t>середні витрати на підсилення стін</t>
  </si>
  <si>
    <t>відсоток виконання робіт з підсилення стін</t>
  </si>
  <si>
    <t>Захід 11.1. Наглядовий аудит системи енергетичного менеджменту в бюджетній сфері  КПКВК 3717640</t>
  </si>
  <si>
    <t>Захід 17.1. Впровадження електронної системи енергомоніторингу в бюджетній сфері                                          КПКВК 3717640</t>
  </si>
  <si>
    <t>кількість об'єктів з  електронною ситемою моніторингу</t>
  </si>
  <si>
    <t>відсоток використаних послуг консультанта</t>
  </si>
  <si>
    <t>кількість членських внесків</t>
  </si>
  <si>
    <t>Завдання 12. Участь у Добровільному об’єднанні органів місцевого самоврядування – Асоціації «Енергоефективні міста України»</t>
  </si>
  <si>
    <t xml:space="preserve">кількість проведених наглядових та ресертифікаційних аудитів функціонування системи енергетичного менеджменту в бюджетній сфері </t>
  </si>
  <si>
    <t>відсоток сплачених внесків</t>
  </si>
  <si>
    <t>середній розмір внеску</t>
  </si>
  <si>
    <t>кількість сплачених послуг</t>
  </si>
  <si>
    <t>середні витрати на послуги</t>
  </si>
  <si>
    <t>відсоток сплачених послуг</t>
  </si>
  <si>
    <t>Захід 9.1. Заміна освітлювальних приладів на енергоефективні в комунальній установі "Сумський міський територіальний центр соціального обслуговування (надання соціальних послуг) "Берегиня"                               КПКВК 0817640</t>
  </si>
  <si>
    <t>Захід 8.1. Заміна вхідних дверей у будинку нічного перебування КУ "СМТЦСО (НСП) "Берегиня"  КПКВК 0817640</t>
  </si>
  <si>
    <t>середні витрати на заміну світильників</t>
  </si>
  <si>
    <t>відсоток замінених світильників</t>
  </si>
  <si>
    <t>загальна площа огороджувальних конструкцій, що планується термомодернізувати</t>
  </si>
  <si>
    <t xml:space="preserve">середні витрати на виконання енергетичного аудиту з виготовленням сертифікату енергетичної ефективності </t>
  </si>
  <si>
    <t>об'єктів</t>
  </si>
  <si>
    <t>відсоток виконання проєкту</t>
  </si>
  <si>
    <t xml:space="preserve">                                                                                                                                              </t>
  </si>
  <si>
    <t>кількість заходів</t>
  </si>
  <si>
    <t>середні витрати на участь у заходах</t>
  </si>
  <si>
    <t>відсоток використаних коштів</t>
  </si>
  <si>
    <t>відсоток об'єктів галузі, в яких впроваджено електронну систему моніторингу</t>
  </si>
  <si>
    <t>кількість об'єктів, в яких створюється електронна ситема моніторингу</t>
  </si>
  <si>
    <t>кількість об'єтів, охоплених системою моніторингу</t>
  </si>
  <si>
    <t>середні витрати на заміну  дверних  блоків</t>
  </si>
  <si>
    <t>відсоток об'єктів галузі, в яких створено систему моніторингу</t>
  </si>
  <si>
    <t>середні витрати на обслуговування та впровадження системи моніторингу в одному закладі</t>
  </si>
  <si>
    <t>кількість закладів, що беруть участь в інвестиційних проєктах</t>
  </si>
  <si>
    <t>відсоток виконання проєку у рік впровадження</t>
  </si>
  <si>
    <t>середні витрати на 1 заклад</t>
  </si>
  <si>
    <t>середні витрати на реконструкцію будівлі</t>
  </si>
  <si>
    <t>кількість реконструйованих закладів</t>
  </si>
  <si>
    <t>відсоток виконання проєктів у рік впровадження</t>
  </si>
  <si>
    <t>кількість термомодернізованих будівель</t>
  </si>
  <si>
    <t>середні витрати на 1 будівлю</t>
  </si>
  <si>
    <t>відсоток зменшення споживання паливних ресурсів закладами бюджетної сфери від базового року</t>
  </si>
  <si>
    <t xml:space="preserve"> відсоток виконання проєктів у рік впровадження</t>
  </si>
  <si>
    <t>обсяг економії</t>
  </si>
  <si>
    <t>Захід 19.1. Участь представників Сумської міської ради у тренінгах, семінарах з питань енергозбереження (міжнародні та на території України)           КПКВК 3717640</t>
  </si>
  <si>
    <t>Обсяг зменшення споживання енергоносіїв закладами бюджетної сфери, МВт год</t>
  </si>
  <si>
    <t>Завдання 4. Технічне обстеження, енергетичний аудит з виготовленням сертифікату енергетичної ефективності будівель закладів освіти, підготовка до участі у проєктах</t>
  </si>
  <si>
    <t>Захід 2.13. Капітальний ремонт будівлі Сумського спеціального дошкільного навчального закладу(ясла-садок) № 20 "Посмішка" м. Суми, Сумської області з впровадженням комплексної термомодернізіції     КПКВК 0617640</t>
  </si>
  <si>
    <t>Захід 2.21. Капітальний ремонт покрівлі (з утепленням) Сумського дошкільного навчального закладу (центр розвитку дитини) № 18 "Зірниця" Сумської міської ради   КПКВК 0617640</t>
  </si>
  <si>
    <t>Захід 6.2. Обслуговування  Сумської міської системи моніторингу теплоспоживання будівель об’єктів  галузі "Охорона здоров'я"                         КПКВК 0717640</t>
  </si>
  <si>
    <t>Захід 2.17. Капітальний ремонт покрівлі з утепленням Сумського дошкільного навчального закладу (центр розвитку дитини) № 13 "Купава" Сумської міської ради КПКВК 0617640</t>
  </si>
  <si>
    <t>відсоток площі фасаду,  що планується утеплити</t>
  </si>
  <si>
    <t>середні витрати на утеплення 1 кв.м. фасаду</t>
  </si>
  <si>
    <t>кількість встановлених СЕС</t>
  </si>
  <si>
    <t>середні витрати на встановлення СЕС</t>
  </si>
  <si>
    <t>відсоток встановлення СЕС</t>
  </si>
  <si>
    <t>Захід 2.10. Капітальний ремонт будівлі (утеплення фасаду) Комунальної установи Сумська спеціалізована школа І-ІІІ ступенів № 29, м. Суми, Сумської області 
КПКВК 0617640</t>
  </si>
  <si>
    <t>Захід 2.5. Капітальний ремонт покрівлі з утепленням Комунальна установа Сумський спеціальний реабілітаційний навчально-виховний комплекс "Загальноосвітня школа І ступеня - дошкільний навчальний заклад 
№ 34" КПКВК 0617640</t>
  </si>
  <si>
    <t>Захід 2.8. Капітальний ремонт покрівлі з утепленням Сумського дошкільного навчального закладу (ясла-садок) № 2 "Ясочка" м. Суми, Сумської області КПКВК 0617640</t>
  </si>
  <si>
    <t>Захід 1.1. Реалізація проєкту "Підвищення енергоефективності в дошкільних навчальних закладах міста Суми"
КПКВК 1517640</t>
  </si>
  <si>
    <t>Захід 1.2. Реалізація проєкту "Підвищення енергоефективності в освітніх закладах м. Суми" 
КПКВК 1517640</t>
  </si>
  <si>
    <t>Захід 2.2. Реконструкція будівлі комунальної устанои Сумська спеціалізована школа І-ІІІ ступенів №17 з впровадженням заходів комплексної термомодернізації за адресою: проспект Михайла Лушпи, 18, м. Суми, Сумської області  КПКВК 1517640</t>
  </si>
  <si>
    <t>Захід 2.3. Капітальний ремонт покрівлі з утепленням Комунальної установи Сумська спеціалізована школа І-ІІІ ступенів № 29, м. Суми, Сумської області за адресою: вул.Заливна, 25 в м.Суми КПКВК 0617640</t>
  </si>
  <si>
    <t>Захід 2.6. Капітальний ремонт покрівлі з утепленням спортивного корпусу Комунальної установи Сумська спеціалізована школа І-ІІІ ступенів № 7 ім. М. Савченка Сумської міської ради  КПКВК 0617640</t>
  </si>
  <si>
    <t>Захід 2.7. Капітальний ремонт покрівлі з утепленням Сумська початкова школа № 30 "Унікум" Сумської міської ради       КПКВК 0617640</t>
  </si>
  <si>
    <t>Захід 2.18. Капітальний ремонт покрівлі з утепленням будівлі Центру науково-технічної творчості молоді Сумської міської ради, вул. Холодногірська, 35   КПКВК 0617640</t>
  </si>
  <si>
    <t>Захід 2.22. Капітальний ремонт покрівлі (з утепленням) Сумської початкової школи № 32 Сумської міської ради   КПКВК 0617640</t>
  </si>
  <si>
    <t>Захід 3.1. Впровадження Сумської міської системи моніторингу теплоспоживання та споживання електричної енергії будівель в освітніх закладах та установах  КПКВК 0617640</t>
  </si>
  <si>
    <t>Захід 3.2. Обслуговування Сумської міської системи моніторингу теплоспоживання та споживання електричної енергії будівель в освітніх закладах та установах  КПКВК 0617640</t>
  </si>
  <si>
    <t>Захід 4.1. Технічне обстеження, енергетичний аудит з виготовленням сертифікату енергетичної ефективності будівель закладів освіти, підготовка до участі у проєктах    КПКВК 1517640    КПКВК 0617640</t>
  </si>
  <si>
    <t>Захід 5.1. Капітальний ремонт (утеплення) будівлі жіночої консультації Комунального некомерційного підприємства "Клінічний пологовий будинок Пресвятої Діви Марії" СМР, що знаходиться за адресою: м. Суми, вул.Троїцька, 20   КПКВК 0717640</t>
  </si>
  <si>
    <t xml:space="preserve">Захід 5.2. Підвищення енергоефективності зі складовою альтернативної енергетики будівель КНП "Центральна міська клінічна лікарня" Сумської міської ради              КПКВК 0717640 </t>
  </si>
  <si>
    <t>Захід 5.4. Капітальний ремонт будівель медичного закладу з утепленням стін, покрівлі, заміною покриття, заміною системи опалення за адресою, м. Суми, вул. М.Вовчок, 2  КПКВК 0717361</t>
  </si>
  <si>
    <t>Захід 5.5. Капітальний ремонт будівлі (термомодернізація покрівлі) акушерського корпусу Комунального некомерційного підприємства "Клінічний перинатальний центр Пресвятої Діви Марії" Сумської міської ради за адресою: м. Суми, вул. Троїцька, 20     КПКВК 0717640</t>
  </si>
  <si>
    <t>Захід 6.1. Впровадження Сумської міської системи моніторингу теплоспоживання будівель об’єктів галузі "Охорона здоров'я"  КПКВК 0717640</t>
  </si>
  <si>
    <t>Захід 11.2. Ресертифікаційний аудит системи енергетичного менеджменту КПКВК 3717640</t>
  </si>
  <si>
    <t>Захід 13.1. Сплата щорічного внеску за членство в "Європейській Енергетичній Відзнаці"   КПКВК 0217680</t>
  </si>
  <si>
    <t>Захід 13.2. Оплата усних та письмових послуг перекладача з англійської мови   КПКВК 3717640</t>
  </si>
  <si>
    <t>Захід 13.3. Оплата консультативних послуг  з впровадження Європейської енергетичної відзнаки   КПКВК 3717640</t>
  </si>
  <si>
    <t>Захід 14.1. Улаштування мережевої сонячної електростанції для забезпечення безперебійного гарячого водопостачання будівлі КНП "Дитяча клінічна лікарня Святої Зінаїди" Сумської міської ради за адресою: м. Суми,вул.Троїцька,28   КПКВК 3717700</t>
  </si>
  <si>
    <t>Захід 15.1. Проведення заходу "Дні Сталої енергії"  КПКВК 3717640</t>
  </si>
  <si>
    <t>Захід 16.1. Проведення навчання енергоменеджерів бюджетної сфери  КПКВК 3717640</t>
  </si>
  <si>
    <t>Захід 18.1. Розробка Плану дій сталого енергетичного розвитку та клімату Сумської міської територіальної громади  КПКВК 3717640</t>
  </si>
  <si>
    <t>Захід 5.3. Улаштування мережевої сонячної електростанції для забезпечення безперебійного гарячого водопостачання будівлі КНП "Дитяча клінічна лікарня Святої Зінаїди" Сумської міської ради за адресою: м. Суми,вул.Троїцька,28   КПКВК 0717700, КПКВК 0717640</t>
  </si>
  <si>
    <t>Захід 5.3.1. Збільшення ємності джерел резервного живлення КНП "Дитяча клінічна лікарня Святої Зінаїди" Сумської міської ради за адресою: м. Суми,вул.Троїцька,28   КПКВК 071640</t>
  </si>
  <si>
    <t>витрати на підключення та придбання обладнання</t>
  </si>
  <si>
    <t>Директор Департаменту фінансів, економіки та інвестицій</t>
  </si>
  <si>
    <t>Світлана ЛИПОВА</t>
  </si>
  <si>
    <t>Захід 2.14. Капітальний ремонт Сумського дошкільного навчального закладу (ясла – садок) № 23 «Золотий ключик» м. Суми, Сумської області з впровадженням заходів комплексної термомодернізації та відновленням аварійних елементів будівлі, що виникли внаслідок збройної агресії російської федерації, по вул. Ковпака, 27 в м. Суми,  Сумської області           КПКВК 0617640, 0617384</t>
  </si>
  <si>
    <t>послуги з підключення обладнання</t>
  </si>
  <si>
    <t>витрати на придбання обладнання</t>
  </si>
  <si>
    <t>відсоток виконання заходу</t>
  </si>
  <si>
    <t>придбання комплекту акумуляторних модулів</t>
  </si>
  <si>
    <t>Додаток 2</t>
  </si>
  <si>
    <t>Захід 2.23. Капітальний ремонт покрівлі (з утепленням) Сумського дошкільного навчального закладу (ясла-садок) № 16 "Сонечко" м. Суми, Сумської області
 КПКВК 0617640</t>
  </si>
  <si>
    <t>Захід 2.20. Капітальний ремонт будівлі Сумського санаторного дошкільного навчального закладу (ясла-садок) № 24 «Оленка» м. Суми Сумської області з впровадженням комплексної термомодернізації за адресою: вул. Берестовська, 49А, м. Суми 
КПКВК 0617640</t>
  </si>
  <si>
    <t xml:space="preserve">до наказу Сумської міської військової
адміністрації
від 16.10.2024 № 324 – СМР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</si>
</sst>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₴_-;\-* #,##0.00\ _₴_-;_-* &quot;-&quot;??\ _₴_-;_-@_-"/>
    <numFmt numFmtId="165" formatCode="0.0"/>
    <numFmt numFmtId="166" formatCode="#,##0.0"/>
  </numFmts>
  <fonts count="1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Arial"/>
      <family val="2"/>
      <charset val="204"/>
    </font>
    <font>
      <sz val="14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0" applyFont="1" applyAlignment="1">
      <alignment horizontal="justify" vertical="center"/>
    </xf>
    <xf numFmtId="0" fontId="0" fillId="0" borderId="0" xfId="0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0" fillId="0" borderId="0" xfId="0" applyBorder="1"/>
    <xf numFmtId="0" fontId="9" fillId="0" borderId="0" xfId="0" applyFont="1" applyFill="1" applyBorder="1" applyAlignment="1">
      <alignment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" fontId="11" fillId="0" borderId="2" xfId="1" applyNumberFormat="1" applyFont="1" applyFill="1" applyBorder="1" applyAlignment="1">
      <alignment horizontal="center" vertical="center" wrapText="1"/>
    </xf>
    <xf numFmtId="4" fontId="11" fillId="0" borderId="2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1" fontId="0" fillId="0" borderId="0" xfId="0" applyNumberFormat="1" applyBorder="1"/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/>
    </xf>
    <xf numFmtId="165" fontId="0" fillId="0" borderId="0" xfId="0" applyNumberFormat="1"/>
    <xf numFmtId="0" fontId="0" fillId="0" borderId="0" xfId="0" applyFill="1"/>
    <xf numFmtId="4" fontId="0" fillId="0" borderId="0" xfId="0" applyNumberFormat="1"/>
    <xf numFmtId="0" fontId="6" fillId="0" borderId="2" xfId="0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4" fontId="7" fillId="0" borderId="2" xfId="0" applyNumberFormat="1" applyFont="1" applyBorder="1" applyAlignment="1">
      <alignment horizontal="center" vertical="center" wrapText="1"/>
    </xf>
    <xf numFmtId="4" fontId="0" fillId="0" borderId="0" xfId="0" applyNumberFormat="1" applyFill="1" applyAlignment="1">
      <alignment horizontal="center"/>
    </xf>
    <xf numFmtId="4" fontId="0" fillId="0" borderId="0" xfId="0" applyNumberFormat="1" applyAlignment="1">
      <alignment horizontal="center"/>
    </xf>
    <xf numFmtId="0" fontId="8" fillId="0" borderId="2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66" fontId="6" fillId="0" borderId="2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10" fillId="2" borderId="2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65" fontId="0" fillId="0" borderId="0" xfId="0" applyNumberFormat="1" applyFill="1" applyBorder="1"/>
    <xf numFmtId="1" fontId="0" fillId="0" borderId="0" xfId="0" applyNumberFormat="1" applyFill="1" applyBorder="1"/>
    <xf numFmtId="0" fontId="0" fillId="0" borderId="0" xfId="0" applyBorder="1" applyAlignment="1">
      <alignment vertical="center"/>
    </xf>
    <xf numFmtId="0" fontId="13" fillId="0" borderId="0" xfId="0" applyFont="1" applyFill="1"/>
    <xf numFmtId="4" fontId="13" fillId="0" borderId="0" xfId="0" applyNumberFormat="1" applyFont="1" applyFill="1" applyAlignment="1">
      <alignment horizontal="center"/>
    </xf>
    <xf numFmtId="0" fontId="6" fillId="0" borderId="2" xfId="0" applyFont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6"/>
  <sheetViews>
    <sheetView tabSelected="1" zoomScale="120" zoomScaleNormal="120" zoomScaleSheetLayoutView="80" workbookViewId="0">
      <selection activeCell="E3" sqref="E3"/>
    </sheetView>
  </sheetViews>
  <sheetFormatPr defaultRowHeight="15" x14ac:dyDescent="0.25"/>
  <cols>
    <col min="1" max="1" width="38.42578125" customWidth="1"/>
    <col min="2" max="2" width="14.5703125" customWidth="1"/>
    <col min="3" max="3" width="41.42578125" style="2" customWidth="1"/>
    <col min="4" max="4" width="10.140625" customWidth="1"/>
    <col min="5" max="5" width="13.42578125" style="36" customWidth="1"/>
    <col min="6" max="6" width="13.85546875" style="36" customWidth="1"/>
    <col min="7" max="7" width="14.28515625" style="36" customWidth="1"/>
    <col min="9" max="9" width="13.5703125" bestFit="1" customWidth="1"/>
    <col min="10" max="10" width="11.42578125" bestFit="1" customWidth="1"/>
    <col min="11" max="11" width="19.28515625" customWidth="1"/>
    <col min="14" max="14" width="10.5703125" bestFit="1" customWidth="1"/>
  </cols>
  <sheetData>
    <row r="1" spans="1:22" ht="23.25" customHeight="1" x14ac:dyDescent="0.25">
      <c r="A1" s="31" t="s">
        <v>198</v>
      </c>
      <c r="B1" s="31"/>
      <c r="C1" s="31"/>
      <c r="D1" s="31"/>
      <c r="E1" s="87" t="s">
        <v>268</v>
      </c>
      <c r="F1" s="87"/>
      <c r="G1" s="87"/>
    </row>
    <row r="2" spans="1:22" ht="79.5" customHeight="1" x14ac:dyDescent="0.25">
      <c r="A2" s="31"/>
      <c r="B2" s="31"/>
      <c r="C2" s="31"/>
      <c r="D2" s="31"/>
      <c r="E2" s="103" t="s">
        <v>271</v>
      </c>
      <c r="F2" s="103"/>
      <c r="G2" s="103"/>
    </row>
    <row r="3" spans="1:22" ht="15.75" customHeight="1" x14ac:dyDescent="0.25">
      <c r="A3" s="31"/>
      <c r="B3" s="31"/>
      <c r="C3" s="31"/>
      <c r="D3" s="31"/>
      <c r="E3" s="59"/>
      <c r="F3" s="59"/>
      <c r="G3" s="59"/>
    </row>
    <row r="4" spans="1:22" ht="27" customHeight="1" x14ac:dyDescent="0.25">
      <c r="A4" s="95" t="s">
        <v>0</v>
      </c>
      <c r="B4" s="95"/>
      <c r="C4" s="95"/>
      <c r="D4" s="95"/>
      <c r="E4" s="95"/>
      <c r="F4" s="95"/>
      <c r="G4" s="95"/>
    </row>
    <row r="5" spans="1:22" ht="20.25" customHeight="1" x14ac:dyDescent="0.25">
      <c r="A5" s="96" t="s">
        <v>1</v>
      </c>
      <c r="B5" s="96"/>
      <c r="C5" s="96"/>
      <c r="D5" s="96"/>
      <c r="E5" s="96"/>
      <c r="F5" s="96"/>
      <c r="G5" s="96"/>
    </row>
    <row r="6" spans="1:22" x14ac:dyDescent="0.25">
      <c r="A6" s="97" t="s">
        <v>2</v>
      </c>
      <c r="B6" s="97"/>
      <c r="C6" s="97"/>
      <c r="D6" s="97"/>
      <c r="E6" s="97"/>
      <c r="F6" s="97"/>
      <c r="G6" s="97"/>
    </row>
    <row r="7" spans="1:22" ht="79.5" customHeight="1" x14ac:dyDescent="0.25">
      <c r="A7" s="98" t="s">
        <v>3</v>
      </c>
      <c r="B7" s="98" t="s">
        <v>4</v>
      </c>
      <c r="C7" s="99" t="s">
        <v>5</v>
      </c>
      <c r="D7" s="98" t="s">
        <v>6</v>
      </c>
      <c r="E7" s="98" t="s">
        <v>7</v>
      </c>
      <c r="F7" s="98"/>
      <c r="G7" s="98"/>
    </row>
    <row r="8" spans="1:22" x14ac:dyDescent="0.25">
      <c r="A8" s="98"/>
      <c r="B8" s="98"/>
      <c r="C8" s="100"/>
      <c r="D8" s="98"/>
      <c r="E8" s="98" t="s">
        <v>8</v>
      </c>
      <c r="F8" s="98"/>
      <c r="G8" s="98"/>
    </row>
    <row r="9" spans="1:22" x14ac:dyDescent="0.25">
      <c r="A9" s="98"/>
      <c r="B9" s="98"/>
      <c r="C9" s="101"/>
      <c r="D9" s="98"/>
      <c r="E9" s="34" t="s">
        <v>9</v>
      </c>
      <c r="F9" s="34" t="s">
        <v>10</v>
      </c>
      <c r="G9" s="34" t="s">
        <v>11</v>
      </c>
    </row>
    <row r="10" spans="1:22" x14ac:dyDescent="0.25">
      <c r="A10" s="3">
        <v>1</v>
      </c>
      <c r="B10" s="3">
        <v>2</v>
      </c>
      <c r="C10" s="3">
        <v>3</v>
      </c>
      <c r="D10" s="3">
        <v>4</v>
      </c>
      <c r="E10" s="37">
        <v>5</v>
      </c>
      <c r="F10" s="37">
        <v>6</v>
      </c>
      <c r="G10" s="37">
        <v>7</v>
      </c>
    </row>
    <row r="11" spans="1:22" ht="18" customHeight="1" x14ac:dyDescent="0.25">
      <c r="A11" s="68" t="s">
        <v>121</v>
      </c>
      <c r="B11" s="32" t="s">
        <v>18</v>
      </c>
      <c r="C11" s="19" t="s">
        <v>218</v>
      </c>
      <c r="D11" s="32" t="s">
        <v>119</v>
      </c>
      <c r="E11" s="11">
        <f>447.73/1.163</f>
        <v>384.97850386930355</v>
      </c>
      <c r="F11" s="11">
        <f>1781/1.163</f>
        <v>1531.3843508168529</v>
      </c>
      <c r="G11" s="11">
        <f>1571.97/1.163</f>
        <v>1351.6509028374892</v>
      </c>
      <c r="H11" s="7"/>
      <c r="I11" s="7"/>
      <c r="J11" s="7"/>
      <c r="K11" s="7"/>
      <c r="L11" s="7"/>
      <c r="M11" s="18"/>
      <c r="N11" s="7"/>
      <c r="O11" s="7"/>
      <c r="P11" s="7"/>
      <c r="Q11" s="7"/>
    </row>
    <row r="12" spans="1:22" ht="36.75" customHeight="1" x14ac:dyDescent="0.25">
      <c r="A12" s="70"/>
      <c r="B12" s="32" t="s">
        <v>15</v>
      </c>
      <c r="C12" s="19" t="s">
        <v>216</v>
      </c>
      <c r="D12" s="32" t="s">
        <v>26</v>
      </c>
      <c r="E12" s="11">
        <f>E11/38852.536*100</f>
        <v>0.99087097910237709</v>
      </c>
      <c r="F12" s="11">
        <f>F11/38852.536*100</f>
        <v>3.9415299706996039</v>
      </c>
      <c r="G12" s="11">
        <f>G11/38852.536*100</f>
        <v>3.4789258102418055</v>
      </c>
      <c r="H12" s="7"/>
      <c r="I12" s="48"/>
      <c r="J12" s="48"/>
      <c r="K12" s="45"/>
      <c r="L12" s="45"/>
      <c r="M12" s="46"/>
      <c r="N12" s="47"/>
      <c r="O12" s="7"/>
      <c r="P12" s="7"/>
      <c r="Q12" s="7"/>
    </row>
    <row r="13" spans="1:22" ht="17.25" customHeight="1" x14ac:dyDescent="0.25">
      <c r="A13" s="68" t="s">
        <v>122</v>
      </c>
      <c r="B13" s="32" t="s">
        <v>18</v>
      </c>
      <c r="C13" s="19" t="s">
        <v>218</v>
      </c>
      <c r="D13" s="32" t="s">
        <v>119</v>
      </c>
      <c r="E13" s="11">
        <v>0</v>
      </c>
      <c r="F13" s="11">
        <f>73.4/1.163</f>
        <v>63.112639724849529</v>
      </c>
      <c r="G13" s="11">
        <f>167.75/1.163</f>
        <v>144.23903697334478</v>
      </c>
      <c r="H13" s="7"/>
      <c r="I13" s="48"/>
      <c r="J13" s="48"/>
      <c r="K13" s="45"/>
      <c r="L13" s="45"/>
      <c r="M13" s="47"/>
      <c r="N13" s="45"/>
      <c r="O13" s="7"/>
      <c r="P13" s="7"/>
      <c r="Q13" s="7"/>
    </row>
    <row r="14" spans="1:22" ht="40.5" customHeight="1" x14ac:dyDescent="0.25">
      <c r="A14" s="70"/>
      <c r="B14" s="32" t="s">
        <v>15</v>
      </c>
      <c r="C14" s="19" t="s">
        <v>216</v>
      </c>
      <c r="D14" s="32" t="s">
        <v>26</v>
      </c>
      <c r="E14" s="11">
        <v>0</v>
      </c>
      <c r="F14" s="11">
        <f>F13/10455.971*100</f>
        <v>0.60360381379069949</v>
      </c>
      <c r="G14" s="11">
        <f>G13/10455.971*100</f>
        <v>1.3794896425529948</v>
      </c>
      <c r="H14" s="7"/>
      <c r="I14" s="48"/>
      <c r="J14" s="48"/>
      <c r="K14" s="45"/>
      <c r="L14" s="45"/>
      <c r="M14" s="46"/>
      <c r="N14" s="45"/>
      <c r="O14" s="7"/>
      <c r="P14" s="7"/>
      <c r="Q14" s="7"/>
    </row>
    <row r="15" spans="1:22" ht="17.25" customHeight="1" x14ac:dyDescent="0.25">
      <c r="A15" s="68" t="s">
        <v>220</v>
      </c>
      <c r="B15" s="39" t="s">
        <v>18</v>
      </c>
      <c r="C15" s="19" t="s">
        <v>218</v>
      </c>
      <c r="D15" s="39" t="s">
        <v>120</v>
      </c>
      <c r="E15" s="11">
        <v>0</v>
      </c>
      <c r="F15" s="11">
        <f>57.6*2</f>
        <v>115.2</v>
      </c>
      <c r="G15" s="11">
        <v>0</v>
      </c>
      <c r="H15" s="7"/>
      <c r="I15" s="48"/>
      <c r="J15" s="48"/>
      <c r="K15" s="45"/>
      <c r="L15" s="45"/>
      <c r="M15" s="47"/>
      <c r="N15" s="45"/>
      <c r="O15" s="7"/>
      <c r="P15" s="7"/>
      <c r="Q15" s="7"/>
    </row>
    <row r="16" spans="1:22" ht="39.75" customHeight="1" x14ac:dyDescent="0.25">
      <c r="A16" s="70"/>
      <c r="B16" s="39" t="s">
        <v>15</v>
      </c>
      <c r="C16" s="19" t="s">
        <v>216</v>
      </c>
      <c r="D16" s="39" t="s">
        <v>26</v>
      </c>
      <c r="E16" s="11">
        <v>0</v>
      </c>
      <c r="F16" s="11">
        <f>F15/10455.971*100</f>
        <v>1.1017628109335806</v>
      </c>
      <c r="G16" s="11">
        <v>0</v>
      </c>
      <c r="H16" s="7"/>
      <c r="I16" s="45"/>
      <c r="J16" s="45"/>
      <c r="K16" s="45"/>
      <c r="L16" s="47"/>
      <c r="M16" s="46"/>
      <c r="N16" s="45"/>
      <c r="O16" s="45"/>
      <c r="P16" s="45"/>
      <c r="Q16" s="45"/>
      <c r="R16" s="45"/>
      <c r="S16" s="45"/>
      <c r="T16" s="45"/>
      <c r="U16" s="45"/>
      <c r="V16" s="45"/>
    </row>
    <row r="17" spans="1:17" x14ac:dyDescent="0.25">
      <c r="A17" s="89" t="s">
        <v>16</v>
      </c>
      <c r="B17" s="90"/>
      <c r="C17" s="90"/>
      <c r="D17" s="90"/>
      <c r="E17" s="90"/>
      <c r="F17" s="90"/>
      <c r="G17" s="91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ht="17.25" customHeight="1" x14ac:dyDescent="0.25">
      <c r="A18" s="92" t="s">
        <v>17</v>
      </c>
      <c r="B18" s="30" t="s">
        <v>12</v>
      </c>
      <c r="C18" s="19" t="s">
        <v>13</v>
      </c>
      <c r="D18" s="30" t="s">
        <v>14</v>
      </c>
      <c r="E18" s="11">
        <f>E22+E27</f>
        <v>55261740</v>
      </c>
      <c r="F18" s="11">
        <f>F22</f>
        <v>111119500</v>
      </c>
      <c r="G18" s="11">
        <f>G22</f>
        <v>123176609</v>
      </c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ht="25.5" x14ac:dyDescent="0.25">
      <c r="A19" s="93"/>
      <c r="B19" s="30" t="s">
        <v>18</v>
      </c>
      <c r="C19" s="19" t="s">
        <v>208</v>
      </c>
      <c r="D19" s="30" t="s">
        <v>21</v>
      </c>
      <c r="E19" s="12">
        <v>4</v>
      </c>
      <c r="F19" s="12">
        <v>4</v>
      </c>
      <c r="G19" s="12">
        <v>4</v>
      </c>
      <c r="L19" s="18"/>
    </row>
    <row r="20" spans="1:17" ht="25.5" x14ac:dyDescent="0.25">
      <c r="A20" s="93"/>
      <c r="B20" s="30" t="s">
        <v>19</v>
      </c>
      <c r="C20" s="19" t="s">
        <v>23</v>
      </c>
      <c r="D20" s="30" t="s">
        <v>63</v>
      </c>
      <c r="E20" s="11">
        <f>E18/E19</f>
        <v>13815435</v>
      </c>
      <c r="F20" s="11">
        <f>F18/F19</f>
        <v>27779875</v>
      </c>
      <c r="G20" s="11">
        <f>G18/G19</f>
        <v>30794152.25</v>
      </c>
    </row>
    <row r="21" spans="1:17" ht="20.25" customHeight="1" x14ac:dyDescent="0.25">
      <c r="A21" s="94"/>
      <c r="B21" s="30" t="s">
        <v>15</v>
      </c>
      <c r="C21" s="19" t="s">
        <v>209</v>
      </c>
      <c r="D21" s="30" t="s">
        <v>26</v>
      </c>
      <c r="E21" s="11">
        <f>E19/8*100</f>
        <v>50</v>
      </c>
      <c r="F21" s="11">
        <f>F19/8*100</f>
        <v>50</v>
      </c>
      <c r="G21" s="11">
        <f>G19/8*100</f>
        <v>50</v>
      </c>
    </row>
    <row r="22" spans="1:17" ht="20.25" customHeight="1" x14ac:dyDescent="0.25">
      <c r="A22" s="71" t="s">
        <v>234</v>
      </c>
      <c r="B22" s="83" t="s">
        <v>12</v>
      </c>
      <c r="C22" s="5" t="s">
        <v>13</v>
      </c>
      <c r="D22" s="4" t="s">
        <v>14</v>
      </c>
      <c r="E22" s="9">
        <v>48200000</v>
      </c>
      <c r="F22" s="6">
        <v>111119500</v>
      </c>
      <c r="G22" s="38">
        <v>123176609</v>
      </c>
    </row>
    <row r="23" spans="1:17" ht="26.25" customHeight="1" x14ac:dyDescent="0.25">
      <c r="A23" s="71"/>
      <c r="B23" s="84"/>
      <c r="C23" s="5" t="s">
        <v>20</v>
      </c>
      <c r="D23" s="4" t="s">
        <v>21</v>
      </c>
      <c r="E23" s="43">
        <v>8</v>
      </c>
      <c r="F23" s="10">
        <v>8</v>
      </c>
      <c r="G23" s="10">
        <v>8</v>
      </c>
    </row>
    <row r="24" spans="1:17" ht="29.25" customHeight="1" x14ac:dyDescent="0.25">
      <c r="A24" s="71"/>
      <c r="B24" s="4" t="s">
        <v>18</v>
      </c>
      <c r="C24" s="5" t="s">
        <v>22</v>
      </c>
      <c r="D24" s="4" t="s">
        <v>21</v>
      </c>
      <c r="E24" s="10">
        <v>4</v>
      </c>
      <c r="F24" s="10">
        <v>4</v>
      </c>
      <c r="G24" s="10">
        <v>4</v>
      </c>
    </row>
    <row r="25" spans="1:17" ht="27" customHeight="1" x14ac:dyDescent="0.25">
      <c r="A25" s="71"/>
      <c r="B25" s="4" t="s">
        <v>19</v>
      </c>
      <c r="C25" s="5" t="s">
        <v>23</v>
      </c>
      <c r="D25" s="4" t="s">
        <v>24</v>
      </c>
      <c r="E25" s="6">
        <f>E22/E24</f>
        <v>12050000</v>
      </c>
      <c r="F25" s="6">
        <f>F22/F24</f>
        <v>27779875</v>
      </c>
      <c r="G25" s="6">
        <f>G22/G24</f>
        <v>30794152.25</v>
      </c>
      <c r="I25" s="26"/>
    </row>
    <row r="26" spans="1:17" ht="18.75" customHeight="1" x14ac:dyDescent="0.25">
      <c r="A26" s="71"/>
      <c r="B26" s="4" t="s">
        <v>15</v>
      </c>
      <c r="C26" s="5" t="s">
        <v>25</v>
      </c>
      <c r="D26" s="4" t="s">
        <v>26</v>
      </c>
      <c r="E26" s="6">
        <f>E24/E23*100</f>
        <v>50</v>
      </c>
      <c r="F26" s="6">
        <f t="shared" ref="F26:G26" si="0">F24/F23*100</f>
        <v>50</v>
      </c>
      <c r="G26" s="6">
        <f t="shared" si="0"/>
        <v>50</v>
      </c>
      <c r="I26" s="26"/>
    </row>
    <row r="27" spans="1:17" ht="19.5" customHeight="1" x14ac:dyDescent="0.25">
      <c r="A27" s="80" t="s">
        <v>235</v>
      </c>
      <c r="B27" s="20" t="s">
        <v>12</v>
      </c>
      <c r="C27" s="19" t="s">
        <v>13</v>
      </c>
      <c r="D27" s="20" t="s">
        <v>14</v>
      </c>
      <c r="E27" s="11">
        <v>7061740</v>
      </c>
      <c r="F27" s="11"/>
      <c r="G27" s="11"/>
    </row>
    <row r="28" spans="1:17" ht="30" customHeight="1" x14ac:dyDescent="0.25">
      <c r="A28" s="80"/>
      <c r="B28" s="74" t="s">
        <v>18</v>
      </c>
      <c r="C28" s="19" t="s">
        <v>145</v>
      </c>
      <c r="D28" s="20" t="s">
        <v>30</v>
      </c>
      <c r="E28" s="11">
        <f>480.1+22</f>
        <v>502.1</v>
      </c>
      <c r="F28" s="11"/>
      <c r="G28" s="11"/>
    </row>
    <row r="29" spans="1:17" ht="18" customHeight="1" x14ac:dyDescent="0.25">
      <c r="A29" s="80"/>
      <c r="B29" s="76"/>
      <c r="C29" s="19" t="s">
        <v>152</v>
      </c>
      <c r="D29" s="20" t="s">
        <v>30</v>
      </c>
      <c r="E29" s="11">
        <f>0.72+8.49</f>
        <v>9.2100000000000009</v>
      </c>
      <c r="F29" s="11"/>
      <c r="G29" s="11"/>
    </row>
    <row r="30" spans="1:17" ht="20.25" customHeight="1" x14ac:dyDescent="0.25">
      <c r="A30" s="80"/>
      <c r="B30" s="76"/>
      <c r="C30" s="19" t="s">
        <v>153</v>
      </c>
      <c r="D30" s="20" t="s">
        <v>21</v>
      </c>
      <c r="E30" s="12">
        <v>2</v>
      </c>
      <c r="F30" s="11"/>
      <c r="G30" s="11"/>
    </row>
    <row r="31" spans="1:17" ht="19.5" customHeight="1" x14ac:dyDescent="0.25">
      <c r="A31" s="80"/>
      <c r="B31" s="75"/>
      <c r="C31" s="19" t="s">
        <v>156</v>
      </c>
      <c r="D31" s="20" t="s">
        <v>21</v>
      </c>
      <c r="E31" s="12">
        <v>1</v>
      </c>
      <c r="F31" s="11"/>
      <c r="G31" s="11"/>
    </row>
    <row r="32" spans="1:17" ht="27" customHeight="1" x14ac:dyDescent="0.25">
      <c r="A32" s="80"/>
      <c r="B32" s="74" t="s">
        <v>19</v>
      </c>
      <c r="C32" s="19" t="s">
        <v>147</v>
      </c>
      <c r="D32" s="20" t="s">
        <v>34</v>
      </c>
      <c r="E32" s="11">
        <v>4300</v>
      </c>
      <c r="F32" s="11"/>
      <c r="G32" s="11"/>
    </row>
    <row r="33" spans="1:10" ht="22.5" customHeight="1" x14ac:dyDescent="0.25">
      <c r="A33" s="80"/>
      <c r="B33" s="76"/>
      <c r="C33" s="19" t="s">
        <v>85</v>
      </c>
      <c r="D33" s="20" t="s">
        <v>34</v>
      </c>
      <c r="E33" s="11">
        <v>10000</v>
      </c>
      <c r="F33" s="11"/>
      <c r="G33" s="11"/>
      <c r="I33" s="26"/>
    </row>
    <row r="34" spans="1:10" ht="26.25" customHeight="1" x14ac:dyDescent="0.25">
      <c r="A34" s="80"/>
      <c r="B34" s="76"/>
      <c r="C34" s="19" t="s">
        <v>154</v>
      </c>
      <c r="D34" s="20" t="s">
        <v>158</v>
      </c>
      <c r="E34" s="11">
        <v>1345.55</v>
      </c>
      <c r="F34" s="11"/>
      <c r="G34" s="11"/>
    </row>
    <row r="35" spans="1:10" ht="18.75" customHeight="1" x14ac:dyDescent="0.25">
      <c r="A35" s="80"/>
      <c r="B35" s="75"/>
      <c r="C35" s="19" t="s">
        <v>157</v>
      </c>
      <c r="D35" s="20" t="s">
        <v>14</v>
      </c>
      <c r="E35" s="11">
        <v>1000000</v>
      </c>
      <c r="F35" s="11"/>
      <c r="G35" s="11"/>
    </row>
    <row r="36" spans="1:10" ht="18" customHeight="1" x14ac:dyDescent="0.25">
      <c r="A36" s="80"/>
      <c r="B36" s="74" t="s">
        <v>15</v>
      </c>
      <c r="C36" s="19" t="s">
        <v>37</v>
      </c>
      <c r="D36" s="20" t="s">
        <v>26</v>
      </c>
      <c r="E36" s="11">
        <v>100</v>
      </c>
      <c r="F36" s="11"/>
      <c r="G36" s="11"/>
    </row>
    <row r="37" spans="1:10" ht="17.25" customHeight="1" x14ac:dyDescent="0.25">
      <c r="A37" s="80"/>
      <c r="B37" s="76"/>
      <c r="C37" s="19" t="s">
        <v>159</v>
      </c>
      <c r="D37" s="20" t="s">
        <v>26</v>
      </c>
      <c r="E37" s="11">
        <v>100</v>
      </c>
      <c r="F37" s="11"/>
      <c r="G37" s="11"/>
    </row>
    <row r="38" spans="1:10" ht="17.25" customHeight="1" x14ac:dyDescent="0.25">
      <c r="A38" s="80"/>
      <c r="B38" s="76"/>
      <c r="C38" s="19" t="s">
        <v>160</v>
      </c>
      <c r="D38" s="20" t="s">
        <v>26</v>
      </c>
      <c r="E38" s="11">
        <v>100</v>
      </c>
      <c r="F38" s="11"/>
      <c r="G38" s="11"/>
    </row>
    <row r="39" spans="1:10" ht="20.25" customHeight="1" x14ac:dyDescent="0.25">
      <c r="A39" s="80"/>
      <c r="B39" s="75"/>
      <c r="C39" s="19" t="s">
        <v>161</v>
      </c>
      <c r="D39" s="20" t="s">
        <v>26</v>
      </c>
      <c r="E39" s="11">
        <v>100</v>
      </c>
      <c r="F39" s="11"/>
      <c r="G39" s="11"/>
    </row>
    <row r="40" spans="1:10" ht="18" customHeight="1" x14ac:dyDescent="0.25">
      <c r="A40" s="72" t="s">
        <v>27</v>
      </c>
      <c r="B40" s="32" t="s">
        <v>12</v>
      </c>
      <c r="C40" s="19" t="s">
        <v>13</v>
      </c>
      <c r="D40" s="32" t="s">
        <v>14</v>
      </c>
      <c r="E40" s="11">
        <f>E44+E52+E56+E61+E66+E70+E75+E80+E85+E90+E95+E107+E111+E121+E132+E137+E145+E153+E158+E166</f>
        <v>2970000</v>
      </c>
      <c r="F40" s="11">
        <f>F44+F52+F56+F66+F70+F75+F80+F85+F90+F95+F107+F111+F121+F132+F137+F145+F153+F158+F166</f>
        <v>148253532</v>
      </c>
      <c r="G40" s="11">
        <f>G44+G52+G56+G61+G66+G70+G75+G80+G85+G90+G95+G107+G111+G121+G132+G137+G145+G153+G158+G166+G170+G175+G180</f>
        <v>205192234</v>
      </c>
    </row>
    <row r="41" spans="1:10" x14ac:dyDescent="0.25">
      <c r="A41" s="72"/>
      <c r="B41" s="32" t="s">
        <v>18</v>
      </c>
      <c r="C41" s="19" t="s">
        <v>212</v>
      </c>
      <c r="D41" s="32" t="s">
        <v>21</v>
      </c>
      <c r="E41" s="12">
        <v>3</v>
      </c>
      <c r="F41" s="12">
        <v>17</v>
      </c>
      <c r="G41" s="12">
        <v>13</v>
      </c>
    </row>
    <row r="42" spans="1:10" ht="18" customHeight="1" x14ac:dyDescent="0.25">
      <c r="A42" s="72"/>
      <c r="B42" s="32" t="s">
        <v>19</v>
      </c>
      <c r="C42" s="19" t="s">
        <v>210</v>
      </c>
      <c r="D42" s="32" t="s">
        <v>79</v>
      </c>
      <c r="E42" s="11">
        <f>E40/E41</f>
        <v>990000</v>
      </c>
      <c r="F42" s="11">
        <f>F40/F41</f>
        <v>8720796</v>
      </c>
      <c r="G42" s="11">
        <f>G40/G41</f>
        <v>15784018</v>
      </c>
    </row>
    <row r="43" spans="1:10" ht="18" customHeight="1" x14ac:dyDescent="0.25">
      <c r="A43" s="72"/>
      <c r="B43" s="32" t="s">
        <v>15</v>
      </c>
      <c r="C43" s="19" t="s">
        <v>213</v>
      </c>
      <c r="D43" s="32" t="s">
        <v>26</v>
      </c>
      <c r="E43" s="11">
        <v>19.149999999999999</v>
      </c>
      <c r="F43" s="11">
        <v>75.62</v>
      </c>
      <c r="G43" s="11">
        <v>77.989999999999995</v>
      </c>
    </row>
    <row r="44" spans="1:10" ht="17.25" customHeight="1" x14ac:dyDescent="0.25">
      <c r="A44" s="85" t="s">
        <v>28</v>
      </c>
      <c r="B44" s="83" t="s">
        <v>12</v>
      </c>
      <c r="C44" s="5" t="s">
        <v>13</v>
      </c>
      <c r="D44" s="4" t="s">
        <v>14</v>
      </c>
      <c r="E44" s="6"/>
      <c r="F44" s="6">
        <v>18800000</v>
      </c>
      <c r="G44" s="6">
        <v>14200000</v>
      </c>
      <c r="J44" s="41"/>
    </row>
    <row r="45" spans="1:10" ht="31.5" customHeight="1" x14ac:dyDescent="0.25">
      <c r="A45" s="85"/>
      <c r="B45" s="84"/>
      <c r="C45" s="5" t="s">
        <v>29</v>
      </c>
      <c r="D45" s="4" t="s">
        <v>30</v>
      </c>
      <c r="E45" s="6"/>
      <c r="F45" s="6">
        <v>3098.9</v>
      </c>
      <c r="G45" s="6">
        <v>2195.6999999999998</v>
      </c>
      <c r="I45" s="26"/>
      <c r="J45" s="26"/>
    </row>
    <row r="46" spans="1:10" ht="29.25" customHeight="1" x14ac:dyDescent="0.25">
      <c r="A46" s="85"/>
      <c r="B46" s="83" t="s">
        <v>18</v>
      </c>
      <c r="C46" s="5" t="s">
        <v>31</v>
      </c>
      <c r="D46" s="4" t="s">
        <v>30</v>
      </c>
      <c r="E46" s="6"/>
      <c r="F46" s="6">
        <v>3098.9</v>
      </c>
      <c r="G46" s="6">
        <v>2195.6999999999998</v>
      </c>
    </row>
    <row r="47" spans="1:10" ht="18.75" customHeight="1" x14ac:dyDescent="0.25">
      <c r="A47" s="85"/>
      <c r="B47" s="84"/>
      <c r="C47" s="5" t="s">
        <v>32</v>
      </c>
      <c r="D47" s="4" t="s">
        <v>21</v>
      </c>
      <c r="E47" s="6"/>
      <c r="F47" s="10">
        <v>1</v>
      </c>
      <c r="G47" s="10">
        <v>1</v>
      </c>
    </row>
    <row r="48" spans="1:10" ht="25.5" customHeight="1" x14ac:dyDescent="0.25">
      <c r="A48" s="85"/>
      <c r="B48" s="83" t="s">
        <v>19</v>
      </c>
      <c r="C48" s="5" t="s">
        <v>33</v>
      </c>
      <c r="D48" s="4" t="s">
        <v>34</v>
      </c>
      <c r="E48" s="6"/>
      <c r="F48" s="6">
        <f>8997.03/F46*1000</f>
        <v>2903.2979444318953</v>
      </c>
      <c r="G48" s="6">
        <f>(G44-G49)/G46</f>
        <v>6284.8658742086809</v>
      </c>
    </row>
    <row r="49" spans="1:7" ht="17.25" customHeight="1" x14ac:dyDescent="0.25">
      <c r="A49" s="85"/>
      <c r="B49" s="88"/>
      <c r="C49" s="5" t="s">
        <v>35</v>
      </c>
      <c r="D49" s="4" t="s">
        <v>14</v>
      </c>
      <c r="E49" s="6"/>
      <c r="F49" s="6">
        <f>644768*1.2</f>
        <v>773721.59999999998</v>
      </c>
      <c r="G49" s="6">
        <f>333600*1.2</f>
        <v>400320</v>
      </c>
    </row>
    <row r="50" spans="1:7" ht="15.75" customHeight="1" x14ac:dyDescent="0.25">
      <c r="A50" s="85"/>
      <c r="B50" s="84"/>
      <c r="C50" s="5" t="s">
        <v>36</v>
      </c>
      <c r="D50" s="4" t="s">
        <v>34</v>
      </c>
      <c r="E50" s="6"/>
      <c r="F50" s="6">
        <f>672800*1.2</f>
        <v>807360</v>
      </c>
      <c r="G50" s="6">
        <v>0</v>
      </c>
    </row>
    <row r="51" spans="1:7" ht="18" customHeight="1" x14ac:dyDescent="0.25">
      <c r="A51" s="85"/>
      <c r="B51" s="4" t="s">
        <v>15</v>
      </c>
      <c r="C51" s="5" t="s">
        <v>37</v>
      </c>
      <c r="D51" s="4" t="s">
        <v>26</v>
      </c>
      <c r="E51" s="6"/>
      <c r="F51" s="6">
        <f>F46/F45*100</f>
        <v>100</v>
      </c>
      <c r="G51" s="6">
        <f>G46/G45*100</f>
        <v>100</v>
      </c>
    </row>
    <row r="52" spans="1:7" ht="19.5" customHeight="1" x14ac:dyDescent="0.25">
      <c r="A52" s="71" t="s">
        <v>236</v>
      </c>
      <c r="B52" s="4" t="s">
        <v>12</v>
      </c>
      <c r="C52" s="5" t="s">
        <v>13</v>
      </c>
      <c r="D52" s="4" t="s">
        <v>14</v>
      </c>
      <c r="E52" s="6"/>
      <c r="F52" s="6">
        <v>273558</v>
      </c>
      <c r="G52" s="6"/>
    </row>
    <row r="53" spans="1:7" ht="20.25" customHeight="1" x14ac:dyDescent="0.25">
      <c r="A53" s="71"/>
      <c r="B53" s="4" t="s">
        <v>18</v>
      </c>
      <c r="C53" s="5" t="s">
        <v>114</v>
      </c>
      <c r="D53" s="4" t="s">
        <v>21</v>
      </c>
      <c r="E53" s="6"/>
      <c r="F53" s="10">
        <v>1</v>
      </c>
      <c r="G53" s="6"/>
    </row>
    <row r="54" spans="1:7" ht="31.5" customHeight="1" x14ac:dyDescent="0.25">
      <c r="A54" s="71"/>
      <c r="B54" s="4" t="s">
        <v>19</v>
      </c>
      <c r="C54" s="5" t="s">
        <v>38</v>
      </c>
      <c r="D54" s="4" t="s">
        <v>14</v>
      </c>
      <c r="E54" s="6"/>
      <c r="F54" s="6">
        <v>273558</v>
      </c>
      <c r="G54" s="6"/>
    </row>
    <row r="55" spans="1:7" ht="27" customHeight="1" x14ac:dyDescent="0.25">
      <c r="A55" s="71"/>
      <c r="B55" s="4" t="s">
        <v>15</v>
      </c>
      <c r="C55" s="5" t="s">
        <v>123</v>
      </c>
      <c r="D55" s="4" t="s">
        <v>26</v>
      </c>
      <c r="E55" s="6"/>
      <c r="F55" s="6">
        <v>100</v>
      </c>
      <c r="G55" s="6"/>
    </row>
    <row r="56" spans="1:7" ht="14.25" customHeight="1" x14ac:dyDescent="0.25">
      <c r="A56" s="71" t="s">
        <v>237</v>
      </c>
      <c r="B56" s="83" t="s">
        <v>12</v>
      </c>
      <c r="C56" s="5" t="s">
        <v>13</v>
      </c>
      <c r="D56" s="4" t="s">
        <v>14</v>
      </c>
      <c r="E56" s="6">
        <v>2640000</v>
      </c>
      <c r="F56" s="6">
        <v>5596886</v>
      </c>
      <c r="G56" s="6"/>
    </row>
    <row r="57" spans="1:7" ht="18" customHeight="1" x14ac:dyDescent="0.25">
      <c r="A57" s="71"/>
      <c r="B57" s="84"/>
      <c r="C57" s="5" t="s">
        <v>39</v>
      </c>
      <c r="D57" s="4" t="s">
        <v>30</v>
      </c>
      <c r="E57" s="6">
        <v>3760</v>
      </c>
      <c r="F57" s="6">
        <v>3760</v>
      </c>
      <c r="G57" s="6"/>
    </row>
    <row r="58" spans="1:7" ht="18.75" customHeight="1" x14ac:dyDescent="0.25">
      <c r="A58" s="71"/>
      <c r="B58" s="4" t="s">
        <v>18</v>
      </c>
      <c r="C58" s="5" t="s">
        <v>40</v>
      </c>
      <c r="D58" s="4" t="s">
        <v>30</v>
      </c>
      <c r="E58" s="6">
        <v>720</v>
      </c>
      <c r="F58" s="6">
        <v>1565</v>
      </c>
      <c r="G58" s="6"/>
    </row>
    <row r="59" spans="1:7" ht="17.25" customHeight="1" x14ac:dyDescent="0.25">
      <c r="A59" s="71"/>
      <c r="B59" s="4" t="s">
        <v>19</v>
      </c>
      <c r="C59" s="5" t="s">
        <v>41</v>
      </c>
      <c r="D59" s="4" t="s">
        <v>34</v>
      </c>
      <c r="E59" s="6">
        <f>E56/E58</f>
        <v>3666.6666666666665</v>
      </c>
      <c r="F59" s="6">
        <f>F56/F58</f>
        <v>3576.284984025559</v>
      </c>
      <c r="G59" s="6"/>
    </row>
    <row r="60" spans="1:7" ht="16.5" customHeight="1" x14ac:dyDescent="0.25">
      <c r="A60" s="71"/>
      <c r="B60" s="4" t="s">
        <v>15</v>
      </c>
      <c r="C60" s="5" t="s">
        <v>42</v>
      </c>
      <c r="D60" s="4" t="s">
        <v>26</v>
      </c>
      <c r="E60" s="6">
        <f>E58/E57*100</f>
        <v>19.148936170212767</v>
      </c>
      <c r="F60" s="6">
        <f>F58/F57*100</f>
        <v>41.622340425531917</v>
      </c>
      <c r="G60" s="6"/>
    </row>
    <row r="61" spans="1:7" ht="18.75" customHeight="1" x14ac:dyDescent="0.25">
      <c r="A61" s="71" t="s">
        <v>174</v>
      </c>
      <c r="B61" s="83" t="s">
        <v>12</v>
      </c>
      <c r="C61" s="5" t="s">
        <v>13</v>
      </c>
      <c r="D61" s="4" t="s">
        <v>14</v>
      </c>
      <c r="E61" s="6">
        <v>130000</v>
      </c>
      <c r="F61" s="6"/>
      <c r="G61" s="6"/>
    </row>
    <row r="62" spans="1:7" ht="18.75" customHeight="1" x14ac:dyDescent="0.25">
      <c r="A62" s="71"/>
      <c r="B62" s="84"/>
      <c r="C62" s="5" t="s">
        <v>39</v>
      </c>
      <c r="D62" s="4" t="s">
        <v>30</v>
      </c>
      <c r="E62" s="6">
        <v>1880</v>
      </c>
      <c r="F62" s="6"/>
      <c r="G62" s="6"/>
    </row>
    <row r="63" spans="1:7" ht="18" customHeight="1" x14ac:dyDescent="0.25">
      <c r="A63" s="71"/>
      <c r="B63" s="4" t="s">
        <v>18</v>
      </c>
      <c r="C63" s="5" t="s">
        <v>40</v>
      </c>
      <c r="D63" s="4" t="s">
        <v>30</v>
      </c>
      <c r="E63" s="6">
        <v>0</v>
      </c>
      <c r="F63" s="6"/>
      <c r="G63" s="6"/>
    </row>
    <row r="64" spans="1:7" ht="14.25" customHeight="1" x14ac:dyDescent="0.25">
      <c r="A64" s="71"/>
      <c r="B64" s="4" t="s">
        <v>19</v>
      </c>
      <c r="C64" s="5" t="s">
        <v>41</v>
      </c>
      <c r="D64" s="4" t="s">
        <v>34</v>
      </c>
      <c r="E64" s="6">
        <v>0</v>
      </c>
      <c r="F64" s="6"/>
      <c r="G64" s="6"/>
    </row>
    <row r="65" spans="1:7" ht="18" customHeight="1" x14ac:dyDescent="0.25">
      <c r="A65" s="71"/>
      <c r="B65" s="4" t="s">
        <v>15</v>
      </c>
      <c r="C65" s="5" t="s">
        <v>42</v>
      </c>
      <c r="D65" s="4" t="s">
        <v>26</v>
      </c>
      <c r="E65" s="6">
        <v>0</v>
      </c>
      <c r="F65" s="6"/>
      <c r="G65" s="6"/>
    </row>
    <row r="66" spans="1:7" ht="15.75" customHeight="1" x14ac:dyDescent="0.25">
      <c r="A66" s="71" t="s">
        <v>232</v>
      </c>
      <c r="B66" s="22" t="s">
        <v>12</v>
      </c>
      <c r="C66" s="5" t="s">
        <v>13</v>
      </c>
      <c r="D66" s="4" t="s">
        <v>14</v>
      </c>
      <c r="E66" s="6">
        <v>200000</v>
      </c>
      <c r="F66" s="11">
        <v>563192</v>
      </c>
      <c r="G66" s="6"/>
    </row>
    <row r="67" spans="1:7" ht="23.25" customHeight="1" x14ac:dyDescent="0.25">
      <c r="A67" s="71"/>
      <c r="B67" s="4" t="s">
        <v>18</v>
      </c>
      <c r="C67" s="5" t="s">
        <v>175</v>
      </c>
      <c r="D67" s="4" t="s">
        <v>155</v>
      </c>
      <c r="E67" s="11">
        <v>0</v>
      </c>
      <c r="F67" s="11">
        <v>140</v>
      </c>
      <c r="G67" s="6"/>
    </row>
    <row r="68" spans="1:7" ht="22.5" customHeight="1" x14ac:dyDescent="0.25">
      <c r="A68" s="71"/>
      <c r="B68" s="4" t="s">
        <v>19</v>
      </c>
      <c r="C68" s="5" t="s">
        <v>176</v>
      </c>
      <c r="D68" s="4" t="s">
        <v>34</v>
      </c>
      <c r="E68" s="11">
        <v>0</v>
      </c>
      <c r="F68" s="11">
        <f>F66/F67</f>
        <v>4022.8</v>
      </c>
      <c r="G68" s="6"/>
    </row>
    <row r="69" spans="1:7" ht="18.75" customHeight="1" x14ac:dyDescent="0.25">
      <c r="A69" s="71"/>
      <c r="B69" s="4" t="s">
        <v>15</v>
      </c>
      <c r="C69" s="5" t="s">
        <v>177</v>
      </c>
      <c r="D69" s="4" t="s">
        <v>26</v>
      </c>
      <c r="E69" s="11">
        <v>0</v>
      </c>
      <c r="F69" s="11">
        <v>100</v>
      </c>
      <c r="G69" s="6"/>
    </row>
    <row r="70" spans="1:7" ht="18" customHeight="1" x14ac:dyDescent="0.25">
      <c r="A70" s="71" t="s">
        <v>238</v>
      </c>
      <c r="B70" s="83" t="s">
        <v>12</v>
      </c>
      <c r="C70" s="5" t="s">
        <v>13</v>
      </c>
      <c r="D70" s="4" t="s">
        <v>14</v>
      </c>
      <c r="E70" s="6"/>
      <c r="F70" s="6">
        <v>9500000</v>
      </c>
      <c r="G70" s="6">
        <v>15500000</v>
      </c>
    </row>
    <row r="71" spans="1:7" ht="18" customHeight="1" x14ac:dyDescent="0.25">
      <c r="A71" s="71"/>
      <c r="B71" s="84"/>
      <c r="C71" s="5" t="s">
        <v>39</v>
      </c>
      <c r="D71" s="4" t="s">
        <v>30</v>
      </c>
      <c r="E71" s="6"/>
      <c r="F71" s="6">
        <v>2725</v>
      </c>
      <c r="G71" s="6">
        <v>2725</v>
      </c>
    </row>
    <row r="72" spans="1:7" ht="19.5" customHeight="1" x14ac:dyDescent="0.25">
      <c r="A72" s="71"/>
      <c r="B72" s="4" t="s">
        <v>18</v>
      </c>
      <c r="C72" s="5" t="s">
        <v>40</v>
      </c>
      <c r="D72" s="4" t="s">
        <v>30</v>
      </c>
      <c r="E72" s="6"/>
      <c r="F72" s="6">
        <v>860</v>
      </c>
      <c r="G72" s="6">
        <f>2725-860</f>
        <v>1865</v>
      </c>
    </row>
    <row r="73" spans="1:7" ht="17.25" customHeight="1" x14ac:dyDescent="0.25">
      <c r="A73" s="71"/>
      <c r="B73" s="4" t="s">
        <v>19</v>
      </c>
      <c r="C73" s="5" t="s">
        <v>41</v>
      </c>
      <c r="D73" s="4" t="s">
        <v>34</v>
      </c>
      <c r="E73" s="6"/>
      <c r="F73" s="6">
        <f>F70/F72</f>
        <v>11046.511627906977</v>
      </c>
      <c r="G73" s="6">
        <f>G70/G72</f>
        <v>8310.9919571045575</v>
      </c>
    </row>
    <row r="74" spans="1:7" ht="18.75" customHeight="1" x14ac:dyDescent="0.25">
      <c r="A74" s="71"/>
      <c r="B74" s="4" t="s">
        <v>15</v>
      </c>
      <c r="C74" s="5" t="s">
        <v>42</v>
      </c>
      <c r="D74" s="4" t="s">
        <v>26</v>
      </c>
      <c r="E74" s="6"/>
      <c r="F74" s="6">
        <f>F72/F71*100</f>
        <v>31.559633027522938</v>
      </c>
      <c r="G74" s="6">
        <f>G72/G71*100</f>
        <v>68.440366972477065</v>
      </c>
    </row>
    <row r="75" spans="1:7" ht="15.75" customHeight="1" x14ac:dyDescent="0.25">
      <c r="A75" s="73" t="s">
        <v>239</v>
      </c>
      <c r="B75" s="83" t="s">
        <v>12</v>
      </c>
      <c r="C75" s="5" t="s">
        <v>13</v>
      </c>
      <c r="D75" s="4" t="s">
        <v>14</v>
      </c>
      <c r="E75" s="6"/>
      <c r="F75" s="6">
        <v>7000000</v>
      </c>
      <c r="G75" s="6">
        <v>4500000</v>
      </c>
    </row>
    <row r="76" spans="1:7" ht="12.75" customHeight="1" x14ac:dyDescent="0.25">
      <c r="A76" s="73"/>
      <c r="B76" s="84"/>
      <c r="C76" s="5" t="s">
        <v>39</v>
      </c>
      <c r="D76" s="4" t="s">
        <v>30</v>
      </c>
      <c r="E76" s="6"/>
      <c r="F76" s="6">
        <v>1109.5999999999999</v>
      </c>
      <c r="G76" s="6">
        <v>1109.5999999999999</v>
      </c>
    </row>
    <row r="77" spans="1:7" ht="19.5" customHeight="1" x14ac:dyDescent="0.25">
      <c r="A77" s="73"/>
      <c r="B77" s="4" t="s">
        <v>18</v>
      </c>
      <c r="C77" s="5" t="s">
        <v>40</v>
      </c>
      <c r="D77" s="4" t="s">
        <v>30</v>
      </c>
      <c r="E77" s="6"/>
      <c r="F77" s="6">
        <v>568</v>
      </c>
      <c r="G77" s="6">
        <f>F76-F77</f>
        <v>541.59999999999991</v>
      </c>
    </row>
    <row r="78" spans="1:7" ht="19.5" customHeight="1" x14ac:dyDescent="0.25">
      <c r="A78" s="73"/>
      <c r="B78" s="4" t="s">
        <v>19</v>
      </c>
      <c r="C78" s="5" t="s">
        <v>41</v>
      </c>
      <c r="D78" s="4" t="s">
        <v>34</v>
      </c>
      <c r="E78" s="6"/>
      <c r="F78" s="6">
        <f>F75/F77</f>
        <v>12323.943661971831</v>
      </c>
      <c r="G78" s="6">
        <f>G75/G77</f>
        <v>8308.7149187592331</v>
      </c>
    </row>
    <row r="79" spans="1:7" ht="14.25" customHeight="1" x14ac:dyDescent="0.25">
      <c r="A79" s="73"/>
      <c r="B79" s="4" t="s">
        <v>15</v>
      </c>
      <c r="C79" s="5" t="s">
        <v>42</v>
      </c>
      <c r="D79" s="4" t="s">
        <v>26</v>
      </c>
      <c r="E79" s="6"/>
      <c r="F79" s="6">
        <f>F77/F76*100</f>
        <v>51.189617880317243</v>
      </c>
      <c r="G79" s="6">
        <f>G77/G76*100</f>
        <v>48.810382119682764</v>
      </c>
    </row>
    <row r="80" spans="1:7" ht="16.5" customHeight="1" x14ac:dyDescent="0.25">
      <c r="A80" s="73" t="s">
        <v>233</v>
      </c>
      <c r="B80" s="74" t="s">
        <v>12</v>
      </c>
      <c r="C80" s="19" t="s">
        <v>13</v>
      </c>
      <c r="D80" s="20" t="s">
        <v>14</v>
      </c>
      <c r="E80" s="11"/>
      <c r="F80" s="11">
        <v>7200000</v>
      </c>
      <c r="G80" s="11">
        <v>8500000</v>
      </c>
    </row>
    <row r="81" spans="1:7" ht="16.5" customHeight="1" x14ac:dyDescent="0.25">
      <c r="A81" s="73"/>
      <c r="B81" s="75"/>
      <c r="C81" s="19" t="s">
        <v>39</v>
      </c>
      <c r="D81" s="20" t="s">
        <v>30</v>
      </c>
      <c r="E81" s="11"/>
      <c r="F81" s="11">
        <v>1416</v>
      </c>
      <c r="G81" s="11">
        <v>1416</v>
      </c>
    </row>
    <row r="82" spans="1:7" ht="19.5" customHeight="1" x14ac:dyDescent="0.25">
      <c r="A82" s="73"/>
      <c r="B82" s="20" t="s">
        <v>18</v>
      </c>
      <c r="C82" s="19" t="s">
        <v>40</v>
      </c>
      <c r="D82" s="20" t="s">
        <v>30</v>
      </c>
      <c r="E82" s="11"/>
      <c r="F82" s="11">
        <v>764</v>
      </c>
      <c r="G82" s="11">
        <f>F81-F82</f>
        <v>652</v>
      </c>
    </row>
    <row r="83" spans="1:7" ht="15.75" customHeight="1" x14ac:dyDescent="0.25">
      <c r="A83" s="73"/>
      <c r="B83" s="20" t="s">
        <v>19</v>
      </c>
      <c r="C83" s="19" t="s">
        <v>41</v>
      </c>
      <c r="D83" s="20" t="s">
        <v>34</v>
      </c>
      <c r="E83" s="11"/>
      <c r="F83" s="11">
        <f>F80/F82</f>
        <v>9424.0837696335075</v>
      </c>
      <c r="G83" s="11">
        <f>G80/G82</f>
        <v>13036.809815950921</v>
      </c>
    </row>
    <row r="84" spans="1:7" ht="18.75" customHeight="1" x14ac:dyDescent="0.25">
      <c r="A84" s="73"/>
      <c r="B84" s="20" t="s">
        <v>15</v>
      </c>
      <c r="C84" s="19" t="s">
        <v>42</v>
      </c>
      <c r="D84" s="20" t="s">
        <v>26</v>
      </c>
      <c r="E84" s="11"/>
      <c r="F84" s="11">
        <f>F82/F81*100</f>
        <v>53.954802259887003</v>
      </c>
      <c r="G84" s="11">
        <f>G82/G81*100</f>
        <v>46.045197740112989</v>
      </c>
    </row>
    <row r="85" spans="1:7" ht="16.5" customHeight="1" x14ac:dyDescent="0.25">
      <c r="A85" s="73" t="s">
        <v>124</v>
      </c>
      <c r="B85" s="74" t="s">
        <v>12</v>
      </c>
      <c r="C85" s="19" t="s">
        <v>13</v>
      </c>
      <c r="D85" s="20" t="s">
        <v>14</v>
      </c>
      <c r="E85" s="11"/>
      <c r="F85" s="11">
        <v>8250000</v>
      </c>
      <c r="G85" s="11"/>
    </row>
    <row r="86" spans="1:7" ht="16.5" customHeight="1" x14ac:dyDescent="0.25">
      <c r="A86" s="73"/>
      <c r="B86" s="75"/>
      <c r="C86" s="19" t="s">
        <v>39</v>
      </c>
      <c r="D86" s="20" t="s">
        <v>30</v>
      </c>
      <c r="E86" s="11"/>
      <c r="F86" s="11">
        <v>1160</v>
      </c>
      <c r="G86" s="11"/>
    </row>
    <row r="87" spans="1:7" ht="15" customHeight="1" x14ac:dyDescent="0.25">
      <c r="A87" s="73"/>
      <c r="B87" s="20" t="s">
        <v>18</v>
      </c>
      <c r="C87" s="19" t="s">
        <v>40</v>
      </c>
      <c r="D87" s="20" t="s">
        <v>30</v>
      </c>
      <c r="E87" s="11"/>
      <c r="F87" s="11">
        <v>1160</v>
      </c>
      <c r="G87" s="11"/>
    </row>
    <row r="88" spans="1:7" ht="16.5" customHeight="1" x14ac:dyDescent="0.25">
      <c r="A88" s="73"/>
      <c r="B88" s="20" t="s">
        <v>19</v>
      </c>
      <c r="C88" s="19" t="s">
        <v>41</v>
      </c>
      <c r="D88" s="20" t="s">
        <v>34</v>
      </c>
      <c r="E88" s="11"/>
      <c r="F88" s="11">
        <f>F85/F87</f>
        <v>7112.0689655172409</v>
      </c>
      <c r="G88" s="11"/>
    </row>
    <row r="89" spans="1:7" ht="15" customHeight="1" x14ac:dyDescent="0.25">
      <c r="A89" s="73"/>
      <c r="B89" s="20" t="s">
        <v>15</v>
      </c>
      <c r="C89" s="19" t="s">
        <v>42</v>
      </c>
      <c r="D89" s="20" t="s">
        <v>26</v>
      </c>
      <c r="E89" s="11"/>
      <c r="F89" s="11">
        <f>F87/F86*100</f>
        <v>100</v>
      </c>
      <c r="G89" s="11"/>
    </row>
    <row r="90" spans="1:7" ht="15.75" customHeight="1" x14ac:dyDescent="0.25">
      <c r="A90" s="73" t="s">
        <v>231</v>
      </c>
      <c r="B90" s="74" t="s">
        <v>12</v>
      </c>
      <c r="C90" s="19" t="s">
        <v>13</v>
      </c>
      <c r="D90" s="20" t="s">
        <v>14</v>
      </c>
      <c r="E90" s="11"/>
      <c r="F90" s="11">
        <v>4753114</v>
      </c>
      <c r="G90" s="11">
        <v>11400000</v>
      </c>
    </row>
    <row r="91" spans="1:7" ht="17.25" customHeight="1" x14ac:dyDescent="0.25">
      <c r="A91" s="73"/>
      <c r="B91" s="75"/>
      <c r="C91" s="19" t="s">
        <v>46</v>
      </c>
      <c r="D91" s="20" t="s">
        <v>30</v>
      </c>
      <c r="E91" s="11"/>
      <c r="F91" s="11">
        <v>1100</v>
      </c>
      <c r="G91" s="11">
        <v>1100</v>
      </c>
    </row>
    <row r="92" spans="1:7" ht="16.5" customHeight="1" x14ac:dyDescent="0.25">
      <c r="A92" s="73"/>
      <c r="B92" s="20" t="s">
        <v>18</v>
      </c>
      <c r="C92" s="19" t="s">
        <v>47</v>
      </c>
      <c r="D92" s="20" t="s">
        <v>30</v>
      </c>
      <c r="E92" s="11"/>
      <c r="F92" s="11">
        <v>260</v>
      </c>
      <c r="G92" s="11">
        <f>F91-F92</f>
        <v>840</v>
      </c>
    </row>
    <row r="93" spans="1:7" ht="15.75" customHeight="1" x14ac:dyDescent="0.25">
      <c r="A93" s="73"/>
      <c r="B93" s="20" t="s">
        <v>19</v>
      </c>
      <c r="C93" s="19" t="s">
        <v>48</v>
      </c>
      <c r="D93" s="20" t="s">
        <v>34</v>
      </c>
      <c r="E93" s="11"/>
      <c r="F93" s="11">
        <f>F90/F92</f>
        <v>18281.207692307693</v>
      </c>
      <c r="G93" s="11">
        <f>G90/G92</f>
        <v>13571.428571428571</v>
      </c>
    </row>
    <row r="94" spans="1:7" ht="16.5" customHeight="1" x14ac:dyDescent="0.25">
      <c r="A94" s="73"/>
      <c r="B94" s="20" t="s">
        <v>15</v>
      </c>
      <c r="C94" s="19" t="s">
        <v>49</v>
      </c>
      <c r="D94" s="20" t="s">
        <v>26</v>
      </c>
      <c r="E94" s="11"/>
      <c r="F94" s="11">
        <f>F92/F91*100</f>
        <v>23.636363636363637</v>
      </c>
      <c r="G94" s="11">
        <f>G92/G91*100</f>
        <v>76.363636363636374</v>
      </c>
    </row>
    <row r="95" spans="1:7" ht="12.75" customHeight="1" x14ac:dyDescent="0.25">
      <c r="A95" s="80" t="s">
        <v>125</v>
      </c>
      <c r="B95" s="74" t="s">
        <v>12</v>
      </c>
      <c r="C95" s="19" t="s">
        <v>13</v>
      </c>
      <c r="D95" s="20" t="s">
        <v>14</v>
      </c>
      <c r="E95" s="11"/>
      <c r="F95" s="11">
        <v>595000</v>
      </c>
      <c r="G95" s="11">
        <v>14700000</v>
      </c>
    </row>
    <row r="96" spans="1:7" ht="19.5" customHeight="1" x14ac:dyDescent="0.25">
      <c r="A96" s="80"/>
      <c r="B96" s="76"/>
      <c r="C96" s="19" t="s">
        <v>39</v>
      </c>
      <c r="D96" s="20" t="s">
        <v>30</v>
      </c>
      <c r="E96" s="11"/>
      <c r="F96" s="11">
        <v>0</v>
      </c>
      <c r="G96" s="11">
        <v>1305</v>
      </c>
    </row>
    <row r="97" spans="1:7" ht="18" customHeight="1" x14ac:dyDescent="0.25">
      <c r="A97" s="80"/>
      <c r="B97" s="75"/>
      <c r="C97" s="19" t="s">
        <v>43</v>
      </c>
      <c r="D97" s="20" t="s">
        <v>30</v>
      </c>
      <c r="E97" s="11"/>
      <c r="F97" s="11">
        <v>0</v>
      </c>
      <c r="G97" s="11">
        <v>161.94</v>
      </c>
    </row>
    <row r="98" spans="1:7" ht="18" customHeight="1" x14ac:dyDescent="0.25">
      <c r="A98" s="80"/>
      <c r="B98" s="74" t="s">
        <v>18</v>
      </c>
      <c r="C98" s="19" t="s">
        <v>114</v>
      </c>
      <c r="D98" s="20" t="s">
        <v>21</v>
      </c>
      <c r="E98" s="11"/>
      <c r="F98" s="12">
        <v>1</v>
      </c>
      <c r="G98" s="11">
        <v>0</v>
      </c>
    </row>
    <row r="99" spans="1:7" ht="18.75" customHeight="1" x14ac:dyDescent="0.25">
      <c r="A99" s="80"/>
      <c r="B99" s="76"/>
      <c r="C99" s="19" t="s">
        <v>40</v>
      </c>
      <c r="D99" s="20" t="s">
        <v>30</v>
      </c>
      <c r="E99" s="11"/>
      <c r="F99" s="11">
        <v>0</v>
      </c>
      <c r="G99" s="11">
        <v>1305</v>
      </c>
    </row>
    <row r="100" spans="1:7" ht="18.75" customHeight="1" x14ac:dyDescent="0.25">
      <c r="A100" s="80"/>
      <c r="B100" s="75"/>
      <c r="C100" s="19" t="s">
        <v>44</v>
      </c>
      <c r="D100" s="20" t="s">
        <v>30</v>
      </c>
      <c r="E100" s="11"/>
      <c r="F100" s="11">
        <v>0</v>
      </c>
      <c r="G100" s="11">
        <v>161.94</v>
      </c>
    </row>
    <row r="101" spans="1:7" ht="26.25" customHeight="1" x14ac:dyDescent="0.25">
      <c r="A101" s="80"/>
      <c r="B101" s="74" t="s">
        <v>19</v>
      </c>
      <c r="C101" s="19" t="s">
        <v>38</v>
      </c>
      <c r="D101" s="20" t="s">
        <v>14</v>
      </c>
      <c r="E101" s="11"/>
      <c r="F101" s="11">
        <v>595000</v>
      </c>
      <c r="G101" s="11">
        <v>0</v>
      </c>
    </row>
    <row r="102" spans="1:7" ht="18.75" customHeight="1" x14ac:dyDescent="0.25">
      <c r="A102" s="80"/>
      <c r="B102" s="76"/>
      <c r="C102" s="19" t="s">
        <v>41</v>
      </c>
      <c r="D102" s="20" t="s">
        <v>34</v>
      </c>
      <c r="E102" s="11"/>
      <c r="F102" s="11">
        <v>0</v>
      </c>
      <c r="G102" s="11">
        <f>(G95-G103*G100)/G99</f>
        <v>10395.724137931034</v>
      </c>
    </row>
    <row r="103" spans="1:7" ht="15" customHeight="1" x14ac:dyDescent="0.25">
      <c r="A103" s="80"/>
      <c r="B103" s="75"/>
      <c r="C103" s="19" t="s">
        <v>51</v>
      </c>
      <c r="D103" s="20" t="s">
        <v>34</v>
      </c>
      <c r="E103" s="11"/>
      <c r="F103" s="11">
        <v>0</v>
      </c>
      <c r="G103" s="11">
        <v>7000</v>
      </c>
    </row>
    <row r="104" spans="1:7" ht="28.5" customHeight="1" x14ac:dyDescent="0.25">
      <c r="A104" s="80"/>
      <c r="B104" s="74" t="s">
        <v>15</v>
      </c>
      <c r="C104" s="19" t="s">
        <v>123</v>
      </c>
      <c r="D104" s="20" t="s">
        <v>26</v>
      </c>
      <c r="E104" s="11"/>
      <c r="F104" s="11">
        <f>F95/F101*100</f>
        <v>100</v>
      </c>
      <c r="G104" s="11">
        <v>0</v>
      </c>
    </row>
    <row r="105" spans="1:7" ht="15" customHeight="1" x14ac:dyDescent="0.25">
      <c r="A105" s="80"/>
      <c r="B105" s="76"/>
      <c r="C105" s="19" t="s">
        <v>42</v>
      </c>
      <c r="D105" s="20" t="s">
        <v>26</v>
      </c>
      <c r="E105" s="11"/>
      <c r="F105" s="11">
        <v>0</v>
      </c>
      <c r="G105" s="11">
        <f>G99/G96*100</f>
        <v>100</v>
      </c>
    </row>
    <row r="106" spans="1:7" ht="24.75" customHeight="1" x14ac:dyDescent="0.25">
      <c r="A106" s="80"/>
      <c r="B106" s="75"/>
      <c r="C106" s="19" t="s">
        <v>53</v>
      </c>
      <c r="D106" s="20" t="s">
        <v>26</v>
      </c>
      <c r="E106" s="11"/>
      <c r="F106" s="11">
        <v>0</v>
      </c>
      <c r="G106" s="11">
        <f>G100/G97*100</f>
        <v>100</v>
      </c>
    </row>
    <row r="107" spans="1:7" ht="18.75" customHeight="1" x14ac:dyDescent="0.25">
      <c r="A107" s="73" t="s">
        <v>126</v>
      </c>
      <c r="B107" s="20" t="s">
        <v>12</v>
      </c>
      <c r="C107" s="19" t="s">
        <v>13</v>
      </c>
      <c r="D107" s="20" t="s">
        <v>14</v>
      </c>
      <c r="E107" s="11"/>
      <c r="F107" s="11">
        <v>178000</v>
      </c>
      <c r="G107" s="11"/>
    </row>
    <row r="108" spans="1:7" ht="17.25" customHeight="1" x14ac:dyDescent="0.25">
      <c r="A108" s="73"/>
      <c r="B108" s="20" t="s">
        <v>18</v>
      </c>
      <c r="C108" s="19" t="s">
        <v>114</v>
      </c>
      <c r="D108" s="20" t="s">
        <v>21</v>
      </c>
      <c r="E108" s="11"/>
      <c r="F108" s="12">
        <v>1</v>
      </c>
      <c r="G108" s="11"/>
    </row>
    <row r="109" spans="1:7" ht="27" customHeight="1" x14ac:dyDescent="0.25">
      <c r="A109" s="73"/>
      <c r="B109" s="20" t="s">
        <v>19</v>
      </c>
      <c r="C109" s="19" t="s">
        <v>38</v>
      </c>
      <c r="D109" s="20" t="s">
        <v>14</v>
      </c>
      <c r="E109" s="11"/>
      <c r="F109" s="11">
        <v>178000</v>
      </c>
      <c r="G109" s="11"/>
    </row>
    <row r="110" spans="1:7" ht="29.25" customHeight="1" x14ac:dyDescent="0.25">
      <c r="A110" s="73"/>
      <c r="B110" s="20" t="s">
        <v>15</v>
      </c>
      <c r="C110" s="19" t="s">
        <v>123</v>
      </c>
      <c r="D110" s="20" t="s">
        <v>26</v>
      </c>
      <c r="E110" s="11"/>
      <c r="F110" s="11">
        <f>F109/F107*100</f>
        <v>100</v>
      </c>
      <c r="G110" s="11"/>
    </row>
    <row r="111" spans="1:7" ht="16.5" customHeight="1" x14ac:dyDescent="0.25">
      <c r="A111" s="80" t="s">
        <v>222</v>
      </c>
      <c r="B111" s="74" t="s">
        <v>12</v>
      </c>
      <c r="C111" s="19" t="s">
        <v>13</v>
      </c>
      <c r="D111" s="20" t="s">
        <v>14</v>
      </c>
      <c r="E111" s="11"/>
      <c r="F111" s="11">
        <v>7200000</v>
      </c>
      <c r="G111" s="11">
        <v>8000000</v>
      </c>
    </row>
    <row r="112" spans="1:7" ht="26.25" customHeight="1" x14ac:dyDescent="0.25">
      <c r="A112" s="80"/>
      <c r="B112" s="76"/>
      <c r="C112" s="19" t="s">
        <v>146</v>
      </c>
      <c r="D112" s="20" t="s">
        <v>30</v>
      </c>
      <c r="E112" s="11"/>
      <c r="F112" s="11">
        <v>1392.9</v>
      </c>
      <c r="G112" s="11">
        <f>F112+1776.19</f>
        <v>3169.09</v>
      </c>
    </row>
    <row r="113" spans="1:7" ht="18" customHeight="1" x14ac:dyDescent="0.25">
      <c r="A113" s="80"/>
      <c r="B113" s="75"/>
      <c r="C113" s="19" t="s">
        <v>43</v>
      </c>
      <c r="D113" s="20" t="s">
        <v>30</v>
      </c>
      <c r="E113" s="11"/>
      <c r="F113" s="11">
        <v>660.41</v>
      </c>
      <c r="G113" s="11">
        <v>660.41</v>
      </c>
    </row>
    <row r="114" spans="1:7" ht="27.75" customHeight="1" x14ac:dyDescent="0.25">
      <c r="A114" s="80"/>
      <c r="B114" s="74" t="s">
        <v>18</v>
      </c>
      <c r="C114" s="19" t="s">
        <v>145</v>
      </c>
      <c r="D114" s="20" t="s">
        <v>30</v>
      </c>
      <c r="E114" s="11"/>
      <c r="F114" s="11">
        <v>696</v>
      </c>
      <c r="G114" s="11">
        <f>F112-F114+1776.19</f>
        <v>2473.09</v>
      </c>
    </row>
    <row r="115" spans="1:7" ht="18" customHeight="1" x14ac:dyDescent="0.25">
      <c r="A115" s="80"/>
      <c r="B115" s="75"/>
      <c r="C115" s="19" t="s">
        <v>44</v>
      </c>
      <c r="D115" s="20" t="s">
        <v>30</v>
      </c>
      <c r="E115" s="11"/>
      <c r="F115" s="11">
        <v>0</v>
      </c>
      <c r="G115" s="13">
        <v>660.41</v>
      </c>
    </row>
    <row r="116" spans="1:7" ht="27" customHeight="1" x14ac:dyDescent="0.25">
      <c r="A116" s="80"/>
      <c r="B116" s="74" t="s">
        <v>19</v>
      </c>
      <c r="C116" s="19" t="s">
        <v>38</v>
      </c>
      <c r="D116" s="20" t="s">
        <v>50</v>
      </c>
      <c r="E116" s="11"/>
      <c r="F116" s="11">
        <v>200000</v>
      </c>
      <c r="G116" s="11">
        <v>0</v>
      </c>
    </row>
    <row r="117" spans="1:7" ht="29.25" customHeight="1" x14ac:dyDescent="0.25">
      <c r="A117" s="80"/>
      <c r="B117" s="76"/>
      <c r="C117" s="19" t="s">
        <v>147</v>
      </c>
      <c r="D117" s="20" t="s">
        <v>34</v>
      </c>
      <c r="E117" s="11"/>
      <c r="F117" s="11">
        <v>0</v>
      </c>
      <c r="G117" s="11">
        <f>(G111-G113*7000)/G114</f>
        <v>1365.5507886894532</v>
      </c>
    </row>
    <row r="118" spans="1:7" ht="14.25" customHeight="1" x14ac:dyDescent="0.25">
      <c r="A118" s="80"/>
      <c r="B118" s="75"/>
      <c r="C118" s="19" t="s">
        <v>51</v>
      </c>
      <c r="D118" s="20" t="s">
        <v>34</v>
      </c>
      <c r="E118" s="11"/>
      <c r="F118" s="11">
        <v>0</v>
      </c>
      <c r="G118" s="11">
        <v>7000</v>
      </c>
    </row>
    <row r="119" spans="1:7" ht="27.75" customHeight="1" x14ac:dyDescent="0.25">
      <c r="A119" s="80"/>
      <c r="B119" s="76" t="s">
        <v>15</v>
      </c>
      <c r="C119" s="19" t="s">
        <v>69</v>
      </c>
      <c r="D119" s="20" t="s">
        <v>26</v>
      </c>
      <c r="E119" s="11"/>
      <c r="F119" s="11">
        <v>0</v>
      </c>
      <c r="G119" s="11">
        <f>G114/G112*100</f>
        <v>78.037859448611442</v>
      </c>
    </row>
    <row r="120" spans="1:7" ht="24.75" customHeight="1" x14ac:dyDescent="0.25">
      <c r="A120" s="80"/>
      <c r="B120" s="75"/>
      <c r="C120" s="19" t="s">
        <v>45</v>
      </c>
      <c r="D120" s="20" t="s">
        <v>26</v>
      </c>
      <c r="E120" s="11"/>
      <c r="F120" s="11">
        <v>0</v>
      </c>
      <c r="G120" s="11">
        <f>G115/G113*100</f>
        <v>100</v>
      </c>
    </row>
    <row r="121" spans="1:7" ht="18" customHeight="1" x14ac:dyDescent="0.25">
      <c r="A121" s="80" t="s">
        <v>263</v>
      </c>
      <c r="B121" s="74" t="s">
        <v>12</v>
      </c>
      <c r="C121" s="19" t="s">
        <v>13</v>
      </c>
      <c r="D121" s="20" t="s">
        <v>14</v>
      </c>
      <c r="E121" s="11"/>
      <c r="F121" s="11">
        <v>57912282</v>
      </c>
      <c r="G121" s="11">
        <v>70849445</v>
      </c>
    </row>
    <row r="122" spans="1:7" ht="16.5" customHeight="1" x14ac:dyDescent="0.25">
      <c r="A122" s="80"/>
      <c r="B122" s="76"/>
      <c r="C122" s="19" t="s">
        <v>39</v>
      </c>
      <c r="D122" s="20" t="s">
        <v>30</v>
      </c>
      <c r="E122" s="11"/>
      <c r="F122" s="11">
        <v>0</v>
      </c>
      <c r="G122" s="11">
        <v>1773.6</v>
      </c>
    </row>
    <row r="123" spans="1:7" ht="17.25" customHeight="1" x14ac:dyDescent="0.25">
      <c r="A123" s="80"/>
      <c r="B123" s="76"/>
      <c r="C123" s="19" t="s">
        <v>46</v>
      </c>
      <c r="D123" s="20" t="s">
        <v>30</v>
      </c>
      <c r="E123" s="11"/>
      <c r="F123" s="11">
        <v>0</v>
      </c>
      <c r="G123" s="11">
        <v>3067.98</v>
      </c>
    </row>
    <row r="124" spans="1:7" ht="18" customHeight="1" x14ac:dyDescent="0.25">
      <c r="A124" s="80"/>
      <c r="B124" s="76"/>
      <c r="C124" s="19" t="s">
        <v>116</v>
      </c>
      <c r="D124" s="20" t="s">
        <v>30</v>
      </c>
      <c r="E124" s="11"/>
      <c r="F124" s="11">
        <v>0</v>
      </c>
      <c r="G124" s="11">
        <v>202.95</v>
      </c>
    </row>
    <row r="125" spans="1:7" ht="17.25" customHeight="1" x14ac:dyDescent="0.25">
      <c r="A125" s="80"/>
      <c r="B125" s="76"/>
      <c r="C125" s="19" t="s">
        <v>43</v>
      </c>
      <c r="D125" s="20" t="s">
        <v>30</v>
      </c>
      <c r="E125" s="11"/>
      <c r="F125" s="11">
        <v>0</v>
      </c>
      <c r="G125" s="11">
        <v>1079.32</v>
      </c>
    </row>
    <row r="126" spans="1:7" ht="18.75" customHeight="1" x14ac:dyDescent="0.25">
      <c r="A126" s="80"/>
      <c r="B126" s="74" t="s">
        <v>18</v>
      </c>
      <c r="C126" s="19" t="s">
        <v>117</v>
      </c>
      <c r="D126" s="20" t="s">
        <v>30</v>
      </c>
      <c r="E126" s="11"/>
      <c r="F126" s="11">
        <v>0</v>
      </c>
      <c r="G126" s="11">
        <f>G122+G123+G124</f>
        <v>5044.53</v>
      </c>
    </row>
    <row r="127" spans="1:7" ht="18" customHeight="1" x14ac:dyDescent="0.25">
      <c r="A127" s="80"/>
      <c r="B127" s="75"/>
      <c r="C127" s="19" t="s">
        <v>44</v>
      </c>
      <c r="D127" s="39" t="s">
        <v>30</v>
      </c>
      <c r="E127" s="11"/>
      <c r="F127" s="11">
        <v>0</v>
      </c>
      <c r="G127" s="11">
        <v>1079.32</v>
      </c>
    </row>
    <row r="128" spans="1:7" ht="24" customHeight="1" x14ac:dyDescent="0.25">
      <c r="A128" s="80"/>
      <c r="B128" s="74" t="s">
        <v>19</v>
      </c>
      <c r="C128" s="19" t="s">
        <v>147</v>
      </c>
      <c r="D128" s="20" t="s">
        <v>34</v>
      </c>
      <c r="E128" s="11"/>
      <c r="F128" s="11">
        <v>0</v>
      </c>
      <c r="G128" s="11">
        <f>(G121-G129*G125)/G126</f>
        <v>12547.096558053972</v>
      </c>
    </row>
    <row r="129" spans="1:7" ht="15" customHeight="1" x14ac:dyDescent="0.25">
      <c r="A129" s="80"/>
      <c r="B129" s="75"/>
      <c r="C129" s="19" t="s">
        <v>51</v>
      </c>
      <c r="D129" s="20" t="s">
        <v>34</v>
      </c>
      <c r="E129" s="11"/>
      <c r="F129" s="11">
        <v>0</v>
      </c>
      <c r="G129" s="11">
        <v>7000</v>
      </c>
    </row>
    <row r="130" spans="1:7" ht="16.5" customHeight="1" x14ac:dyDescent="0.25">
      <c r="A130" s="80"/>
      <c r="B130" s="74" t="s">
        <v>15</v>
      </c>
      <c r="C130" s="19" t="s">
        <v>118</v>
      </c>
      <c r="D130" s="20" t="s">
        <v>26</v>
      </c>
      <c r="E130" s="11"/>
      <c r="F130" s="11">
        <v>0</v>
      </c>
      <c r="G130" s="11">
        <f>G126/(G122+G123+G124)*100</f>
        <v>100</v>
      </c>
    </row>
    <row r="131" spans="1:7" ht="16.5" customHeight="1" x14ac:dyDescent="0.25">
      <c r="A131" s="80"/>
      <c r="B131" s="75"/>
      <c r="C131" s="19" t="s">
        <v>118</v>
      </c>
      <c r="D131" s="39" t="s">
        <v>26</v>
      </c>
      <c r="E131" s="11"/>
      <c r="F131" s="11">
        <v>0</v>
      </c>
      <c r="G131" s="11">
        <f>G127/G125*100</f>
        <v>100</v>
      </c>
    </row>
    <row r="132" spans="1:7" ht="18" customHeight="1" x14ac:dyDescent="0.25">
      <c r="A132" s="73" t="s">
        <v>127</v>
      </c>
      <c r="B132" s="74" t="s">
        <v>12</v>
      </c>
      <c r="C132" s="19" t="s">
        <v>13</v>
      </c>
      <c r="D132" s="20" t="s">
        <v>14</v>
      </c>
      <c r="E132" s="11"/>
      <c r="F132" s="13">
        <v>7000000</v>
      </c>
      <c r="G132" s="11"/>
    </row>
    <row r="133" spans="1:7" ht="18" customHeight="1" x14ac:dyDescent="0.25">
      <c r="A133" s="73"/>
      <c r="B133" s="75"/>
      <c r="C133" s="19" t="s">
        <v>39</v>
      </c>
      <c r="D133" s="20" t="s">
        <v>30</v>
      </c>
      <c r="E133" s="11"/>
      <c r="F133" s="13">
        <v>1455</v>
      </c>
      <c r="G133" s="11"/>
    </row>
    <row r="134" spans="1:7" ht="17.25" customHeight="1" x14ac:dyDescent="0.25">
      <c r="A134" s="73"/>
      <c r="B134" s="20" t="s">
        <v>18</v>
      </c>
      <c r="C134" s="19" t="s">
        <v>40</v>
      </c>
      <c r="D134" s="20" t="s">
        <v>30</v>
      </c>
      <c r="E134" s="11"/>
      <c r="F134" s="11">
        <v>1455.3</v>
      </c>
      <c r="G134" s="11"/>
    </row>
    <row r="135" spans="1:7" ht="15.75" customHeight="1" x14ac:dyDescent="0.25">
      <c r="A135" s="73"/>
      <c r="B135" s="20" t="s">
        <v>19</v>
      </c>
      <c r="C135" s="19" t="s">
        <v>41</v>
      </c>
      <c r="D135" s="20" t="s">
        <v>34</v>
      </c>
      <c r="E135" s="11"/>
      <c r="F135" s="11">
        <f>F132/F134</f>
        <v>4810.0048100048098</v>
      </c>
      <c r="G135" s="11"/>
    </row>
    <row r="136" spans="1:7" ht="15.75" customHeight="1" x14ac:dyDescent="0.25">
      <c r="A136" s="73"/>
      <c r="B136" s="20" t="s">
        <v>15</v>
      </c>
      <c r="C136" s="19" t="s">
        <v>42</v>
      </c>
      <c r="D136" s="20" t="s">
        <v>26</v>
      </c>
      <c r="E136" s="11"/>
      <c r="F136" s="40">
        <f>F134/F133*100</f>
        <v>100.02061855670104</v>
      </c>
      <c r="G136" s="11"/>
    </row>
    <row r="137" spans="1:7" ht="19.5" customHeight="1" x14ac:dyDescent="0.25">
      <c r="A137" s="80" t="s">
        <v>128</v>
      </c>
      <c r="B137" s="74" t="s">
        <v>12</v>
      </c>
      <c r="C137" s="19" t="s">
        <v>13</v>
      </c>
      <c r="D137" s="20" t="s">
        <v>14</v>
      </c>
      <c r="E137" s="11"/>
      <c r="F137" s="13">
        <v>5000000</v>
      </c>
      <c r="G137" s="11">
        <v>5000000</v>
      </c>
    </row>
    <row r="138" spans="1:7" ht="19.5" customHeight="1" x14ac:dyDescent="0.25">
      <c r="A138" s="80"/>
      <c r="B138" s="75"/>
      <c r="C138" s="19" t="s">
        <v>39</v>
      </c>
      <c r="D138" s="20" t="s">
        <v>30</v>
      </c>
      <c r="E138" s="11"/>
      <c r="F138" s="14">
        <v>0</v>
      </c>
      <c r="G138" s="11">
        <v>1233.9000000000001</v>
      </c>
    </row>
    <row r="139" spans="1:7" ht="16.5" customHeight="1" x14ac:dyDescent="0.25">
      <c r="A139" s="80"/>
      <c r="B139" s="74" t="s">
        <v>18</v>
      </c>
      <c r="C139" s="19" t="s">
        <v>40</v>
      </c>
      <c r="D139" s="20" t="s">
        <v>30</v>
      </c>
      <c r="E139" s="11"/>
      <c r="F139" s="11">
        <v>0</v>
      </c>
      <c r="G139" s="11">
        <v>1233.9000000000001</v>
      </c>
    </row>
    <row r="140" spans="1:7" ht="19.5" customHeight="1" x14ac:dyDescent="0.25">
      <c r="A140" s="80"/>
      <c r="B140" s="75"/>
      <c r="C140" s="19" t="s">
        <v>114</v>
      </c>
      <c r="D140" s="20" t="s">
        <v>21</v>
      </c>
      <c r="E140" s="11"/>
      <c r="F140" s="12">
        <v>1</v>
      </c>
      <c r="G140" s="11">
        <v>0</v>
      </c>
    </row>
    <row r="141" spans="1:7" ht="14.25" customHeight="1" x14ac:dyDescent="0.25">
      <c r="A141" s="80"/>
      <c r="B141" s="74" t="s">
        <v>19</v>
      </c>
      <c r="C141" s="19" t="s">
        <v>41</v>
      </c>
      <c r="D141" s="20" t="s">
        <v>34</v>
      </c>
      <c r="E141" s="11"/>
      <c r="F141" s="23">
        <v>0</v>
      </c>
      <c r="G141" s="11">
        <f>G137/G139</f>
        <v>4052.1922359996756</v>
      </c>
    </row>
    <row r="142" spans="1:7" ht="27" customHeight="1" x14ac:dyDescent="0.25">
      <c r="A142" s="80"/>
      <c r="B142" s="75"/>
      <c r="C142" s="19" t="s">
        <v>38</v>
      </c>
      <c r="D142" s="20" t="s">
        <v>14</v>
      </c>
      <c r="E142" s="11"/>
      <c r="F142" s="23">
        <v>86408</v>
      </c>
      <c r="G142" s="11">
        <v>0</v>
      </c>
    </row>
    <row r="143" spans="1:7" ht="16.5" customHeight="1" x14ac:dyDescent="0.25">
      <c r="A143" s="80"/>
      <c r="B143" s="74" t="s">
        <v>15</v>
      </c>
      <c r="C143" s="19" t="s">
        <v>42</v>
      </c>
      <c r="D143" s="20" t="s">
        <v>26</v>
      </c>
      <c r="E143" s="11"/>
      <c r="F143" s="23">
        <v>0</v>
      </c>
      <c r="G143" s="11">
        <f>G139/G138*100</f>
        <v>100</v>
      </c>
    </row>
    <row r="144" spans="1:7" ht="25.5" x14ac:dyDescent="0.25">
      <c r="A144" s="80"/>
      <c r="B144" s="75"/>
      <c r="C144" s="19" t="s">
        <v>123</v>
      </c>
      <c r="D144" s="20" t="s">
        <v>26</v>
      </c>
      <c r="E144" s="11"/>
      <c r="F144" s="23">
        <v>100</v>
      </c>
      <c r="G144" s="11">
        <v>0</v>
      </c>
    </row>
    <row r="145" spans="1:7" ht="17.25" customHeight="1" x14ac:dyDescent="0.25">
      <c r="A145" s="80" t="s">
        <v>225</v>
      </c>
      <c r="B145" s="74" t="s">
        <v>12</v>
      </c>
      <c r="C145" s="19" t="s">
        <v>13</v>
      </c>
      <c r="D145" s="20" t="s">
        <v>14</v>
      </c>
      <c r="E145" s="11"/>
      <c r="F145" s="13">
        <v>750000</v>
      </c>
      <c r="G145" s="11">
        <v>6942789</v>
      </c>
    </row>
    <row r="146" spans="1:7" ht="18" customHeight="1" x14ac:dyDescent="0.25">
      <c r="A146" s="80"/>
      <c r="B146" s="75"/>
      <c r="C146" s="19" t="s">
        <v>39</v>
      </c>
      <c r="D146" s="20" t="s">
        <v>30</v>
      </c>
      <c r="E146" s="11"/>
      <c r="F146" s="14">
        <v>0</v>
      </c>
      <c r="G146" s="11">
        <v>1468.5</v>
      </c>
    </row>
    <row r="147" spans="1:7" ht="18" customHeight="1" x14ac:dyDescent="0.25">
      <c r="A147" s="80"/>
      <c r="B147" s="74" t="s">
        <v>18</v>
      </c>
      <c r="C147" s="19" t="s">
        <v>40</v>
      </c>
      <c r="D147" s="20" t="s">
        <v>30</v>
      </c>
      <c r="E147" s="11"/>
      <c r="F147" s="11">
        <v>0</v>
      </c>
      <c r="G147" s="11">
        <v>1468.5</v>
      </c>
    </row>
    <row r="148" spans="1:7" ht="18.75" customHeight="1" x14ac:dyDescent="0.25">
      <c r="A148" s="80"/>
      <c r="B148" s="75"/>
      <c r="C148" s="19" t="s">
        <v>114</v>
      </c>
      <c r="D148" s="20" t="s">
        <v>21</v>
      </c>
      <c r="E148" s="11"/>
      <c r="F148" s="12">
        <v>1</v>
      </c>
      <c r="G148" s="11">
        <v>0</v>
      </c>
    </row>
    <row r="149" spans="1:7" ht="15" customHeight="1" x14ac:dyDescent="0.25">
      <c r="A149" s="80"/>
      <c r="B149" s="74" t="s">
        <v>19</v>
      </c>
      <c r="C149" s="19" t="s">
        <v>41</v>
      </c>
      <c r="D149" s="20" t="s">
        <v>34</v>
      </c>
      <c r="E149" s="11"/>
      <c r="F149" s="23">
        <v>0</v>
      </c>
      <c r="G149" s="11">
        <f>G145/G147</f>
        <v>4727.8100102145045</v>
      </c>
    </row>
    <row r="150" spans="1:7" ht="27.75" customHeight="1" x14ac:dyDescent="0.25">
      <c r="A150" s="80"/>
      <c r="B150" s="75"/>
      <c r="C150" s="19" t="s">
        <v>52</v>
      </c>
      <c r="D150" s="20" t="s">
        <v>14</v>
      </c>
      <c r="E150" s="11"/>
      <c r="F150" s="23">
        <v>74983.98</v>
      </c>
      <c r="G150" s="11">
        <v>0</v>
      </c>
    </row>
    <row r="151" spans="1:7" ht="13.5" customHeight="1" x14ac:dyDescent="0.25">
      <c r="A151" s="80"/>
      <c r="B151" s="74" t="s">
        <v>15</v>
      </c>
      <c r="C151" s="19" t="s">
        <v>42</v>
      </c>
      <c r="D151" s="20" t="s">
        <v>26</v>
      </c>
      <c r="E151" s="11"/>
      <c r="F151" s="11">
        <v>0</v>
      </c>
      <c r="G151" s="11">
        <f>G147/G146*100</f>
        <v>100</v>
      </c>
    </row>
    <row r="152" spans="1:7" ht="28.5" customHeight="1" x14ac:dyDescent="0.25">
      <c r="A152" s="80"/>
      <c r="B152" s="75"/>
      <c r="C152" s="19" t="s">
        <v>123</v>
      </c>
      <c r="D152" s="20" t="s">
        <v>26</v>
      </c>
      <c r="E152" s="11"/>
      <c r="F152" s="11">
        <v>100</v>
      </c>
      <c r="G152" s="11">
        <v>0</v>
      </c>
    </row>
    <row r="153" spans="1:7" ht="18" customHeight="1" x14ac:dyDescent="0.25">
      <c r="A153" s="80" t="s">
        <v>240</v>
      </c>
      <c r="B153" s="74" t="s">
        <v>12</v>
      </c>
      <c r="C153" s="19" t="s">
        <v>13</v>
      </c>
      <c r="D153" s="20" t="s">
        <v>14</v>
      </c>
      <c r="E153" s="11"/>
      <c r="F153" s="13">
        <v>7000000</v>
      </c>
      <c r="G153" s="11">
        <v>4800000</v>
      </c>
    </row>
    <row r="154" spans="1:7" ht="19.5" customHeight="1" x14ac:dyDescent="0.25">
      <c r="A154" s="80"/>
      <c r="B154" s="75"/>
      <c r="C154" s="19" t="s">
        <v>39</v>
      </c>
      <c r="D154" s="20" t="s">
        <v>30</v>
      </c>
      <c r="E154" s="11"/>
      <c r="F154" s="13">
        <v>1320</v>
      </c>
      <c r="G154" s="11">
        <v>1320</v>
      </c>
    </row>
    <row r="155" spans="1:7" ht="19.5" customHeight="1" x14ac:dyDescent="0.25">
      <c r="A155" s="80"/>
      <c r="B155" s="20" t="s">
        <v>18</v>
      </c>
      <c r="C155" s="19" t="s">
        <v>40</v>
      </c>
      <c r="D155" s="20" t="s">
        <v>30</v>
      </c>
      <c r="E155" s="11"/>
      <c r="F155" s="11">
        <v>782</v>
      </c>
      <c r="G155" s="11">
        <f>F154-F155</f>
        <v>538</v>
      </c>
    </row>
    <row r="156" spans="1:7" ht="21" customHeight="1" x14ac:dyDescent="0.25">
      <c r="A156" s="80"/>
      <c r="B156" s="20" t="s">
        <v>19</v>
      </c>
      <c r="C156" s="19" t="s">
        <v>41</v>
      </c>
      <c r="D156" s="20" t="s">
        <v>34</v>
      </c>
      <c r="E156" s="11"/>
      <c r="F156" s="23">
        <f>F153/F155</f>
        <v>8951.4066496163687</v>
      </c>
      <c r="G156" s="11">
        <f>G153/G155</f>
        <v>8921.9330855018579</v>
      </c>
    </row>
    <row r="157" spans="1:7" ht="14.25" customHeight="1" x14ac:dyDescent="0.25">
      <c r="A157" s="80"/>
      <c r="B157" s="20" t="s">
        <v>15</v>
      </c>
      <c r="C157" s="19" t="s">
        <v>42</v>
      </c>
      <c r="D157" s="20" t="s">
        <v>26</v>
      </c>
      <c r="E157" s="11"/>
      <c r="F157" s="11">
        <f>F155/F154*100</f>
        <v>59.242424242424242</v>
      </c>
      <c r="G157" s="11">
        <f>G155/G154*100</f>
        <v>40.757575757575758</v>
      </c>
    </row>
    <row r="158" spans="1:7" ht="15" customHeight="1" x14ac:dyDescent="0.25">
      <c r="A158" s="80" t="s">
        <v>129</v>
      </c>
      <c r="B158" s="74" t="s">
        <v>12</v>
      </c>
      <c r="C158" s="19" t="s">
        <v>13</v>
      </c>
      <c r="D158" s="20" t="s">
        <v>14</v>
      </c>
      <c r="E158" s="11"/>
      <c r="F158" s="14">
        <v>199500</v>
      </c>
      <c r="G158" s="11">
        <v>10000000</v>
      </c>
    </row>
    <row r="159" spans="1:7" ht="15.75" customHeight="1" x14ac:dyDescent="0.25">
      <c r="A159" s="80"/>
      <c r="B159" s="75"/>
      <c r="C159" s="19" t="s">
        <v>39</v>
      </c>
      <c r="D159" s="20" t="s">
        <v>30</v>
      </c>
      <c r="E159" s="11"/>
      <c r="F159" s="14">
        <v>0</v>
      </c>
      <c r="G159" s="11">
        <v>3140</v>
      </c>
    </row>
    <row r="160" spans="1:7" ht="20.25" customHeight="1" x14ac:dyDescent="0.25">
      <c r="A160" s="80"/>
      <c r="B160" s="74" t="s">
        <v>18</v>
      </c>
      <c r="C160" s="19" t="s">
        <v>114</v>
      </c>
      <c r="D160" s="20" t="s">
        <v>21</v>
      </c>
      <c r="E160" s="11"/>
      <c r="F160" s="12">
        <v>1</v>
      </c>
      <c r="G160" s="11">
        <v>0</v>
      </c>
    </row>
    <row r="161" spans="1:8" ht="15" customHeight="1" x14ac:dyDescent="0.25">
      <c r="A161" s="80"/>
      <c r="B161" s="75"/>
      <c r="C161" s="19" t="s">
        <v>40</v>
      </c>
      <c r="D161" s="20" t="s">
        <v>30</v>
      </c>
      <c r="E161" s="11"/>
      <c r="F161" s="11">
        <v>0</v>
      </c>
      <c r="G161" s="11">
        <f>1047</f>
        <v>1047</v>
      </c>
    </row>
    <row r="162" spans="1:8" ht="26.25" customHeight="1" x14ac:dyDescent="0.25">
      <c r="A162" s="80"/>
      <c r="B162" s="74" t="s">
        <v>19</v>
      </c>
      <c r="C162" s="19" t="s">
        <v>38</v>
      </c>
      <c r="D162" s="20" t="s">
        <v>14</v>
      </c>
      <c r="E162" s="11"/>
      <c r="F162" s="14">
        <v>199500</v>
      </c>
      <c r="G162" s="11">
        <v>0</v>
      </c>
    </row>
    <row r="163" spans="1:8" ht="17.25" customHeight="1" x14ac:dyDescent="0.25">
      <c r="A163" s="80"/>
      <c r="B163" s="75"/>
      <c r="C163" s="19" t="s">
        <v>41</v>
      </c>
      <c r="D163" s="20" t="s">
        <v>34</v>
      </c>
      <c r="E163" s="11"/>
      <c r="F163" s="14">
        <v>0</v>
      </c>
      <c r="G163" s="11">
        <f>G158/G161</f>
        <v>9551.0983763132754</v>
      </c>
    </row>
    <row r="164" spans="1:8" ht="27.75" customHeight="1" x14ac:dyDescent="0.25">
      <c r="A164" s="80"/>
      <c r="B164" s="74" t="s">
        <v>15</v>
      </c>
      <c r="C164" s="19" t="s">
        <v>123</v>
      </c>
      <c r="D164" s="20" t="s">
        <v>26</v>
      </c>
      <c r="E164" s="11"/>
      <c r="F164" s="11">
        <v>100</v>
      </c>
      <c r="G164" s="11">
        <v>0</v>
      </c>
    </row>
    <row r="165" spans="1:8" ht="15" customHeight="1" x14ac:dyDescent="0.25">
      <c r="A165" s="80"/>
      <c r="B165" s="75"/>
      <c r="C165" s="19" t="s">
        <v>42</v>
      </c>
      <c r="D165" s="20" t="s">
        <v>26</v>
      </c>
      <c r="E165" s="11"/>
      <c r="F165" s="11">
        <v>0</v>
      </c>
      <c r="G165" s="11">
        <f>G161/G159*100</f>
        <v>33.343949044585983</v>
      </c>
    </row>
    <row r="166" spans="1:8" ht="21" customHeight="1" x14ac:dyDescent="0.25">
      <c r="A166" s="73" t="s">
        <v>270</v>
      </c>
      <c r="B166" s="21" t="s">
        <v>12</v>
      </c>
      <c r="C166" s="19" t="s">
        <v>13</v>
      </c>
      <c r="D166" s="20" t="s">
        <v>14</v>
      </c>
      <c r="E166" s="11"/>
      <c r="F166" s="11">
        <v>482000</v>
      </c>
      <c r="G166" s="14"/>
    </row>
    <row r="167" spans="1:8" ht="17.25" customHeight="1" x14ac:dyDescent="0.25">
      <c r="A167" s="73"/>
      <c r="B167" s="20" t="s">
        <v>18</v>
      </c>
      <c r="C167" s="19" t="s">
        <v>114</v>
      </c>
      <c r="D167" s="20" t="s">
        <v>21</v>
      </c>
      <c r="E167" s="11"/>
      <c r="F167" s="12">
        <v>1</v>
      </c>
      <c r="G167" s="11"/>
    </row>
    <row r="168" spans="1:8" ht="30.75" customHeight="1" x14ac:dyDescent="0.25">
      <c r="A168" s="73"/>
      <c r="B168" s="20" t="s">
        <v>19</v>
      </c>
      <c r="C168" s="19" t="s">
        <v>38</v>
      </c>
      <c r="D168" s="20" t="s">
        <v>14</v>
      </c>
      <c r="E168" s="11"/>
      <c r="F168" s="11">
        <f>F166</f>
        <v>482000</v>
      </c>
      <c r="G168" s="11"/>
    </row>
    <row r="169" spans="1:8" ht="30.75" customHeight="1" x14ac:dyDescent="0.25">
      <c r="A169" s="73"/>
      <c r="B169" s="20" t="s">
        <v>15</v>
      </c>
      <c r="C169" s="19" t="s">
        <v>123</v>
      </c>
      <c r="D169" s="20" t="s">
        <v>26</v>
      </c>
      <c r="E169" s="11"/>
      <c r="F169" s="11">
        <v>100</v>
      </c>
      <c r="G169" s="11"/>
    </row>
    <row r="170" spans="1:8" ht="18" customHeight="1" x14ac:dyDescent="0.25">
      <c r="A170" s="80" t="s">
        <v>223</v>
      </c>
      <c r="B170" s="74" t="s">
        <v>12</v>
      </c>
      <c r="C170" s="53" t="s">
        <v>13</v>
      </c>
      <c r="D170" s="54" t="s">
        <v>14</v>
      </c>
      <c r="E170" s="11"/>
      <c r="F170" s="13"/>
      <c r="G170" s="11">
        <v>14000000</v>
      </c>
      <c r="H170" s="25"/>
    </row>
    <row r="171" spans="1:8" ht="16.5" customHeight="1" x14ac:dyDescent="0.25">
      <c r="A171" s="80"/>
      <c r="B171" s="75"/>
      <c r="C171" s="53" t="s">
        <v>39</v>
      </c>
      <c r="D171" s="54" t="s">
        <v>30</v>
      </c>
      <c r="E171" s="11"/>
      <c r="F171" s="13"/>
      <c r="G171" s="11">
        <v>1137.45</v>
      </c>
      <c r="H171" s="25"/>
    </row>
    <row r="172" spans="1:8" ht="14.25" customHeight="1" x14ac:dyDescent="0.25">
      <c r="A172" s="80"/>
      <c r="B172" s="54" t="s">
        <v>18</v>
      </c>
      <c r="C172" s="53" t="s">
        <v>40</v>
      </c>
      <c r="D172" s="54" t="s">
        <v>30</v>
      </c>
      <c r="E172" s="11"/>
      <c r="F172" s="11"/>
      <c r="G172" s="11">
        <v>1137.45</v>
      </c>
      <c r="H172" s="25"/>
    </row>
    <row r="173" spans="1:8" ht="17.25" customHeight="1" x14ac:dyDescent="0.25">
      <c r="A173" s="80"/>
      <c r="B173" s="54" t="s">
        <v>19</v>
      </c>
      <c r="C173" s="53" t="s">
        <v>41</v>
      </c>
      <c r="D173" s="54" t="s">
        <v>34</v>
      </c>
      <c r="E173" s="11"/>
      <c r="F173" s="23"/>
      <c r="G173" s="11">
        <f>G170/G172</f>
        <v>12308.233328937535</v>
      </c>
      <c r="H173" s="25"/>
    </row>
    <row r="174" spans="1:8" ht="15" customHeight="1" x14ac:dyDescent="0.25">
      <c r="A174" s="80"/>
      <c r="B174" s="54" t="s">
        <v>15</v>
      </c>
      <c r="C174" s="53" t="s">
        <v>42</v>
      </c>
      <c r="D174" s="54" t="s">
        <v>26</v>
      </c>
      <c r="E174" s="11"/>
      <c r="F174" s="11"/>
      <c r="G174" s="11">
        <f>G172/G171*100</f>
        <v>100</v>
      </c>
      <c r="H174" s="25"/>
    </row>
    <row r="175" spans="1:8" ht="16.5" customHeight="1" x14ac:dyDescent="0.25">
      <c r="A175" s="80" t="s">
        <v>241</v>
      </c>
      <c r="B175" s="74" t="s">
        <v>12</v>
      </c>
      <c r="C175" s="53" t="s">
        <v>13</v>
      </c>
      <c r="D175" s="54" t="s">
        <v>14</v>
      </c>
      <c r="E175" s="11"/>
      <c r="F175" s="13"/>
      <c r="G175" s="11">
        <v>16500000</v>
      </c>
      <c r="H175" s="25"/>
    </row>
    <row r="176" spans="1:8" ht="17.25" customHeight="1" x14ac:dyDescent="0.25">
      <c r="A176" s="80"/>
      <c r="B176" s="75"/>
      <c r="C176" s="53" t="s">
        <v>39</v>
      </c>
      <c r="D176" s="54" t="s">
        <v>30</v>
      </c>
      <c r="E176" s="11"/>
      <c r="F176" s="13"/>
      <c r="G176" s="11">
        <v>1538.88</v>
      </c>
      <c r="H176" s="25"/>
    </row>
    <row r="177" spans="1:9" ht="16.5" customHeight="1" x14ac:dyDescent="0.25">
      <c r="A177" s="80"/>
      <c r="B177" s="54" t="s">
        <v>18</v>
      </c>
      <c r="C177" s="53" t="s">
        <v>40</v>
      </c>
      <c r="D177" s="54" t="s">
        <v>30</v>
      </c>
      <c r="E177" s="11"/>
      <c r="F177" s="11"/>
      <c r="G177" s="11">
        <v>1538.88</v>
      </c>
      <c r="H177" s="25"/>
    </row>
    <row r="178" spans="1:9" ht="14.25" customHeight="1" x14ac:dyDescent="0.25">
      <c r="A178" s="80"/>
      <c r="B178" s="54" t="s">
        <v>19</v>
      </c>
      <c r="C178" s="53" t="s">
        <v>41</v>
      </c>
      <c r="D178" s="54" t="s">
        <v>34</v>
      </c>
      <c r="E178" s="11"/>
      <c r="F178" s="23"/>
      <c r="G178" s="11">
        <f>G175/G177</f>
        <v>10722.083593262632</v>
      </c>
      <c r="H178" s="25"/>
    </row>
    <row r="179" spans="1:9" ht="14.25" customHeight="1" x14ac:dyDescent="0.25">
      <c r="A179" s="80"/>
      <c r="B179" s="54" t="s">
        <v>15</v>
      </c>
      <c r="C179" s="53" t="s">
        <v>42</v>
      </c>
      <c r="D179" s="54" t="s">
        <v>26</v>
      </c>
      <c r="E179" s="11"/>
      <c r="F179" s="11"/>
      <c r="G179" s="11">
        <f>G177/G176*100</f>
        <v>100</v>
      </c>
      <c r="H179" s="25"/>
    </row>
    <row r="180" spans="1:9" ht="14.25" customHeight="1" x14ac:dyDescent="0.25">
      <c r="A180" s="68" t="s">
        <v>269</v>
      </c>
      <c r="B180" s="64" t="s">
        <v>12</v>
      </c>
      <c r="C180" s="65" t="s">
        <v>13</v>
      </c>
      <c r="D180" s="66" t="s">
        <v>14</v>
      </c>
      <c r="E180" s="11"/>
      <c r="F180" s="11"/>
      <c r="G180" s="11">
        <v>300000</v>
      </c>
      <c r="H180" s="25"/>
    </row>
    <row r="181" spans="1:9" ht="14.25" customHeight="1" x14ac:dyDescent="0.25">
      <c r="A181" s="69"/>
      <c r="B181" s="66" t="s">
        <v>18</v>
      </c>
      <c r="C181" s="65" t="s">
        <v>114</v>
      </c>
      <c r="D181" s="66" t="s">
        <v>21</v>
      </c>
      <c r="E181" s="11"/>
      <c r="F181" s="11"/>
      <c r="G181" s="11">
        <v>1</v>
      </c>
      <c r="H181" s="25"/>
    </row>
    <row r="182" spans="1:9" ht="24" customHeight="1" x14ac:dyDescent="0.25">
      <c r="A182" s="69"/>
      <c r="B182" s="66" t="s">
        <v>19</v>
      </c>
      <c r="C182" s="65" t="s">
        <v>38</v>
      </c>
      <c r="D182" s="66" t="s">
        <v>14</v>
      </c>
      <c r="E182" s="11"/>
      <c r="F182" s="11"/>
      <c r="G182" s="11">
        <f>G180/G181</f>
        <v>300000</v>
      </c>
      <c r="H182" s="25"/>
    </row>
    <row r="183" spans="1:9" ht="33" customHeight="1" x14ac:dyDescent="0.25">
      <c r="A183" s="70"/>
      <c r="B183" s="66" t="s">
        <v>15</v>
      </c>
      <c r="C183" s="65" t="s">
        <v>123</v>
      </c>
      <c r="D183" s="66" t="s">
        <v>26</v>
      </c>
      <c r="E183" s="11"/>
      <c r="F183" s="11"/>
      <c r="G183" s="11">
        <v>100</v>
      </c>
      <c r="H183" s="25"/>
    </row>
    <row r="184" spans="1:9" ht="13.5" customHeight="1" x14ac:dyDescent="0.25">
      <c r="A184" s="92" t="s">
        <v>54</v>
      </c>
      <c r="B184" s="66" t="s">
        <v>12</v>
      </c>
      <c r="C184" s="65" t="s">
        <v>13</v>
      </c>
      <c r="D184" s="66" t="s">
        <v>14</v>
      </c>
      <c r="E184" s="11">
        <f>E188+E194</f>
        <v>952000</v>
      </c>
      <c r="F184" s="11">
        <f>F188+F194</f>
        <v>1183100</v>
      </c>
      <c r="G184" s="11">
        <f>G188+G194</f>
        <v>584560</v>
      </c>
    </row>
    <row r="185" spans="1:9" ht="27" customHeight="1" x14ac:dyDescent="0.25">
      <c r="A185" s="93"/>
      <c r="B185" s="66" t="s">
        <v>18</v>
      </c>
      <c r="C185" s="65" t="s">
        <v>57</v>
      </c>
      <c r="D185" s="66" t="s">
        <v>21</v>
      </c>
      <c r="E185" s="12">
        <v>61</v>
      </c>
      <c r="F185" s="12">
        <v>65</v>
      </c>
      <c r="G185" s="12">
        <v>65</v>
      </c>
      <c r="H185" s="25"/>
    </row>
    <row r="186" spans="1:9" ht="37.5" customHeight="1" x14ac:dyDescent="0.25">
      <c r="A186" s="93"/>
      <c r="B186" s="66" t="s">
        <v>19</v>
      </c>
      <c r="C186" s="65" t="s">
        <v>207</v>
      </c>
      <c r="D186" s="66" t="s">
        <v>59</v>
      </c>
      <c r="E186" s="11">
        <f>E184/E185</f>
        <v>15606.557377049181</v>
      </c>
      <c r="F186" s="11">
        <f>F184/F185</f>
        <v>18201.538461538461</v>
      </c>
      <c r="G186" s="11">
        <f>G184/G185</f>
        <v>8993.2307692307695</v>
      </c>
      <c r="H186" s="25"/>
    </row>
    <row r="187" spans="1:9" ht="27.75" customHeight="1" x14ac:dyDescent="0.25">
      <c r="A187" s="94"/>
      <c r="B187" s="66" t="s">
        <v>15</v>
      </c>
      <c r="C187" s="65" t="s">
        <v>60</v>
      </c>
      <c r="D187" s="66" t="s">
        <v>26</v>
      </c>
      <c r="E187" s="11">
        <f>E185/82*100</f>
        <v>74.390243902439025</v>
      </c>
      <c r="F187" s="11">
        <f>F185/82*100</f>
        <v>79.268292682926827</v>
      </c>
      <c r="G187" s="11">
        <v>89.635000000000005</v>
      </c>
      <c r="H187" s="25"/>
    </row>
    <row r="188" spans="1:9" ht="15.75" customHeight="1" x14ac:dyDescent="0.25">
      <c r="A188" s="71" t="s">
        <v>242</v>
      </c>
      <c r="B188" s="4" t="s">
        <v>12</v>
      </c>
      <c r="C188" s="67" t="s">
        <v>13</v>
      </c>
      <c r="D188" s="4" t="s">
        <v>14</v>
      </c>
      <c r="E188" s="13">
        <v>619000</v>
      </c>
      <c r="F188" s="6">
        <v>704600</v>
      </c>
      <c r="G188" s="11">
        <v>18000</v>
      </c>
      <c r="H188" s="25"/>
    </row>
    <row r="189" spans="1:9" ht="31.5" customHeight="1" x14ac:dyDescent="0.25">
      <c r="A189" s="102"/>
      <c r="B189" s="83" t="s">
        <v>18</v>
      </c>
      <c r="C189" s="5" t="s">
        <v>55</v>
      </c>
      <c r="D189" s="4" t="s">
        <v>21</v>
      </c>
      <c r="E189" s="6">
        <v>9</v>
      </c>
      <c r="F189" s="6">
        <v>9</v>
      </c>
      <c r="G189" s="6">
        <v>1</v>
      </c>
    </row>
    <row r="190" spans="1:9" ht="25.5" customHeight="1" x14ac:dyDescent="0.25">
      <c r="A190" s="102"/>
      <c r="B190" s="84"/>
      <c r="C190" s="5" t="s">
        <v>56</v>
      </c>
      <c r="D190" s="4" t="s">
        <v>21</v>
      </c>
      <c r="E190" s="10">
        <v>2</v>
      </c>
      <c r="F190" s="6">
        <v>0</v>
      </c>
      <c r="G190" s="6">
        <v>0</v>
      </c>
    </row>
    <row r="191" spans="1:9" ht="25.5" customHeight="1" x14ac:dyDescent="0.25">
      <c r="A191" s="102"/>
      <c r="B191" s="74" t="s">
        <v>19</v>
      </c>
      <c r="C191" s="19" t="s">
        <v>162</v>
      </c>
      <c r="D191" s="30" t="s">
        <v>79</v>
      </c>
      <c r="E191" s="11">
        <v>56272.7</v>
      </c>
      <c r="F191" s="11">
        <f>F188/F189</f>
        <v>78288.888888888891</v>
      </c>
      <c r="G191" s="11">
        <f>G188/G189</f>
        <v>18000</v>
      </c>
    </row>
    <row r="192" spans="1:9" ht="26.25" customHeight="1" x14ac:dyDescent="0.25">
      <c r="A192" s="102"/>
      <c r="B192" s="75"/>
      <c r="C192" s="19" t="s">
        <v>163</v>
      </c>
      <c r="D192" s="30" t="s">
        <v>79</v>
      </c>
      <c r="E192" s="11">
        <v>56272.73</v>
      </c>
      <c r="F192" s="11">
        <v>0</v>
      </c>
      <c r="G192" s="11">
        <v>0</v>
      </c>
      <c r="I192" s="24"/>
    </row>
    <row r="193" spans="1:10" ht="26.25" customHeight="1" x14ac:dyDescent="0.25">
      <c r="A193" s="102"/>
      <c r="B193" s="30" t="s">
        <v>15</v>
      </c>
      <c r="C193" s="19" t="s">
        <v>206</v>
      </c>
      <c r="D193" s="30" t="s">
        <v>26</v>
      </c>
      <c r="E193" s="11">
        <v>100</v>
      </c>
      <c r="F193" s="11">
        <v>100</v>
      </c>
      <c r="G193" s="11">
        <v>100</v>
      </c>
    </row>
    <row r="194" spans="1:10" ht="15" customHeight="1" x14ac:dyDescent="0.25">
      <c r="A194" s="71" t="s">
        <v>243</v>
      </c>
      <c r="B194" s="4" t="s">
        <v>12</v>
      </c>
      <c r="C194" s="5" t="s">
        <v>13</v>
      </c>
      <c r="D194" s="4" t="s">
        <v>14</v>
      </c>
      <c r="E194" s="14">
        <v>333000</v>
      </c>
      <c r="F194" s="14">
        <v>478500</v>
      </c>
      <c r="G194" s="14">
        <v>566560</v>
      </c>
      <c r="H194" s="26"/>
    </row>
    <row r="195" spans="1:10" ht="30.75" customHeight="1" x14ac:dyDescent="0.25">
      <c r="A195" s="71"/>
      <c r="B195" s="4" t="s">
        <v>18</v>
      </c>
      <c r="C195" s="5" t="s">
        <v>57</v>
      </c>
      <c r="D195" s="4" t="s">
        <v>21</v>
      </c>
      <c r="E195" s="10">
        <v>61</v>
      </c>
      <c r="F195" s="10">
        <v>65</v>
      </c>
      <c r="G195" s="12">
        <v>65</v>
      </c>
      <c r="H195" s="44"/>
      <c r="I195" s="25"/>
    </row>
    <row r="196" spans="1:10" ht="27" customHeight="1" x14ac:dyDescent="0.25">
      <c r="A196" s="71"/>
      <c r="B196" s="4" t="s">
        <v>19</v>
      </c>
      <c r="C196" s="5" t="s">
        <v>58</v>
      </c>
      <c r="D196" s="4" t="s">
        <v>59</v>
      </c>
      <c r="E196" s="6">
        <f>E194/E195</f>
        <v>5459.0163934426228</v>
      </c>
      <c r="F196" s="6">
        <f>F194/F195</f>
        <v>7361.5384615384619</v>
      </c>
      <c r="G196" s="6">
        <f>G194/G195</f>
        <v>8716.3076923076915</v>
      </c>
    </row>
    <row r="197" spans="1:10" ht="28.5" customHeight="1" x14ac:dyDescent="0.25">
      <c r="A197" s="71"/>
      <c r="B197" s="4" t="s">
        <v>15</v>
      </c>
      <c r="C197" s="5" t="s">
        <v>60</v>
      </c>
      <c r="D197" s="4" t="s">
        <v>26</v>
      </c>
      <c r="E197" s="6">
        <f>E195/82*100</f>
        <v>74.390243902439025</v>
      </c>
      <c r="F197" s="6">
        <f>F195/82*100</f>
        <v>79.268292682926827</v>
      </c>
      <c r="G197" s="6">
        <f>G195/82*100</f>
        <v>79.268292682926827</v>
      </c>
    </row>
    <row r="198" spans="1:10" ht="16.5" customHeight="1" x14ac:dyDescent="0.25">
      <c r="A198" s="72" t="s">
        <v>221</v>
      </c>
      <c r="B198" s="39" t="s">
        <v>12</v>
      </c>
      <c r="C198" s="19" t="s">
        <v>13</v>
      </c>
      <c r="D198" s="39" t="s">
        <v>14</v>
      </c>
      <c r="E198" s="11"/>
      <c r="F198" s="11">
        <f>F202+F203</f>
        <v>1500000</v>
      </c>
      <c r="G198" s="11">
        <f>G202+G203</f>
        <v>702000</v>
      </c>
    </row>
    <row r="199" spans="1:10" ht="28.5" customHeight="1" x14ac:dyDescent="0.25">
      <c r="A199" s="72"/>
      <c r="B199" s="39" t="s">
        <v>18</v>
      </c>
      <c r="C199" s="19" t="s">
        <v>22</v>
      </c>
      <c r="D199" s="39" t="s">
        <v>196</v>
      </c>
      <c r="E199" s="11"/>
      <c r="F199" s="12">
        <v>8</v>
      </c>
      <c r="G199" s="12">
        <v>10</v>
      </c>
    </row>
    <row r="200" spans="1:10" ht="39" customHeight="1" x14ac:dyDescent="0.25">
      <c r="A200" s="72"/>
      <c r="B200" s="39" t="s">
        <v>19</v>
      </c>
      <c r="C200" s="19" t="s">
        <v>195</v>
      </c>
      <c r="D200" s="39" t="s">
        <v>63</v>
      </c>
      <c r="E200" s="11"/>
      <c r="F200" s="11">
        <f>F198/F199</f>
        <v>187500</v>
      </c>
      <c r="G200" s="11">
        <f>G198/G199</f>
        <v>70200</v>
      </c>
    </row>
    <row r="201" spans="1:10" ht="20.25" customHeight="1" x14ac:dyDescent="0.25">
      <c r="A201" s="72"/>
      <c r="B201" s="39" t="s">
        <v>15</v>
      </c>
      <c r="C201" s="19" t="s">
        <v>197</v>
      </c>
      <c r="D201" s="39" t="s">
        <v>26</v>
      </c>
      <c r="E201" s="11"/>
      <c r="F201" s="11">
        <v>100</v>
      </c>
      <c r="G201" s="11">
        <v>100</v>
      </c>
    </row>
    <row r="202" spans="1:10" ht="21.75" customHeight="1" x14ac:dyDescent="0.25">
      <c r="A202" s="80" t="s">
        <v>244</v>
      </c>
      <c r="B202" s="74" t="s">
        <v>12</v>
      </c>
      <c r="C202" s="19" t="s">
        <v>13</v>
      </c>
      <c r="D202" s="39" t="s">
        <v>14</v>
      </c>
      <c r="E202" s="11"/>
      <c r="F202" s="28">
        <v>1200000</v>
      </c>
      <c r="G202" s="11">
        <v>520000</v>
      </c>
    </row>
    <row r="203" spans="1:10" ht="20.25" customHeight="1" x14ac:dyDescent="0.25">
      <c r="A203" s="80"/>
      <c r="B203" s="76"/>
      <c r="C203" s="19" t="s">
        <v>13</v>
      </c>
      <c r="D203" s="39" t="s">
        <v>14</v>
      </c>
      <c r="E203" s="11"/>
      <c r="F203" s="28">
        <v>300000</v>
      </c>
      <c r="G203" s="11">
        <v>182000</v>
      </c>
    </row>
    <row r="204" spans="1:10" ht="22.5" customHeight="1" x14ac:dyDescent="0.25">
      <c r="A204" s="80"/>
      <c r="B204" s="75"/>
      <c r="C204" s="19" t="s">
        <v>61</v>
      </c>
      <c r="D204" s="39" t="s">
        <v>196</v>
      </c>
      <c r="E204" s="11"/>
      <c r="F204" s="29">
        <v>8</v>
      </c>
      <c r="G204" s="12">
        <v>10</v>
      </c>
    </row>
    <row r="205" spans="1:10" ht="31.5" customHeight="1" x14ac:dyDescent="0.25">
      <c r="A205" s="80"/>
      <c r="B205" s="74" t="s">
        <v>18</v>
      </c>
      <c r="C205" s="19" t="s">
        <v>22</v>
      </c>
      <c r="D205" s="39" t="s">
        <v>21</v>
      </c>
      <c r="E205" s="11"/>
      <c r="F205" s="12">
        <v>8</v>
      </c>
      <c r="G205" s="12">
        <v>6</v>
      </c>
    </row>
    <row r="206" spans="1:10" ht="32.25" customHeight="1" x14ac:dyDescent="0.25">
      <c r="A206" s="80"/>
      <c r="B206" s="75"/>
      <c r="C206" s="19" t="s">
        <v>22</v>
      </c>
      <c r="D206" s="39" t="s">
        <v>21</v>
      </c>
      <c r="E206" s="11"/>
      <c r="F206" s="12">
        <v>8</v>
      </c>
      <c r="G206" s="12">
        <v>4</v>
      </c>
    </row>
    <row r="207" spans="1:10" ht="49.5" customHeight="1" x14ac:dyDescent="0.25">
      <c r="A207" s="80"/>
      <c r="B207" s="74" t="s">
        <v>19</v>
      </c>
      <c r="C207" s="19" t="s">
        <v>62</v>
      </c>
      <c r="D207" s="39" t="s">
        <v>63</v>
      </c>
      <c r="E207" s="11"/>
      <c r="F207" s="11">
        <f>F202/F205</f>
        <v>150000</v>
      </c>
      <c r="G207" s="11">
        <f>G202/G205</f>
        <v>86666.666666666672</v>
      </c>
      <c r="J207" s="26"/>
    </row>
    <row r="208" spans="1:10" ht="51" customHeight="1" x14ac:dyDescent="0.25">
      <c r="A208" s="80"/>
      <c r="B208" s="75"/>
      <c r="C208" s="19" t="s">
        <v>62</v>
      </c>
      <c r="D208" s="39" t="s">
        <v>63</v>
      </c>
      <c r="E208" s="11"/>
      <c r="F208" s="11">
        <f>F203/F206</f>
        <v>37500</v>
      </c>
      <c r="G208" s="11">
        <f>G203/G206</f>
        <v>45500</v>
      </c>
      <c r="I208" s="26"/>
    </row>
    <row r="209" spans="1:9" ht="16.5" customHeight="1" x14ac:dyDescent="0.25">
      <c r="A209" s="80"/>
      <c r="B209" s="74" t="s">
        <v>15</v>
      </c>
      <c r="C209" s="19" t="s">
        <v>25</v>
      </c>
      <c r="D209" s="39" t="s">
        <v>26</v>
      </c>
      <c r="E209" s="11"/>
      <c r="F209" s="11">
        <f>F205/F204*100</f>
        <v>100</v>
      </c>
      <c r="G209" s="11">
        <v>100</v>
      </c>
    </row>
    <row r="210" spans="1:9" ht="13.5" customHeight="1" x14ac:dyDescent="0.25">
      <c r="A210" s="80"/>
      <c r="B210" s="75"/>
      <c r="C210" s="19" t="s">
        <v>25</v>
      </c>
      <c r="D210" s="39" t="s">
        <v>26</v>
      </c>
      <c r="E210" s="11"/>
      <c r="F210" s="11">
        <f>F206/F204*100</f>
        <v>100</v>
      </c>
      <c r="G210" s="11">
        <v>100</v>
      </c>
    </row>
    <row r="211" spans="1:9" ht="16.5" customHeight="1" x14ac:dyDescent="0.25">
      <c r="A211" s="5"/>
      <c r="B211" s="77" t="s">
        <v>64</v>
      </c>
      <c r="C211" s="78"/>
      <c r="D211" s="78"/>
      <c r="E211" s="78"/>
      <c r="F211" s="78"/>
      <c r="G211" s="79"/>
    </row>
    <row r="212" spans="1:9" ht="12.75" customHeight="1" x14ac:dyDescent="0.25">
      <c r="A212" s="72" t="s">
        <v>65</v>
      </c>
      <c r="B212" s="32" t="s">
        <v>12</v>
      </c>
      <c r="C212" s="19" t="s">
        <v>13</v>
      </c>
      <c r="D212" s="32" t="s">
        <v>14</v>
      </c>
      <c r="E212" s="11">
        <f>E235</f>
        <v>8366728</v>
      </c>
      <c r="F212" s="11">
        <f>F216+F221+F225+F235</f>
        <v>17141861</v>
      </c>
      <c r="G212" s="11">
        <f>G216+G221+G225+G235+G241</f>
        <v>24039666</v>
      </c>
    </row>
    <row r="213" spans="1:9" ht="16.5" customHeight="1" x14ac:dyDescent="0.25">
      <c r="A213" s="72"/>
      <c r="B213" s="32" t="s">
        <v>18</v>
      </c>
      <c r="C213" s="19" t="s">
        <v>214</v>
      </c>
      <c r="D213" s="32" t="s">
        <v>21</v>
      </c>
      <c r="E213" s="12">
        <v>1</v>
      </c>
      <c r="F213" s="12">
        <v>3</v>
      </c>
      <c r="G213" s="12">
        <v>2</v>
      </c>
    </row>
    <row r="214" spans="1:9" ht="17.25" customHeight="1" x14ac:dyDescent="0.25">
      <c r="A214" s="72"/>
      <c r="B214" s="32" t="s">
        <v>19</v>
      </c>
      <c r="C214" s="19" t="s">
        <v>215</v>
      </c>
      <c r="D214" s="32" t="s">
        <v>79</v>
      </c>
      <c r="E214" s="11">
        <f>E212/E213</f>
        <v>8366728</v>
      </c>
      <c r="F214" s="11">
        <f>F212/F213</f>
        <v>5713953.666666667</v>
      </c>
      <c r="G214" s="11">
        <f>G212/G213</f>
        <v>12019833</v>
      </c>
    </row>
    <row r="215" spans="1:9" ht="18.75" customHeight="1" x14ac:dyDescent="0.25">
      <c r="A215" s="72"/>
      <c r="B215" s="32" t="s">
        <v>15</v>
      </c>
      <c r="C215" s="19" t="s">
        <v>217</v>
      </c>
      <c r="D215" s="32" t="s">
        <v>26</v>
      </c>
      <c r="E215" s="11">
        <v>87.96</v>
      </c>
      <c r="F215" s="11">
        <v>66.72</v>
      </c>
      <c r="G215" s="11">
        <v>70.87</v>
      </c>
    </row>
    <row r="216" spans="1:9" ht="18" customHeight="1" x14ac:dyDescent="0.25">
      <c r="A216" s="73" t="s">
        <v>245</v>
      </c>
      <c r="B216" s="74" t="s">
        <v>12</v>
      </c>
      <c r="C216" s="19" t="s">
        <v>13</v>
      </c>
      <c r="D216" s="20" t="s">
        <v>14</v>
      </c>
      <c r="E216" s="11"/>
      <c r="F216" s="14">
        <v>10824760</v>
      </c>
      <c r="G216" s="11">
        <v>14689666</v>
      </c>
    </row>
    <row r="217" spans="1:9" ht="30.75" customHeight="1" x14ac:dyDescent="0.25">
      <c r="A217" s="73"/>
      <c r="B217" s="75"/>
      <c r="C217" s="19" t="s">
        <v>66</v>
      </c>
      <c r="D217" s="20" t="s">
        <v>30</v>
      </c>
      <c r="E217" s="11"/>
      <c r="F217" s="14">
        <v>2523.6</v>
      </c>
      <c r="G217" s="11">
        <v>2523.6</v>
      </c>
      <c r="I217" s="24"/>
    </row>
    <row r="218" spans="1:9" ht="28.5" customHeight="1" x14ac:dyDescent="0.25">
      <c r="A218" s="73"/>
      <c r="B218" s="20" t="s">
        <v>18</v>
      </c>
      <c r="C218" s="19" t="s">
        <v>67</v>
      </c>
      <c r="D218" s="20" t="s">
        <v>30</v>
      </c>
      <c r="E218" s="11"/>
      <c r="F218" s="11">
        <v>1316.3</v>
      </c>
      <c r="G218" s="11">
        <v>1053.25</v>
      </c>
      <c r="I218" s="42"/>
    </row>
    <row r="219" spans="1:9" ht="29.25" customHeight="1" x14ac:dyDescent="0.25">
      <c r="A219" s="73"/>
      <c r="B219" s="20" t="s">
        <v>19</v>
      </c>
      <c r="C219" s="19" t="s">
        <v>68</v>
      </c>
      <c r="D219" s="20" t="s">
        <v>34</v>
      </c>
      <c r="E219" s="11"/>
      <c r="F219" s="11">
        <f>F216/F218</f>
        <v>8223.6268327888774</v>
      </c>
      <c r="G219" s="11">
        <f>G216/G218</f>
        <v>13946.988844054118</v>
      </c>
      <c r="H219" s="24"/>
      <c r="I219" s="24"/>
    </row>
    <row r="220" spans="1:9" ht="25.5" customHeight="1" x14ac:dyDescent="0.25">
      <c r="A220" s="73"/>
      <c r="B220" s="20" t="s">
        <v>15</v>
      </c>
      <c r="C220" s="19" t="s">
        <v>69</v>
      </c>
      <c r="D220" s="20" t="s">
        <v>26</v>
      </c>
      <c r="E220" s="11"/>
      <c r="F220" s="11">
        <f>F218/F217*100</f>
        <v>52.159613250911399</v>
      </c>
      <c r="G220" s="11">
        <f>G218/G217*100</f>
        <v>41.736012046283086</v>
      </c>
    </row>
    <row r="221" spans="1:9" ht="15.75" customHeight="1" x14ac:dyDescent="0.25">
      <c r="A221" s="73" t="s">
        <v>246</v>
      </c>
      <c r="B221" s="58" t="s">
        <v>12</v>
      </c>
      <c r="C221" s="19" t="s">
        <v>13</v>
      </c>
      <c r="D221" s="20" t="s">
        <v>14</v>
      </c>
      <c r="E221" s="11"/>
      <c r="F221" s="11">
        <v>750000</v>
      </c>
      <c r="G221" s="11"/>
    </row>
    <row r="222" spans="1:9" ht="15" customHeight="1" x14ac:dyDescent="0.25">
      <c r="A222" s="73"/>
      <c r="B222" s="20" t="s">
        <v>18</v>
      </c>
      <c r="C222" s="19" t="s">
        <v>228</v>
      </c>
      <c r="D222" s="20" t="s">
        <v>21</v>
      </c>
      <c r="E222" s="11"/>
      <c r="F222" s="11">
        <v>4704</v>
      </c>
      <c r="G222" s="11"/>
    </row>
    <row r="223" spans="1:9" ht="18.75" customHeight="1" x14ac:dyDescent="0.25">
      <c r="A223" s="73"/>
      <c r="B223" s="20" t="s">
        <v>19</v>
      </c>
      <c r="C223" s="19" t="s">
        <v>229</v>
      </c>
      <c r="D223" s="20" t="s">
        <v>79</v>
      </c>
      <c r="E223" s="11"/>
      <c r="F223" s="11">
        <f>F221/F222</f>
        <v>159.4387755102041</v>
      </c>
      <c r="G223" s="11"/>
    </row>
    <row r="224" spans="1:9" ht="18" customHeight="1" x14ac:dyDescent="0.25">
      <c r="A224" s="73"/>
      <c r="B224" s="20" t="s">
        <v>15</v>
      </c>
      <c r="C224" s="19" t="s">
        <v>230</v>
      </c>
      <c r="D224" s="20" t="s">
        <v>26</v>
      </c>
      <c r="E224" s="11"/>
      <c r="F224" s="11">
        <v>100</v>
      </c>
      <c r="G224" s="11"/>
    </row>
    <row r="225" spans="1:7" ht="13.5" customHeight="1" x14ac:dyDescent="0.25">
      <c r="A225" s="73" t="s">
        <v>258</v>
      </c>
      <c r="B225" s="20" t="s">
        <v>12</v>
      </c>
      <c r="C225" s="19" t="s">
        <v>13</v>
      </c>
      <c r="D225" s="20" t="s">
        <v>14</v>
      </c>
      <c r="E225" s="11"/>
      <c r="F225" s="11">
        <v>5567101</v>
      </c>
      <c r="G225" s="11"/>
    </row>
    <row r="226" spans="1:7" ht="29.25" customHeight="1" x14ac:dyDescent="0.25">
      <c r="A226" s="73"/>
      <c r="B226" s="20" t="s">
        <v>18</v>
      </c>
      <c r="C226" s="19" t="s">
        <v>70</v>
      </c>
      <c r="D226" s="20" t="s">
        <v>21</v>
      </c>
      <c r="E226" s="11"/>
      <c r="F226" s="12">
        <v>1</v>
      </c>
      <c r="G226" s="11"/>
    </row>
    <row r="227" spans="1:7" ht="25.5" customHeight="1" x14ac:dyDescent="0.25">
      <c r="A227" s="73"/>
      <c r="B227" s="20" t="s">
        <v>19</v>
      </c>
      <c r="C227" s="19" t="s">
        <v>172</v>
      </c>
      <c r="D227" s="20" t="s">
        <v>14</v>
      </c>
      <c r="E227" s="11"/>
      <c r="F227" s="11">
        <f>F225/F226</f>
        <v>5567101</v>
      </c>
      <c r="G227" s="11"/>
    </row>
    <row r="228" spans="1:7" ht="28.5" customHeight="1" x14ac:dyDescent="0.25">
      <c r="A228" s="73"/>
      <c r="B228" s="20" t="s">
        <v>15</v>
      </c>
      <c r="C228" s="19" t="s">
        <v>173</v>
      </c>
      <c r="D228" s="20" t="s">
        <v>26</v>
      </c>
      <c r="E228" s="11"/>
      <c r="F228" s="11">
        <v>100</v>
      </c>
      <c r="G228" s="11"/>
    </row>
    <row r="229" spans="1:7" ht="12" customHeight="1" x14ac:dyDescent="0.25">
      <c r="A229" s="73" t="s">
        <v>259</v>
      </c>
      <c r="B229" s="61" t="s">
        <v>12</v>
      </c>
      <c r="C229" s="60" t="s">
        <v>13</v>
      </c>
      <c r="D229" s="61" t="s">
        <v>14</v>
      </c>
      <c r="E229" s="11"/>
      <c r="F229" s="11"/>
      <c r="G229" s="11">
        <v>299189.34999999998</v>
      </c>
    </row>
    <row r="230" spans="1:7" ht="15.75" customHeight="1" x14ac:dyDescent="0.25">
      <c r="A230" s="73"/>
      <c r="B230" s="74" t="s">
        <v>18</v>
      </c>
      <c r="C230" s="60" t="s">
        <v>267</v>
      </c>
      <c r="D230" s="61" t="s">
        <v>21</v>
      </c>
      <c r="E230" s="11"/>
      <c r="F230" s="12"/>
      <c r="G230" s="12">
        <v>1</v>
      </c>
    </row>
    <row r="231" spans="1:7" ht="18.75" customHeight="1" x14ac:dyDescent="0.25">
      <c r="A231" s="73"/>
      <c r="B231" s="75"/>
      <c r="C231" s="62" t="s">
        <v>264</v>
      </c>
      <c r="D231" s="63" t="s">
        <v>21</v>
      </c>
      <c r="E231" s="11"/>
      <c r="F231" s="12"/>
      <c r="G231" s="12">
        <v>1</v>
      </c>
    </row>
    <row r="232" spans="1:7" ht="15.75" customHeight="1" x14ac:dyDescent="0.25">
      <c r="A232" s="73"/>
      <c r="B232" s="74" t="s">
        <v>19</v>
      </c>
      <c r="C232" s="60" t="s">
        <v>265</v>
      </c>
      <c r="D232" s="61" t="s">
        <v>14</v>
      </c>
      <c r="E232" s="11"/>
      <c r="F232" s="11"/>
      <c r="G232" s="11">
        <v>238000</v>
      </c>
    </row>
    <row r="233" spans="1:7" ht="30" customHeight="1" x14ac:dyDescent="0.25">
      <c r="A233" s="73"/>
      <c r="B233" s="75"/>
      <c r="C233" s="62" t="s">
        <v>260</v>
      </c>
      <c r="D233" s="63" t="s">
        <v>14</v>
      </c>
      <c r="E233" s="11"/>
      <c r="F233" s="11"/>
      <c r="G233" s="11">
        <v>61189.35</v>
      </c>
    </row>
    <row r="234" spans="1:7" ht="15" customHeight="1" x14ac:dyDescent="0.25">
      <c r="A234" s="73"/>
      <c r="B234" s="61" t="s">
        <v>15</v>
      </c>
      <c r="C234" s="60" t="s">
        <v>266</v>
      </c>
      <c r="D234" s="61" t="s">
        <v>26</v>
      </c>
      <c r="E234" s="11"/>
      <c r="F234" s="11"/>
      <c r="G234" s="11">
        <v>100</v>
      </c>
    </row>
    <row r="235" spans="1:7" ht="15.75" customHeight="1" x14ac:dyDescent="0.25">
      <c r="A235" s="73" t="s">
        <v>247</v>
      </c>
      <c r="B235" s="74" t="s">
        <v>12</v>
      </c>
      <c r="C235" s="19" t="s">
        <v>13</v>
      </c>
      <c r="D235" s="20" t="s">
        <v>14</v>
      </c>
      <c r="E235" s="11">
        <v>8366728</v>
      </c>
      <c r="F235" s="11"/>
      <c r="G235" s="11"/>
    </row>
    <row r="236" spans="1:7" ht="15" customHeight="1" x14ac:dyDescent="0.25">
      <c r="A236" s="73"/>
      <c r="B236" s="75"/>
      <c r="C236" s="19" t="s">
        <v>71</v>
      </c>
      <c r="D236" s="20" t="s">
        <v>72</v>
      </c>
      <c r="E236" s="11">
        <v>432</v>
      </c>
      <c r="F236" s="11"/>
      <c r="G236" s="11"/>
    </row>
    <row r="237" spans="1:7" ht="28.5" customHeight="1" x14ac:dyDescent="0.25">
      <c r="A237" s="73"/>
      <c r="B237" s="74" t="s">
        <v>18</v>
      </c>
      <c r="C237" s="19" t="s">
        <v>73</v>
      </c>
      <c r="D237" s="20" t="s">
        <v>72</v>
      </c>
      <c r="E237" s="11">
        <v>380</v>
      </c>
      <c r="F237" s="11"/>
      <c r="G237" s="11"/>
    </row>
    <row r="238" spans="1:7" ht="15.75" customHeight="1" x14ac:dyDescent="0.25">
      <c r="A238" s="73"/>
      <c r="B238" s="75"/>
      <c r="C238" s="19" t="s">
        <v>74</v>
      </c>
      <c r="D238" s="20" t="s">
        <v>75</v>
      </c>
      <c r="E238" s="11">
        <v>3890</v>
      </c>
      <c r="F238" s="11"/>
      <c r="G238" s="11"/>
    </row>
    <row r="239" spans="1:7" x14ac:dyDescent="0.25">
      <c r="A239" s="73"/>
      <c r="B239" s="20" t="s">
        <v>19</v>
      </c>
      <c r="C239" s="19" t="s">
        <v>76</v>
      </c>
      <c r="D239" s="20" t="s">
        <v>77</v>
      </c>
      <c r="E239" s="11">
        <f>E235/E237</f>
        <v>22017.705263157895</v>
      </c>
      <c r="F239" s="11"/>
      <c r="G239" s="11"/>
    </row>
    <row r="240" spans="1:7" ht="26.25" customHeight="1" x14ac:dyDescent="0.25">
      <c r="A240" s="73"/>
      <c r="B240" s="20" t="s">
        <v>15</v>
      </c>
      <c r="C240" s="19" t="s">
        <v>78</v>
      </c>
      <c r="D240" s="20" t="s">
        <v>26</v>
      </c>
      <c r="E240" s="11">
        <f>E237/E236*100</f>
        <v>87.962962962962962</v>
      </c>
      <c r="F240" s="11"/>
      <c r="G240" s="11"/>
    </row>
    <row r="241" spans="1:9" ht="15" customHeight="1" x14ac:dyDescent="0.25">
      <c r="A241" s="73" t="s">
        <v>248</v>
      </c>
      <c r="B241" s="57" t="s">
        <v>12</v>
      </c>
      <c r="C241" s="55" t="s">
        <v>13</v>
      </c>
      <c r="D241" s="56" t="s">
        <v>14</v>
      </c>
      <c r="E241" s="11"/>
      <c r="F241" s="14"/>
      <c r="G241" s="11">
        <v>9350000</v>
      </c>
    </row>
    <row r="242" spans="1:9" ht="21.75" customHeight="1" x14ac:dyDescent="0.25">
      <c r="A242" s="73"/>
      <c r="B242" s="56" t="s">
        <v>18</v>
      </c>
      <c r="C242" s="55" t="s">
        <v>40</v>
      </c>
      <c r="D242" s="56" t="s">
        <v>30</v>
      </c>
      <c r="E242" s="11"/>
      <c r="F242" s="11"/>
      <c r="G242" s="11">
        <v>990</v>
      </c>
      <c r="I242" s="42"/>
    </row>
    <row r="243" spans="1:9" ht="29.25" customHeight="1" x14ac:dyDescent="0.25">
      <c r="A243" s="73"/>
      <c r="B243" s="56" t="s">
        <v>19</v>
      </c>
      <c r="C243" s="55" t="s">
        <v>41</v>
      </c>
      <c r="D243" s="56" t="s">
        <v>34</v>
      </c>
      <c r="E243" s="11"/>
      <c r="F243" s="11"/>
      <c r="G243" s="11">
        <f>G241/G242</f>
        <v>9444.4444444444453</v>
      </c>
      <c r="H243" s="24"/>
      <c r="I243" s="24"/>
    </row>
    <row r="244" spans="1:9" ht="23.25" customHeight="1" x14ac:dyDescent="0.25">
      <c r="A244" s="73"/>
      <c r="B244" s="56" t="s">
        <v>15</v>
      </c>
      <c r="C244" s="55" t="s">
        <v>42</v>
      </c>
      <c r="D244" s="56" t="s">
        <v>26</v>
      </c>
      <c r="E244" s="11"/>
      <c r="F244" s="11"/>
      <c r="G244" s="11">
        <v>100</v>
      </c>
    </row>
    <row r="245" spans="1:9" ht="17.25" customHeight="1" x14ac:dyDescent="0.25">
      <c r="A245" s="72" t="s">
        <v>130</v>
      </c>
      <c r="B245" s="30" t="s">
        <v>12</v>
      </c>
      <c r="C245" s="19" t="s">
        <v>13</v>
      </c>
      <c r="D245" s="30" t="s">
        <v>14</v>
      </c>
      <c r="E245" s="11">
        <f>E249+E253</f>
        <v>165000</v>
      </c>
      <c r="F245" s="11">
        <f>F249+F253</f>
        <v>342700</v>
      </c>
      <c r="G245" s="11">
        <f>G249+G253</f>
        <v>324600</v>
      </c>
    </row>
    <row r="246" spans="1:9" ht="21.75" customHeight="1" x14ac:dyDescent="0.25">
      <c r="A246" s="72"/>
      <c r="B246" s="30" t="s">
        <v>18</v>
      </c>
      <c r="C246" s="19" t="s">
        <v>204</v>
      </c>
      <c r="D246" s="30" t="s">
        <v>21</v>
      </c>
      <c r="E246" s="12">
        <v>2</v>
      </c>
      <c r="F246" s="12">
        <v>4</v>
      </c>
      <c r="G246" s="12">
        <v>6</v>
      </c>
    </row>
    <row r="247" spans="1:9" ht="27" customHeight="1" x14ac:dyDescent="0.25">
      <c r="A247" s="72"/>
      <c r="B247" s="30" t="s">
        <v>19</v>
      </c>
      <c r="C247" s="19" t="s">
        <v>58</v>
      </c>
      <c r="D247" s="30" t="s">
        <v>79</v>
      </c>
      <c r="E247" s="11">
        <f>E245/E246</f>
        <v>82500</v>
      </c>
      <c r="F247" s="11">
        <f>F245/F246</f>
        <v>85675</v>
      </c>
      <c r="G247" s="11">
        <f>G245/G246</f>
        <v>54100</v>
      </c>
    </row>
    <row r="248" spans="1:9" ht="24" customHeight="1" x14ac:dyDescent="0.25">
      <c r="A248" s="72"/>
      <c r="B248" s="30" t="s">
        <v>15</v>
      </c>
      <c r="C248" s="19" t="s">
        <v>60</v>
      </c>
      <c r="D248" s="30" t="s">
        <v>26</v>
      </c>
      <c r="E248" s="11">
        <f>E246/9*100</f>
        <v>22.222222222222221</v>
      </c>
      <c r="F248" s="11">
        <f>F246/9*100</f>
        <v>44.444444444444443</v>
      </c>
      <c r="G248" s="11">
        <f>G246/9*100</f>
        <v>66.666666666666657</v>
      </c>
    </row>
    <row r="249" spans="1:9" ht="18.75" customHeight="1" x14ac:dyDescent="0.25">
      <c r="A249" s="73" t="s">
        <v>249</v>
      </c>
      <c r="B249" s="20" t="s">
        <v>12</v>
      </c>
      <c r="C249" s="19" t="s">
        <v>13</v>
      </c>
      <c r="D249" s="20" t="s">
        <v>14</v>
      </c>
      <c r="E249" s="11">
        <v>150000</v>
      </c>
      <c r="F249" s="11">
        <v>303300</v>
      </c>
      <c r="G249" s="11">
        <v>270000</v>
      </c>
    </row>
    <row r="250" spans="1:9" ht="23.25" customHeight="1" x14ac:dyDescent="0.25">
      <c r="A250" s="73"/>
      <c r="B250" s="20" t="s">
        <v>18</v>
      </c>
      <c r="C250" s="19" t="s">
        <v>80</v>
      </c>
      <c r="D250" s="20" t="s">
        <v>21</v>
      </c>
      <c r="E250" s="12">
        <v>3</v>
      </c>
      <c r="F250" s="12">
        <v>2</v>
      </c>
      <c r="G250" s="12">
        <v>2</v>
      </c>
    </row>
    <row r="251" spans="1:9" ht="25.5" x14ac:dyDescent="0.25">
      <c r="A251" s="73"/>
      <c r="B251" s="20" t="s">
        <v>19</v>
      </c>
      <c r="C251" s="19" t="s">
        <v>58</v>
      </c>
      <c r="D251" s="20" t="s">
        <v>79</v>
      </c>
      <c r="E251" s="11">
        <f>E249/E250</f>
        <v>50000</v>
      </c>
      <c r="F251" s="11">
        <f>F249/F250</f>
        <v>151650</v>
      </c>
      <c r="G251" s="11">
        <f>G249/G250</f>
        <v>135000</v>
      </c>
    </row>
    <row r="252" spans="1:9" ht="27.75" customHeight="1" x14ac:dyDescent="0.25">
      <c r="A252" s="73"/>
      <c r="B252" s="20" t="s">
        <v>15</v>
      </c>
      <c r="C252" s="19" t="s">
        <v>60</v>
      </c>
      <c r="D252" s="20" t="s">
        <v>26</v>
      </c>
      <c r="E252" s="11">
        <v>44</v>
      </c>
      <c r="F252" s="11">
        <v>56</v>
      </c>
      <c r="G252" s="11">
        <v>78</v>
      </c>
    </row>
    <row r="253" spans="1:9" ht="15" customHeight="1" x14ac:dyDescent="0.25">
      <c r="A253" s="73" t="s">
        <v>224</v>
      </c>
      <c r="B253" s="20" t="s">
        <v>12</v>
      </c>
      <c r="C253" s="19" t="s">
        <v>13</v>
      </c>
      <c r="D253" s="20" t="s">
        <v>14</v>
      </c>
      <c r="E253" s="11">
        <v>15000</v>
      </c>
      <c r="F253" s="13">
        <v>39400</v>
      </c>
      <c r="G253" s="14">
        <v>54600</v>
      </c>
    </row>
    <row r="254" spans="1:9" ht="25.5" x14ac:dyDescent="0.25">
      <c r="A254" s="73"/>
      <c r="B254" s="20" t="s">
        <v>18</v>
      </c>
      <c r="C254" s="19" t="s">
        <v>57</v>
      </c>
      <c r="D254" s="20" t="s">
        <v>21</v>
      </c>
      <c r="E254" s="12">
        <v>4</v>
      </c>
      <c r="F254" s="12">
        <v>4</v>
      </c>
      <c r="G254" s="12">
        <v>6</v>
      </c>
    </row>
    <row r="255" spans="1:9" ht="27" customHeight="1" x14ac:dyDescent="0.25">
      <c r="A255" s="73"/>
      <c r="B255" s="20" t="s">
        <v>19</v>
      </c>
      <c r="C255" s="19" t="s">
        <v>58</v>
      </c>
      <c r="D255" s="20" t="s">
        <v>79</v>
      </c>
      <c r="E255" s="11">
        <f>E253/E254</f>
        <v>3750</v>
      </c>
      <c r="F255" s="11">
        <f>F253/F254</f>
        <v>9850</v>
      </c>
      <c r="G255" s="11">
        <f>G253/G254</f>
        <v>9100</v>
      </c>
    </row>
    <row r="256" spans="1:9" ht="25.5" x14ac:dyDescent="0.25">
      <c r="A256" s="73"/>
      <c r="B256" s="20" t="s">
        <v>15</v>
      </c>
      <c r="C256" s="19" t="s">
        <v>60</v>
      </c>
      <c r="D256" s="20" t="s">
        <v>26</v>
      </c>
      <c r="E256" s="11">
        <f>E254/9*100</f>
        <v>44.444444444444443</v>
      </c>
      <c r="F256" s="11">
        <f>F254/9*100</f>
        <v>44.444444444444443</v>
      </c>
      <c r="G256" s="11">
        <f>G254/9*100</f>
        <v>66.666666666666657</v>
      </c>
    </row>
    <row r="257" spans="1:7" ht="17.25" customHeight="1" x14ac:dyDescent="0.25">
      <c r="A257" s="51"/>
      <c r="B257" s="105" t="s">
        <v>81</v>
      </c>
      <c r="C257" s="106"/>
      <c r="D257" s="106"/>
      <c r="E257" s="106"/>
      <c r="F257" s="106"/>
      <c r="G257" s="107"/>
    </row>
    <row r="258" spans="1:7" ht="16.5" customHeight="1" x14ac:dyDescent="0.25">
      <c r="A258" s="72" t="s">
        <v>131</v>
      </c>
      <c r="B258" s="32" t="s">
        <v>12</v>
      </c>
      <c r="C258" s="19" t="s">
        <v>13</v>
      </c>
      <c r="D258" s="32" t="s">
        <v>14</v>
      </c>
      <c r="E258" s="11"/>
      <c r="F258" s="11">
        <f>F262</f>
        <v>1050000</v>
      </c>
      <c r="G258" s="11">
        <f>G262</f>
        <v>15000000</v>
      </c>
    </row>
    <row r="259" spans="1:7" ht="28.5" customHeight="1" x14ac:dyDescent="0.25">
      <c r="A259" s="72"/>
      <c r="B259" s="32" t="s">
        <v>18</v>
      </c>
      <c r="C259" s="19" t="s">
        <v>194</v>
      </c>
      <c r="D259" s="32" t="s">
        <v>30</v>
      </c>
      <c r="E259" s="11"/>
      <c r="F259" s="11">
        <v>0</v>
      </c>
      <c r="G259" s="11">
        <f>G263+G264</f>
        <v>1757</v>
      </c>
    </row>
    <row r="260" spans="1:7" ht="18" customHeight="1" x14ac:dyDescent="0.25">
      <c r="A260" s="72"/>
      <c r="B260" s="32" t="s">
        <v>19</v>
      </c>
      <c r="C260" s="19" t="s">
        <v>211</v>
      </c>
      <c r="D260" s="32" t="s">
        <v>14</v>
      </c>
      <c r="E260" s="11"/>
      <c r="F260" s="11">
        <f>F266</f>
        <v>1050000</v>
      </c>
      <c r="G260" s="11">
        <f>G258/G259</f>
        <v>8537.2794536141155</v>
      </c>
    </row>
    <row r="261" spans="1:7" ht="12.75" customHeight="1" x14ac:dyDescent="0.25">
      <c r="A261" s="72"/>
      <c r="B261" s="32" t="s">
        <v>15</v>
      </c>
      <c r="C261" s="19" t="s">
        <v>25</v>
      </c>
      <c r="D261" s="32" t="s">
        <v>26</v>
      </c>
      <c r="E261" s="11"/>
      <c r="F261" s="11">
        <v>100</v>
      </c>
      <c r="G261" s="11">
        <v>100</v>
      </c>
    </row>
    <row r="262" spans="1:7" ht="17.25" customHeight="1" x14ac:dyDescent="0.25">
      <c r="A262" s="80" t="s">
        <v>132</v>
      </c>
      <c r="B262" s="20" t="s">
        <v>12</v>
      </c>
      <c r="C262" s="19" t="s">
        <v>13</v>
      </c>
      <c r="D262" s="20" t="s">
        <v>14</v>
      </c>
      <c r="E262" s="11"/>
      <c r="F262" s="13">
        <v>1050000</v>
      </c>
      <c r="G262" s="11">
        <v>15000000</v>
      </c>
    </row>
    <row r="263" spans="1:7" ht="27.75" customHeight="1" x14ac:dyDescent="0.25">
      <c r="A263" s="80"/>
      <c r="B263" s="74" t="s">
        <v>18</v>
      </c>
      <c r="C263" s="19" t="s">
        <v>165</v>
      </c>
      <c r="D263" s="20" t="s">
        <v>30</v>
      </c>
      <c r="E263" s="11"/>
      <c r="F263" s="11">
        <v>0</v>
      </c>
      <c r="G263" s="11">
        <f>1120+591</f>
        <v>1711</v>
      </c>
    </row>
    <row r="264" spans="1:7" ht="14.25" customHeight="1" x14ac:dyDescent="0.25">
      <c r="A264" s="80"/>
      <c r="B264" s="76"/>
      <c r="C264" s="19" t="s">
        <v>44</v>
      </c>
      <c r="D264" s="20" t="s">
        <v>30</v>
      </c>
      <c r="E264" s="11"/>
      <c r="F264" s="11">
        <v>0</v>
      </c>
      <c r="G264" s="11">
        <v>46</v>
      </c>
    </row>
    <row r="265" spans="1:7" ht="17.25" customHeight="1" x14ac:dyDescent="0.25">
      <c r="A265" s="80"/>
      <c r="B265" s="75"/>
      <c r="C265" s="19" t="s">
        <v>114</v>
      </c>
      <c r="D265" s="20" t="s">
        <v>72</v>
      </c>
      <c r="E265" s="11"/>
      <c r="F265" s="12">
        <v>1</v>
      </c>
      <c r="G265" s="11">
        <v>0</v>
      </c>
    </row>
    <row r="266" spans="1:7" ht="25.5" customHeight="1" x14ac:dyDescent="0.25">
      <c r="A266" s="80"/>
      <c r="B266" s="74" t="s">
        <v>19</v>
      </c>
      <c r="C266" s="19" t="s">
        <v>38</v>
      </c>
      <c r="D266" s="20" t="s">
        <v>14</v>
      </c>
      <c r="E266" s="11"/>
      <c r="F266" s="13">
        <v>1050000</v>
      </c>
      <c r="G266" s="11">
        <v>0</v>
      </c>
    </row>
    <row r="267" spans="1:7" ht="15.75" customHeight="1" x14ac:dyDescent="0.25">
      <c r="A267" s="80"/>
      <c r="B267" s="76"/>
      <c r="C267" s="19" t="s">
        <v>51</v>
      </c>
      <c r="D267" s="20" t="s">
        <v>34</v>
      </c>
      <c r="E267" s="11"/>
      <c r="F267" s="13">
        <v>0</v>
      </c>
      <c r="G267" s="11">
        <v>7000</v>
      </c>
    </row>
    <row r="268" spans="1:7" ht="27" customHeight="1" x14ac:dyDescent="0.25">
      <c r="A268" s="80"/>
      <c r="B268" s="75"/>
      <c r="C268" s="19" t="s">
        <v>147</v>
      </c>
      <c r="D268" s="20" t="s">
        <v>34</v>
      </c>
      <c r="E268" s="11"/>
      <c r="F268" s="13">
        <v>0</v>
      </c>
      <c r="G268" s="11">
        <f>(G262-G267*G264)/G263</f>
        <v>8578.6090005844544</v>
      </c>
    </row>
    <row r="269" spans="1:7" ht="14.25" customHeight="1" x14ac:dyDescent="0.25">
      <c r="A269" s="80"/>
      <c r="B269" s="82" t="s">
        <v>15</v>
      </c>
      <c r="C269" s="19" t="s">
        <v>164</v>
      </c>
      <c r="D269" s="20" t="s">
        <v>26</v>
      </c>
      <c r="E269" s="11"/>
      <c r="F269" s="11">
        <v>100</v>
      </c>
      <c r="G269" s="11">
        <v>0</v>
      </c>
    </row>
    <row r="270" spans="1:7" ht="30.75" customHeight="1" x14ac:dyDescent="0.25">
      <c r="A270" s="80"/>
      <c r="B270" s="82"/>
      <c r="C270" s="19" t="s">
        <v>69</v>
      </c>
      <c r="D270" s="20" t="s">
        <v>26</v>
      </c>
      <c r="E270" s="11"/>
      <c r="F270" s="11">
        <v>0</v>
      </c>
      <c r="G270" s="11">
        <v>100</v>
      </c>
    </row>
    <row r="271" spans="1:7" ht="24" customHeight="1" x14ac:dyDescent="0.25">
      <c r="A271" s="80"/>
      <c r="B271" s="82"/>
      <c r="C271" s="19" t="s">
        <v>53</v>
      </c>
      <c r="D271" s="20" t="s">
        <v>26</v>
      </c>
      <c r="E271" s="11"/>
      <c r="F271" s="11">
        <v>0</v>
      </c>
      <c r="G271" s="11">
        <v>100</v>
      </c>
    </row>
    <row r="272" spans="1:7" x14ac:dyDescent="0.25">
      <c r="A272" s="51"/>
      <c r="B272" s="77" t="s">
        <v>82</v>
      </c>
      <c r="C272" s="78"/>
      <c r="D272" s="78"/>
      <c r="E272" s="78"/>
      <c r="F272" s="78"/>
      <c r="G272" s="79"/>
    </row>
    <row r="273" spans="1:7" ht="15" customHeight="1" x14ac:dyDescent="0.25">
      <c r="A273" s="72" t="s">
        <v>133</v>
      </c>
      <c r="B273" s="20" t="s">
        <v>12</v>
      </c>
      <c r="C273" s="19" t="s">
        <v>13</v>
      </c>
      <c r="D273" s="20" t="s">
        <v>14</v>
      </c>
      <c r="E273" s="11"/>
      <c r="F273" s="14">
        <f>F277</f>
        <v>26000</v>
      </c>
      <c r="G273" s="11"/>
    </row>
    <row r="274" spans="1:7" ht="21.75" customHeight="1" x14ac:dyDescent="0.25">
      <c r="A274" s="72"/>
      <c r="B274" s="20" t="s">
        <v>18</v>
      </c>
      <c r="C274" s="19" t="s">
        <v>84</v>
      </c>
      <c r="D274" s="20" t="s">
        <v>30</v>
      </c>
      <c r="E274" s="11"/>
      <c r="F274" s="11">
        <v>2.5</v>
      </c>
      <c r="G274" s="11"/>
    </row>
    <row r="275" spans="1:7" ht="15.75" customHeight="1" x14ac:dyDescent="0.25">
      <c r="A275" s="72"/>
      <c r="B275" s="20" t="s">
        <v>19</v>
      </c>
      <c r="C275" s="19" t="s">
        <v>205</v>
      </c>
      <c r="D275" s="20" t="s">
        <v>34</v>
      </c>
      <c r="E275" s="11"/>
      <c r="F275" s="11">
        <f>F273/F274</f>
        <v>10400</v>
      </c>
      <c r="G275" s="11"/>
    </row>
    <row r="276" spans="1:7" ht="24" customHeight="1" x14ac:dyDescent="0.25">
      <c r="A276" s="72"/>
      <c r="B276" s="20" t="s">
        <v>15</v>
      </c>
      <c r="C276" s="19" t="s">
        <v>86</v>
      </c>
      <c r="D276" s="20" t="s">
        <v>26</v>
      </c>
      <c r="E276" s="11"/>
      <c r="F276" s="11">
        <v>25</v>
      </c>
      <c r="G276" s="11"/>
    </row>
    <row r="277" spans="1:7" x14ac:dyDescent="0.25">
      <c r="A277" s="71" t="s">
        <v>191</v>
      </c>
      <c r="B277" s="83" t="s">
        <v>12</v>
      </c>
      <c r="C277" s="5" t="s">
        <v>13</v>
      </c>
      <c r="D277" s="4" t="s">
        <v>14</v>
      </c>
      <c r="E277" s="6"/>
      <c r="F277" s="14">
        <v>26000</v>
      </c>
      <c r="G277" s="6"/>
    </row>
    <row r="278" spans="1:7" ht="17.25" customHeight="1" x14ac:dyDescent="0.25">
      <c r="A278" s="71"/>
      <c r="B278" s="84"/>
      <c r="C278" s="5" t="s">
        <v>83</v>
      </c>
      <c r="D278" s="4" t="s">
        <v>30</v>
      </c>
      <c r="E278" s="6"/>
      <c r="F278" s="14">
        <v>10</v>
      </c>
      <c r="G278" s="6"/>
    </row>
    <row r="279" spans="1:7" ht="25.5" x14ac:dyDescent="0.25">
      <c r="A279" s="71"/>
      <c r="B279" s="4" t="s">
        <v>18</v>
      </c>
      <c r="C279" s="5" t="s">
        <v>84</v>
      </c>
      <c r="D279" s="4" t="s">
        <v>30</v>
      </c>
      <c r="E279" s="6"/>
      <c r="F279" s="6">
        <v>2.5</v>
      </c>
      <c r="G279" s="6"/>
    </row>
    <row r="280" spans="1:7" ht="16.5" customHeight="1" x14ac:dyDescent="0.25">
      <c r="A280" s="71"/>
      <c r="B280" s="4" t="s">
        <v>19</v>
      </c>
      <c r="C280" s="5" t="s">
        <v>85</v>
      </c>
      <c r="D280" s="4" t="s">
        <v>34</v>
      </c>
      <c r="E280" s="6"/>
      <c r="F280" s="6">
        <f>F277/F279</f>
        <v>10400</v>
      </c>
      <c r="G280" s="6"/>
    </row>
    <row r="281" spans="1:7" ht="27.75" customHeight="1" x14ac:dyDescent="0.25">
      <c r="A281" s="71"/>
      <c r="B281" s="4" t="s">
        <v>15</v>
      </c>
      <c r="C281" s="5" t="s">
        <v>86</v>
      </c>
      <c r="D281" s="4" t="s">
        <v>26</v>
      </c>
      <c r="E281" s="6"/>
      <c r="F281" s="6">
        <f>F279/F278*100</f>
        <v>25</v>
      </c>
      <c r="G281" s="6"/>
    </row>
    <row r="282" spans="1:7" ht="17.25" customHeight="1" x14ac:dyDescent="0.25">
      <c r="A282" s="72" t="s">
        <v>134</v>
      </c>
      <c r="B282" s="20" t="s">
        <v>12</v>
      </c>
      <c r="C282" s="19" t="s">
        <v>13</v>
      </c>
      <c r="D282" s="20" t="s">
        <v>14</v>
      </c>
      <c r="E282" s="11"/>
      <c r="F282" s="11">
        <f>F286</f>
        <v>70000</v>
      </c>
      <c r="G282" s="11"/>
    </row>
    <row r="283" spans="1:7" ht="16.5" customHeight="1" x14ac:dyDescent="0.25">
      <c r="A283" s="72"/>
      <c r="B283" s="20" t="s">
        <v>18</v>
      </c>
      <c r="C283" s="19" t="s">
        <v>89</v>
      </c>
      <c r="D283" s="20" t="s">
        <v>72</v>
      </c>
      <c r="E283" s="11"/>
      <c r="F283" s="11">
        <v>177</v>
      </c>
      <c r="G283" s="11"/>
    </row>
    <row r="284" spans="1:7" ht="15.75" customHeight="1" x14ac:dyDescent="0.25">
      <c r="A284" s="72"/>
      <c r="B284" s="20" t="s">
        <v>19</v>
      </c>
      <c r="C284" s="19" t="s">
        <v>192</v>
      </c>
      <c r="D284" s="20" t="s">
        <v>87</v>
      </c>
      <c r="E284" s="11"/>
      <c r="F284" s="11">
        <f>F282/F283</f>
        <v>395.48022598870057</v>
      </c>
      <c r="G284" s="11"/>
    </row>
    <row r="285" spans="1:7" ht="16.5" customHeight="1" x14ac:dyDescent="0.25">
      <c r="A285" s="72"/>
      <c r="B285" s="20" t="s">
        <v>15</v>
      </c>
      <c r="C285" s="19" t="s">
        <v>193</v>
      </c>
      <c r="D285" s="20" t="s">
        <v>26</v>
      </c>
      <c r="E285" s="11"/>
      <c r="F285" s="11">
        <v>100</v>
      </c>
      <c r="G285" s="11"/>
    </row>
    <row r="286" spans="1:7" ht="13.5" customHeight="1" x14ac:dyDescent="0.25">
      <c r="A286" s="71" t="s">
        <v>190</v>
      </c>
      <c r="B286" s="83" t="s">
        <v>12</v>
      </c>
      <c r="C286" s="5" t="s">
        <v>13</v>
      </c>
      <c r="D286" s="4" t="s">
        <v>14</v>
      </c>
      <c r="E286" s="6"/>
      <c r="F286" s="14">
        <v>70000</v>
      </c>
      <c r="G286" s="6"/>
    </row>
    <row r="287" spans="1:7" ht="15" customHeight="1" x14ac:dyDescent="0.25">
      <c r="A287" s="71"/>
      <c r="B287" s="84"/>
      <c r="C287" s="5" t="s">
        <v>88</v>
      </c>
      <c r="D287" s="4" t="s">
        <v>72</v>
      </c>
      <c r="E287" s="6"/>
      <c r="F287" s="14">
        <v>177</v>
      </c>
      <c r="G287" s="6"/>
    </row>
    <row r="288" spans="1:7" ht="15.75" customHeight="1" x14ac:dyDescent="0.25">
      <c r="A288" s="71"/>
      <c r="B288" s="4" t="s">
        <v>18</v>
      </c>
      <c r="C288" s="5" t="s">
        <v>89</v>
      </c>
      <c r="D288" s="4" t="s">
        <v>72</v>
      </c>
      <c r="E288" s="6"/>
      <c r="F288" s="6">
        <v>177</v>
      </c>
      <c r="G288" s="6"/>
    </row>
    <row r="289" spans="1:8" ht="25.5" x14ac:dyDescent="0.25">
      <c r="A289" s="71"/>
      <c r="B289" s="4" t="s">
        <v>19</v>
      </c>
      <c r="C289" s="5" t="s">
        <v>90</v>
      </c>
      <c r="D289" s="4" t="s">
        <v>87</v>
      </c>
      <c r="E289" s="6"/>
      <c r="F289" s="6">
        <f>F286/F288</f>
        <v>395.48022598870057</v>
      </c>
      <c r="G289" s="6"/>
    </row>
    <row r="290" spans="1:8" ht="17.25" customHeight="1" x14ac:dyDescent="0.25">
      <c r="A290" s="71"/>
      <c r="B290" s="4" t="s">
        <v>15</v>
      </c>
      <c r="C290" s="5" t="s">
        <v>91</v>
      </c>
      <c r="D290" s="4" t="s">
        <v>26</v>
      </c>
      <c r="E290" s="6"/>
      <c r="F290" s="6">
        <f>F288/F287*100</f>
        <v>100</v>
      </c>
      <c r="G290" s="6"/>
    </row>
    <row r="291" spans="1:8" ht="18" customHeight="1" x14ac:dyDescent="0.25">
      <c r="A291" s="51"/>
      <c r="B291" s="77" t="s">
        <v>92</v>
      </c>
      <c r="C291" s="78"/>
      <c r="D291" s="78"/>
      <c r="E291" s="78"/>
      <c r="F291" s="78"/>
      <c r="G291" s="79"/>
    </row>
    <row r="292" spans="1:8" ht="18" customHeight="1" x14ac:dyDescent="0.25">
      <c r="A292" s="72" t="s">
        <v>135</v>
      </c>
      <c r="B292" s="20" t="s">
        <v>12</v>
      </c>
      <c r="C292" s="19" t="s">
        <v>13</v>
      </c>
      <c r="D292" s="20" t="s">
        <v>14</v>
      </c>
      <c r="E292" s="11"/>
      <c r="F292" s="11">
        <f>F296</f>
        <v>20500000</v>
      </c>
      <c r="G292" s="11">
        <f>G296</f>
        <v>10000000</v>
      </c>
    </row>
    <row r="293" spans="1:8" ht="18.75" customHeight="1" x14ac:dyDescent="0.25">
      <c r="A293" s="72"/>
      <c r="B293" s="20" t="s">
        <v>18</v>
      </c>
      <c r="C293" s="19" t="s">
        <v>47</v>
      </c>
      <c r="D293" s="20" t="s">
        <v>30</v>
      </c>
      <c r="E293" s="11"/>
      <c r="F293" s="11">
        <v>610</v>
      </c>
      <c r="G293" s="11">
        <v>1090</v>
      </c>
    </row>
    <row r="294" spans="1:8" ht="20.25" customHeight="1" x14ac:dyDescent="0.25">
      <c r="A294" s="72"/>
      <c r="B294" s="20" t="s">
        <v>19</v>
      </c>
      <c r="C294" s="19" t="s">
        <v>48</v>
      </c>
      <c r="D294" s="20" t="s">
        <v>34</v>
      </c>
      <c r="E294" s="11"/>
      <c r="F294" s="11">
        <f>F292/F293</f>
        <v>33606.557377049183</v>
      </c>
      <c r="G294" s="11">
        <f>G292/G293</f>
        <v>9174.3119266055037</v>
      </c>
    </row>
    <row r="295" spans="1:8" ht="14.25" customHeight="1" x14ac:dyDescent="0.25">
      <c r="A295" s="72"/>
      <c r="B295" s="20" t="s">
        <v>15</v>
      </c>
      <c r="C295" s="19" t="s">
        <v>226</v>
      </c>
      <c r="D295" s="20" t="s">
        <v>26</v>
      </c>
      <c r="E295" s="11"/>
      <c r="F295" s="11">
        <f>F293/F297*100</f>
        <v>35.882352941176471</v>
      </c>
      <c r="G295" s="11">
        <f>G293/G297*100</f>
        <v>64.117647058823536</v>
      </c>
    </row>
    <row r="296" spans="1:8" ht="16.5" customHeight="1" x14ac:dyDescent="0.25">
      <c r="A296" s="73" t="s">
        <v>136</v>
      </c>
      <c r="B296" s="74" t="s">
        <v>12</v>
      </c>
      <c r="C296" s="19" t="s">
        <v>13</v>
      </c>
      <c r="D296" s="20" t="s">
        <v>14</v>
      </c>
      <c r="E296" s="13"/>
      <c r="F296" s="13">
        <v>20500000</v>
      </c>
      <c r="G296" s="11">
        <v>10000000</v>
      </c>
    </row>
    <row r="297" spans="1:8" ht="12.75" customHeight="1" x14ac:dyDescent="0.25">
      <c r="A297" s="73"/>
      <c r="B297" s="75"/>
      <c r="C297" s="19" t="s">
        <v>46</v>
      </c>
      <c r="D297" s="20" t="s">
        <v>30</v>
      </c>
      <c r="E297" s="13"/>
      <c r="F297" s="13">
        <v>1700</v>
      </c>
      <c r="G297" s="11">
        <v>1700</v>
      </c>
    </row>
    <row r="298" spans="1:8" ht="17.25" customHeight="1" x14ac:dyDescent="0.25">
      <c r="A298" s="73"/>
      <c r="B298" s="20" t="s">
        <v>18</v>
      </c>
      <c r="C298" s="19" t="s">
        <v>47</v>
      </c>
      <c r="D298" s="20" t="s">
        <v>30</v>
      </c>
      <c r="E298" s="11"/>
      <c r="F298" s="11">
        <v>610</v>
      </c>
      <c r="G298" s="11">
        <f>F297-F298</f>
        <v>1090</v>
      </c>
    </row>
    <row r="299" spans="1:8" ht="16.5" customHeight="1" x14ac:dyDescent="0.25">
      <c r="A299" s="73"/>
      <c r="B299" s="20" t="s">
        <v>19</v>
      </c>
      <c r="C299" s="19" t="s">
        <v>227</v>
      </c>
      <c r="D299" s="20" t="s">
        <v>34</v>
      </c>
      <c r="E299" s="11"/>
      <c r="F299" s="11">
        <f>F296/F298</f>
        <v>33606.557377049183</v>
      </c>
      <c r="G299" s="11">
        <f>G296/G298</f>
        <v>9174.3119266055037</v>
      </c>
    </row>
    <row r="300" spans="1:8" ht="14.25" customHeight="1" x14ac:dyDescent="0.25">
      <c r="A300" s="73"/>
      <c r="B300" s="20" t="s">
        <v>15</v>
      </c>
      <c r="C300" s="19" t="s">
        <v>226</v>
      </c>
      <c r="D300" s="20" t="s">
        <v>26</v>
      </c>
      <c r="E300" s="11"/>
      <c r="F300" s="11">
        <f>F298/F297*100</f>
        <v>35.882352941176471</v>
      </c>
      <c r="G300" s="11">
        <f>G298/G297*100</f>
        <v>64.117647058823536</v>
      </c>
    </row>
    <row r="301" spans="1:8" x14ac:dyDescent="0.25">
      <c r="A301" s="51"/>
      <c r="B301" s="77" t="s">
        <v>93</v>
      </c>
      <c r="C301" s="78"/>
      <c r="D301" s="78"/>
      <c r="E301" s="78"/>
      <c r="F301" s="78"/>
      <c r="G301" s="79"/>
    </row>
    <row r="302" spans="1:8" ht="17.25" customHeight="1" x14ac:dyDescent="0.25">
      <c r="A302" s="72" t="s">
        <v>137</v>
      </c>
      <c r="B302" s="20" t="s">
        <v>12</v>
      </c>
      <c r="C302" s="19" t="s">
        <v>13</v>
      </c>
      <c r="D302" s="20" t="s">
        <v>14</v>
      </c>
      <c r="E302" s="11">
        <f>E306+E310</f>
        <v>75000</v>
      </c>
      <c r="F302" s="11">
        <f>F306+F310</f>
        <v>75000</v>
      </c>
      <c r="G302" s="11">
        <f>G306+G310</f>
        <v>100000</v>
      </c>
      <c r="H302" s="25"/>
    </row>
    <row r="303" spans="1:8" ht="52.5" customHeight="1" x14ac:dyDescent="0.25">
      <c r="A303" s="72"/>
      <c r="B303" s="20" t="s">
        <v>18</v>
      </c>
      <c r="C303" s="19" t="s">
        <v>184</v>
      </c>
      <c r="D303" s="20" t="s">
        <v>21</v>
      </c>
      <c r="E303" s="12">
        <v>1</v>
      </c>
      <c r="F303" s="12">
        <v>1</v>
      </c>
      <c r="G303" s="12">
        <v>1</v>
      </c>
      <c r="H303" s="25"/>
    </row>
    <row r="304" spans="1:8" ht="18" customHeight="1" x14ac:dyDescent="0.25">
      <c r="A304" s="72"/>
      <c r="B304" s="20" t="s">
        <v>19</v>
      </c>
      <c r="C304" s="19" t="s">
        <v>95</v>
      </c>
      <c r="D304" s="20" t="s">
        <v>14</v>
      </c>
      <c r="E304" s="11">
        <f>E308</f>
        <v>75000</v>
      </c>
      <c r="F304" s="11">
        <f>F308</f>
        <v>75000</v>
      </c>
      <c r="G304" s="11">
        <f>G312</f>
        <v>100000</v>
      </c>
      <c r="H304" s="25"/>
    </row>
    <row r="305" spans="1:8" ht="23.25" customHeight="1" x14ac:dyDescent="0.25">
      <c r="A305" s="72"/>
      <c r="B305" s="20" t="s">
        <v>15</v>
      </c>
      <c r="C305" s="19" t="s">
        <v>96</v>
      </c>
      <c r="D305" s="20" t="s">
        <v>21</v>
      </c>
      <c r="E305" s="11">
        <v>83</v>
      </c>
      <c r="F305" s="11">
        <v>85</v>
      </c>
      <c r="G305" s="11">
        <v>91</v>
      </c>
      <c r="H305" s="25"/>
    </row>
    <row r="306" spans="1:8" ht="18.75" customHeight="1" x14ac:dyDescent="0.25">
      <c r="A306" s="71" t="s">
        <v>178</v>
      </c>
      <c r="B306" s="4" t="s">
        <v>12</v>
      </c>
      <c r="C306" s="5" t="s">
        <v>13</v>
      </c>
      <c r="D306" s="4" t="s">
        <v>14</v>
      </c>
      <c r="E306" s="14">
        <v>75000</v>
      </c>
      <c r="F306" s="14">
        <v>75000</v>
      </c>
      <c r="G306" s="6"/>
    </row>
    <row r="307" spans="1:8" ht="51.75" customHeight="1" x14ac:dyDescent="0.25">
      <c r="A307" s="71"/>
      <c r="B307" s="4" t="s">
        <v>18</v>
      </c>
      <c r="C307" s="5" t="s">
        <v>94</v>
      </c>
      <c r="D307" s="4" t="s">
        <v>21</v>
      </c>
      <c r="E307" s="10">
        <v>1</v>
      </c>
      <c r="F307" s="10">
        <v>1</v>
      </c>
      <c r="G307" s="6"/>
    </row>
    <row r="308" spans="1:8" ht="17.25" customHeight="1" x14ac:dyDescent="0.25">
      <c r="A308" s="71"/>
      <c r="B308" s="4" t="s">
        <v>19</v>
      </c>
      <c r="C308" s="5" t="s">
        <v>95</v>
      </c>
      <c r="D308" s="4" t="s">
        <v>14</v>
      </c>
      <c r="E308" s="14">
        <v>75000</v>
      </c>
      <c r="F308" s="14">
        <v>75000</v>
      </c>
      <c r="G308" s="6"/>
    </row>
    <row r="309" spans="1:8" ht="24.75" customHeight="1" x14ac:dyDescent="0.25">
      <c r="A309" s="71"/>
      <c r="B309" s="4" t="s">
        <v>15</v>
      </c>
      <c r="C309" s="5" t="s">
        <v>96</v>
      </c>
      <c r="D309" s="4" t="s">
        <v>21</v>
      </c>
      <c r="E309" s="6">
        <v>83</v>
      </c>
      <c r="F309" s="6">
        <v>85</v>
      </c>
      <c r="G309" s="6"/>
    </row>
    <row r="310" spans="1:8" ht="15.75" customHeight="1" x14ac:dyDescent="0.25">
      <c r="A310" s="71" t="s">
        <v>250</v>
      </c>
      <c r="B310" s="4" t="s">
        <v>12</v>
      </c>
      <c r="C310" s="5" t="s">
        <v>13</v>
      </c>
      <c r="D310" s="4" t="s">
        <v>14</v>
      </c>
      <c r="E310" s="6"/>
      <c r="F310" s="6"/>
      <c r="G310" s="13">
        <v>100000</v>
      </c>
    </row>
    <row r="311" spans="1:8" ht="51.75" customHeight="1" x14ac:dyDescent="0.25">
      <c r="A311" s="71"/>
      <c r="B311" s="4" t="s">
        <v>18</v>
      </c>
      <c r="C311" s="5" t="s">
        <v>97</v>
      </c>
      <c r="D311" s="4" t="s">
        <v>21</v>
      </c>
      <c r="E311" s="6"/>
      <c r="F311" s="6"/>
      <c r="G311" s="10">
        <v>1</v>
      </c>
    </row>
    <row r="312" spans="1:8" ht="17.25" customHeight="1" x14ac:dyDescent="0.25">
      <c r="A312" s="71"/>
      <c r="B312" s="4" t="s">
        <v>19</v>
      </c>
      <c r="C312" s="5" t="s">
        <v>95</v>
      </c>
      <c r="D312" s="4" t="s">
        <v>14</v>
      </c>
      <c r="E312" s="6"/>
      <c r="F312" s="6"/>
      <c r="G312" s="13">
        <v>100000</v>
      </c>
    </row>
    <row r="313" spans="1:8" ht="30" customHeight="1" x14ac:dyDescent="0.25">
      <c r="A313" s="71"/>
      <c r="B313" s="4" t="s">
        <v>15</v>
      </c>
      <c r="C313" s="5" t="s">
        <v>96</v>
      </c>
      <c r="D313" s="4" t="s">
        <v>21</v>
      </c>
      <c r="E313" s="6"/>
      <c r="F313" s="6"/>
      <c r="G313" s="38">
        <v>91</v>
      </c>
    </row>
    <row r="314" spans="1:8" ht="15" customHeight="1" x14ac:dyDescent="0.25">
      <c r="A314" s="72" t="s">
        <v>183</v>
      </c>
      <c r="B314" s="27" t="s">
        <v>12</v>
      </c>
      <c r="C314" s="19" t="s">
        <v>13</v>
      </c>
      <c r="D314" s="27" t="s">
        <v>14</v>
      </c>
      <c r="E314" s="11">
        <f>E318</f>
        <v>50000</v>
      </c>
      <c r="F314" s="11">
        <f>F318</f>
        <v>50000</v>
      </c>
      <c r="G314" s="11">
        <f>G318</f>
        <v>100000</v>
      </c>
    </row>
    <row r="315" spans="1:8" ht="12.75" customHeight="1" x14ac:dyDescent="0.25">
      <c r="A315" s="72"/>
      <c r="B315" s="27" t="s">
        <v>18</v>
      </c>
      <c r="C315" s="19" t="s">
        <v>182</v>
      </c>
      <c r="D315" s="27" t="s">
        <v>21</v>
      </c>
      <c r="E315" s="12">
        <v>1</v>
      </c>
      <c r="F315" s="12">
        <v>1</v>
      </c>
      <c r="G315" s="12">
        <v>1</v>
      </c>
    </row>
    <row r="316" spans="1:8" ht="16.5" customHeight="1" x14ac:dyDescent="0.25">
      <c r="A316" s="72"/>
      <c r="B316" s="27" t="s">
        <v>19</v>
      </c>
      <c r="C316" s="19" t="s">
        <v>186</v>
      </c>
      <c r="D316" s="27" t="s">
        <v>14</v>
      </c>
      <c r="E316" s="11">
        <f>E314/E315</f>
        <v>50000</v>
      </c>
      <c r="F316" s="11">
        <f>F314/F315</f>
        <v>50000</v>
      </c>
      <c r="G316" s="11">
        <f>G314/G315</f>
        <v>100000</v>
      </c>
    </row>
    <row r="317" spans="1:8" ht="15" customHeight="1" x14ac:dyDescent="0.25">
      <c r="A317" s="72"/>
      <c r="B317" s="27" t="s">
        <v>15</v>
      </c>
      <c r="C317" s="19" t="s">
        <v>185</v>
      </c>
      <c r="D317" s="27" t="s">
        <v>26</v>
      </c>
      <c r="E317" s="11">
        <v>100</v>
      </c>
      <c r="F317" s="11">
        <v>100</v>
      </c>
      <c r="G317" s="11">
        <v>100</v>
      </c>
    </row>
    <row r="318" spans="1:8" ht="12.75" customHeight="1" x14ac:dyDescent="0.25">
      <c r="A318" s="71" t="s">
        <v>171</v>
      </c>
      <c r="B318" s="4" t="s">
        <v>12</v>
      </c>
      <c r="C318" s="5" t="s">
        <v>13</v>
      </c>
      <c r="D318" s="4" t="s">
        <v>14</v>
      </c>
      <c r="E318" s="13">
        <v>50000</v>
      </c>
      <c r="F318" s="13">
        <v>50000</v>
      </c>
      <c r="G318" s="13">
        <v>100000</v>
      </c>
    </row>
    <row r="319" spans="1:8" ht="12.75" customHeight="1" x14ac:dyDescent="0.25">
      <c r="A319" s="71"/>
      <c r="B319" s="4" t="s">
        <v>18</v>
      </c>
      <c r="C319" s="19" t="s">
        <v>182</v>
      </c>
      <c r="D319" s="27" t="s">
        <v>21</v>
      </c>
      <c r="E319" s="12">
        <v>1</v>
      </c>
      <c r="F319" s="12">
        <v>1</v>
      </c>
      <c r="G319" s="12">
        <v>1</v>
      </c>
    </row>
    <row r="320" spans="1:8" ht="12.75" customHeight="1" x14ac:dyDescent="0.25">
      <c r="A320" s="71"/>
      <c r="B320" s="4" t="s">
        <v>19</v>
      </c>
      <c r="C320" s="19" t="s">
        <v>186</v>
      </c>
      <c r="D320" s="27" t="s">
        <v>14</v>
      </c>
      <c r="E320" s="11">
        <f>E318/E319</f>
        <v>50000</v>
      </c>
      <c r="F320" s="11">
        <f>F318/F319</f>
        <v>50000</v>
      </c>
      <c r="G320" s="11">
        <f>G318/G319</f>
        <v>100000</v>
      </c>
    </row>
    <row r="321" spans="1:7" ht="12.75" customHeight="1" x14ac:dyDescent="0.25">
      <c r="A321" s="71"/>
      <c r="B321" s="4" t="s">
        <v>15</v>
      </c>
      <c r="C321" s="19" t="s">
        <v>185</v>
      </c>
      <c r="D321" s="27" t="s">
        <v>26</v>
      </c>
      <c r="E321" s="11">
        <v>100</v>
      </c>
      <c r="F321" s="11">
        <v>100</v>
      </c>
      <c r="G321" s="11">
        <v>100</v>
      </c>
    </row>
    <row r="322" spans="1:7" ht="12.75" customHeight="1" x14ac:dyDescent="0.25">
      <c r="A322" s="72" t="s">
        <v>138</v>
      </c>
      <c r="B322" s="27" t="s">
        <v>12</v>
      </c>
      <c r="C322" s="19" t="s">
        <v>13</v>
      </c>
      <c r="D322" s="27" t="s">
        <v>14</v>
      </c>
      <c r="E322" s="11">
        <f>E326+E330+E337</f>
        <v>113300</v>
      </c>
      <c r="F322" s="11">
        <f>F326+F330+F337</f>
        <v>164300</v>
      </c>
      <c r="G322" s="11">
        <f>G326+G330+G337</f>
        <v>146900</v>
      </c>
    </row>
    <row r="323" spans="1:7" ht="12.75" customHeight="1" x14ac:dyDescent="0.25">
      <c r="A323" s="72"/>
      <c r="B323" s="27" t="s">
        <v>18</v>
      </c>
      <c r="C323" s="19" t="s">
        <v>187</v>
      </c>
      <c r="D323" s="27" t="s">
        <v>21</v>
      </c>
      <c r="E323" s="12">
        <v>3</v>
      </c>
      <c r="F323" s="12">
        <v>3</v>
      </c>
      <c r="G323" s="12">
        <v>3</v>
      </c>
    </row>
    <row r="324" spans="1:7" ht="12.75" customHeight="1" x14ac:dyDescent="0.25">
      <c r="A324" s="72"/>
      <c r="B324" s="27" t="s">
        <v>19</v>
      </c>
      <c r="C324" s="19" t="s">
        <v>188</v>
      </c>
      <c r="D324" s="27" t="s">
        <v>14</v>
      </c>
      <c r="E324" s="11">
        <f>E322/E323</f>
        <v>37766.666666666664</v>
      </c>
      <c r="F324" s="11">
        <f>F322/F323</f>
        <v>54766.666666666664</v>
      </c>
      <c r="G324" s="11">
        <f>G322/G323</f>
        <v>48966.666666666664</v>
      </c>
    </row>
    <row r="325" spans="1:7" ht="12.75" customHeight="1" x14ac:dyDescent="0.25">
      <c r="A325" s="72"/>
      <c r="B325" s="27" t="s">
        <v>15</v>
      </c>
      <c r="C325" s="19" t="s">
        <v>189</v>
      </c>
      <c r="D325" s="27" t="s">
        <v>26</v>
      </c>
      <c r="E325" s="11">
        <v>100</v>
      </c>
      <c r="F325" s="11">
        <v>100</v>
      </c>
      <c r="G325" s="11">
        <v>100</v>
      </c>
    </row>
    <row r="326" spans="1:7" ht="13.5" customHeight="1" x14ac:dyDescent="0.25">
      <c r="A326" s="71" t="s">
        <v>251</v>
      </c>
      <c r="B326" s="4" t="s">
        <v>12</v>
      </c>
      <c r="C326" s="5" t="s">
        <v>13</v>
      </c>
      <c r="D326" s="4" t="s">
        <v>14</v>
      </c>
      <c r="E326" s="13">
        <v>46500</v>
      </c>
      <c r="F326" s="13">
        <v>67500</v>
      </c>
      <c r="G326" s="13">
        <v>67500</v>
      </c>
    </row>
    <row r="327" spans="1:7" ht="13.5" customHeight="1" x14ac:dyDescent="0.25">
      <c r="A327" s="71"/>
      <c r="B327" s="4" t="s">
        <v>18</v>
      </c>
      <c r="C327" s="19" t="s">
        <v>182</v>
      </c>
      <c r="D327" s="27" t="s">
        <v>21</v>
      </c>
      <c r="E327" s="12">
        <v>1</v>
      </c>
      <c r="F327" s="12">
        <v>1</v>
      </c>
      <c r="G327" s="12">
        <v>1</v>
      </c>
    </row>
    <row r="328" spans="1:7" ht="13.5" customHeight="1" x14ac:dyDescent="0.25">
      <c r="A328" s="71"/>
      <c r="B328" s="4" t="s">
        <v>19</v>
      </c>
      <c r="C328" s="19" t="s">
        <v>186</v>
      </c>
      <c r="D328" s="27" t="s">
        <v>14</v>
      </c>
      <c r="E328" s="11">
        <f>E326/E327</f>
        <v>46500</v>
      </c>
      <c r="F328" s="11">
        <f>F326/F327</f>
        <v>67500</v>
      </c>
      <c r="G328" s="11">
        <f>G326/G327</f>
        <v>67500</v>
      </c>
    </row>
    <row r="329" spans="1:7" ht="13.5" customHeight="1" x14ac:dyDescent="0.25">
      <c r="A329" s="71"/>
      <c r="B329" s="4" t="s">
        <v>15</v>
      </c>
      <c r="C329" s="19" t="s">
        <v>185</v>
      </c>
      <c r="D329" s="27" t="s">
        <v>26</v>
      </c>
      <c r="E329" s="11">
        <v>100</v>
      </c>
      <c r="F329" s="11">
        <v>100</v>
      </c>
      <c r="G329" s="11">
        <v>100</v>
      </c>
    </row>
    <row r="330" spans="1:7" ht="15" customHeight="1" x14ac:dyDescent="0.25">
      <c r="A330" s="85" t="s">
        <v>252</v>
      </c>
      <c r="B330" s="4" t="s">
        <v>12</v>
      </c>
      <c r="C330" s="5" t="s">
        <v>13</v>
      </c>
      <c r="D330" s="4" t="s">
        <v>14</v>
      </c>
      <c r="E330" s="13">
        <v>20000</v>
      </c>
      <c r="F330" s="13">
        <v>50000</v>
      </c>
      <c r="G330" s="13">
        <v>65000</v>
      </c>
    </row>
    <row r="331" spans="1:7" ht="23.25" customHeight="1" x14ac:dyDescent="0.25">
      <c r="A331" s="85"/>
      <c r="B331" s="83" t="s">
        <v>18</v>
      </c>
      <c r="C331" s="5" t="s">
        <v>98</v>
      </c>
      <c r="D331" s="4" t="s">
        <v>99</v>
      </c>
      <c r="E331" s="6">
        <v>100</v>
      </c>
      <c r="F331" s="6">
        <v>250</v>
      </c>
      <c r="G331" s="6">
        <v>100</v>
      </c>
    </row>
    <row r="332" spans="1:7" ht="23.25" customHeight="1" x14ac:dyDescent="0.25">
      <c r="A332" s="85"/>
      <c r="B332" s="84"/>
      <c r="C332" s="5" t="s">
        <v>100</v>
      </c>
      <c r="D332" s="4" t="s">
        <v>99</v>
      </c>
      <c r="E332" s="6">
        <v>40</v>
      </c>
      <c r="F332" s="6">
        <v>100</v>
      </c>
      <c r="G332" s="6">
        <v>40</v>
      </c>
    </row>
    <row r="333" spans="1:7" ht="25.5" customHeight="1" x14ac:dyDescent="0.25">
      <c r="A333" s="85"/>
      <c r="B333" s="83" t="s">
        <v>19</v>
      </c>
      <c r="C333" s="5" t="s">
        <v>101</v>
      </c>
      <c r="D333" s="4" t="s">
        <v>79</v>
      </c>
      <c r="E333" s="6">
        <v>100</v>
      </c>
      <c r="F333" s="6">
        <v>100</v>
      </c>
      <c r="G333" s="6">
        <v>125</v>
      </c>
    </row>
    <row r="334" spans="1:7" ht="15" customHeight="1" x14ac:dyDescent="0.25">
      <c r="A334" s="85"/>
      <c r="B334" s="84"/>
      <c r="C334" s="5" t="s">
        <v>102</v>
      </c>
      <c r="D334" s="4" t="s">
        <v>103</v>
      </c>
      <c r="E334" s="6">
        <v>250</v>
      </c>
      <c r="F334" s="6">
        <v>250</v>
      </c>
      <c r="G334" s="6">
        <v>312.5</v>
      </c>
    </row>
    <row r="335" spans="1:7" ht="23.25" customHeight="1" x14ac:dyDescent="0.25">
      <c r="A335" s="85"/>
      <c r="B335" s="83" t="s">
        <v>15</v>
      </c>
      <c r="C335" s="5" t="s">
        <v>167</v>
      </c>
      <c r="D335" s="4" t="s">
        <v>26</v>
      </c>
      <c r="E335" s="6">
        <v>100</v>
      </c>
      <c r="F335" s="6">
        <v>100</v>
      </c>
      <c r="G335" s="6">
        <v>100</v>
      </c>
    </row>
    <row r="336" spans="1:7" ht="18" customHeight="1" x14ac:dyDescent="0.25">
      <c r="A336" s="85"/>
      <c r="B336" s="84"/>
      <c r="C336" s="5" t="s">
        <v>166</v>
      </c>
      <c r="D336" s="4" t="s">
        <v>26</v>
      </c>
      <c r="E336" s="6">
        <v>100</v>
      </c>
      <c r="F336" s="6">
        <v>100</v>
      </c>
      <c r="G336" s="6">
        <v>100</v>
      </c>
    </row>
    <row r="337" spans="1:7" ht="13.5" customHeight="1" x14ac:dyDescent="0.25">
      <c r="A337" s="71" t="s">
        <v>253</v>
      </c>
      <c r="B337" s="4" t="s">
        <v>12</v>
      </c>
      <c r="C337" s="5" t="s">
        <v>13</v>
      </c>
      <c r="D337" s="4" t="s">
        <v>14</v>
      </c>
      <c r="E337" s="13">
        <v>46800</v>
      </c>
      <c r="F337" s="13">
        <v>46800</v>
      </c>
      <c r="G337" s="13">
        <v>14400</v>
      </c>
    </row>
    <row r="338" spans="1:7" ht="13.5" customHeight="1" x14ac:dyDescent="0.25">
      <c r="A338" s="71"/>
      <c r="B338" s="20" t="s">
        <v>18</v>
      </c>
      <c r="C338" s="19" t="s">
        <v>104</v>
      </c>
      <c r="D338" s="20" t="s">
        <v>105</v>
      </c>
      <c r="E338" s="11">
        <v>104</v>
      </c>
      <c r="F338" s="11">
        <v>104</v>
      </c>
      <c r="G338" s="11">
        <v>104</v>
      </c>
    </row>
    <row r="339" spans="1:7" ht="13.5" customHeight="1" x14ac:dyDescent="0.25">
      <c r="A339" s="71"/>
      <c r="B339" s="20" t="s">
        <v>19</v>
      </c>
      <c r="C339" s="19" t="s">
        <v>106</v>
      </c>
      <c r="D339" s="20" t="s">
        <v>103</v>
      </c>
      <c r="E339" s="11">
        <f>E337/E338</f>
        <v>450</v>
      </c>
      <c r="F339" s="11">
        <f t="shared" ref="F339:G339" si="1">F337/F338</f>
        <v>450</v>
      </c>
      <c r="G339" s="11">
        <f t="shared" si="1"/>
        <v>138.46153846153845</v>
      </c>
    </row>
    <row r="340" spans="1:7" ht="13.5" customHeight="1" x14ac:dyDescent="0.25">
      <c r="A340" s="71"/>
      <c r="B340" s="27" t="s">
        <v>15</v>
      </c>
      <c r="C340" s="19" t="s">
        <v>181</v>
      </c>
      <c r="D340" s="27" t="s">
        <v>26</v>
      </c>
      <c r="E340" s="11">
        <v>100</v>
      </c>
      <c r="F340" s="11">
        <v>100</v>
      </c>
      <c r="G340" s="11">
        <v>100</v>
      </c>
    </row>
    <row r="341" spans="1:7" ht="15" customHeight="1" x14ac:dyDescent="0.25">
      <c r="A341" s="72" t="s">
        <v>139</v>
      </c>
      <c r="B341" s="27" t="s">
        <v>12</v>
      </c>
      <c r="C341" s="19" t="s">
        <v>13</v>
      </c>
      <c r="D341" s="27" t="s">
        <v>14</v>
      </c>
      <c r="E341" s="11"/>
      <c r="F341" s="11">
        <f>F345</f>
        <v>10000</v>
      </c>
      <c r="G341" s="11"/>
    </row>
    <row r="342" spans="1:7" ht="15" customHeight="1" x14ac:dyDescent="0.25">
      <c r="A342" s="72"/>
      <c r="B342" s="27" t="s">
        <v>18</v>
      </c>
      <c r="C342" s="19" t="s">
        <v>168</v>
      </c>
      <c r="D342" s="27" t="s">
        <v>21</v>
      </c>
      <c r="E342" s="11"/>
      <c r="F342" s="12">
        <v>1</v>
      </c>
      <c r="G342" s="11"/>
    </row>
    <row r="343" spans="1:7" ht="15" customHeight="1" x14ac:dyDescent="0.25">
      <c r="A343" s="72"/>
      <c r="B343" s="27" t="s">
        <v>19</v>
      </c>
      <c r="C343" s="19" t="s">
        <v>169</v>
      </c>
      <c r="D343" s="27" t="s">
        <v>14</v>
      </c>
      <c r="E343" s="11"/>
      <c r="F343" s="11">
        <f>F341/F342</f>
        <v>10000</v>
      </c>
      <c r="G343" s="11"/>
    </row>
    <row r="344" spans="1:7" ht="15" customHeight="1" x14ac:dyDescent="0.25">
      <c r="A344" s="72"/>
      <c r="B344" s="27" t="s">
        <v>15</v>
      </c>
      <c r="C344" s="19" t="s">
        <v>170</v>
      </c>
      <c r="D344" s="27" t="s">
        <v>26</v>
      </c>
      <c r="E344" s="11"/>
      <c r="F344" s="11">
        <v>100</v>
      </c>
      <c r="G344" s="11"/>
    </row>
    <row r="345" spans="1:7" ht="19.5" customHeight="1" x14ac:dyDescent="0.25">
      <c r="A345" s="73" t="s">
        <v>254</v>
      </c>
      <c r="B345" s="20" t="s">
        <v>12</v>
      </c>
      <c r="C345" s="19" t="s">
        <v>13</v>
      </c>
      <c r="D345" s="20" t="s">
        <v>14</v>
      </c>
      <c r="E345" s="11"/>
      <c r="F345" s="11">
        <v>10000</v>
      </c>
      <c r="G345" s="11"/>
    </row>
    <row r="346" spans="1:7" ht="19.5" customHeight="1" x14ac:dyDescent="0.25">
      <c r="A346" s="73"/>
      <c r="B346" s="20" t="s">
        <v>18</v>
      </c>
      <c r="C346" s="19" t="s">
        <v>168</v>
      </c>
      <c r="D346" s="20" t="s">
        <v>21</v>
      </c>
      <c r="E346" s="11"/>
      <c r="F346" s="12">
        <v>1</v>
      </c>
      <c r="G346" s="11"/>
    </row>
    <row r="347" spans="1:7" ht="19.5" customHeight="1" x14ac:dyDescent="0.25">
      <c r="A347" s="73"/>
      <c r="B347" s="20" t="s">
        <v>19</v>
      </c>
      <c r="C347" s="19" t="s">
        <v>169</v>
      </c>
      <c r="D347" s="20" t="s">
        <v>14</v>
      </c>
      <c r="E347" s="11"/>
      <c r="F347" s="11">
        <f>F345/F346</f>
        <v>10000</v>
      </c>
      <c r="G347" s="11"/>
    </row>
    <row r="348" spans="1:7" ht="19.5" customHeight="1" x14ac:dyDescent="0.25">
      <c r="A348" s="73"/>
      <c r="B348" s="20" t="s">
        <v>15</v>
      </c>
      <c r="C348" s="19" t="s">
        <v>170</v>
      </c>
      <c r="D348" s="20" t="s">
        <v>26</v>
      </c>
      <c r="E348" s="11"/>
      <c r="F348" s="11">
        <v>100</v>
      </c>
      <c r="G348" s="11"/>
    </row>
    <row r="349" spans="1:7" ht="15" customHeight="1" x14ac:dyDescent="0.25">
      <c r="A349" s="72" t="s">
        <v>140</v>
      </c>
      <c r="B349" s="20" t="s">
        <v>12</v>
      </c>
      <c r="C349" s="19" t="s">
        <v>13</v>
      </c>
      <c r="D349" s="20" t="s">
        <v>14</v>
      </c>
      <c r="E349" s="11">
        <f>E353</f>
        <v>133200</v>
      </c>
      <c r="F349" s="11">
        <f>F353</f>
        <v>160000</v>
      </c>
      <c r="G349" s="11">
        <f>G353</f>
        <v>160000</v>
      </c>
    </row>
    <row r="350" spans="1:7" ht="15" customHeight="1" x14ac:dyDescent="0.25">
      <c r="A350" s="72"/>
      <c r="B350" s="20" t="s">
        <v>18</v>
      </c>
      <c r="C350" s="19" t="s">
        <v>148</v>
      </c>
      <c r="D350" s="20" t="s">
        <v>21</v>
      </c>
      <c r="E350" s="12">
        <v>7</v>
      </c>
      <c r="F350" s="12">
        <v>7</v>
      </c>
      <c r="G350" s="12">
        <v>7</v>
      </c>
    </row>
    <row r="351" spans="1:7" ht="15" customHeight="1" x14ac:dyDescent="0.25">
      <c r="A351" s="72"/>
      <c r="B351" s="20" t="s">
        <v>19</v>
      </c>
      <c r="C351" s="19" t="s">
        <v>149</v>
      </c>
      <c r="D351" s="20" t="s">
        <v>79</v>
      </c>
      <c r="E351" s="11">
        <f>E349/E350</f>
        <v>19028.571428571428</v>
      </c>
      <c r="F351" s="11">
        <f>F349/F350</f>
        <v>22857.142857142859</v>
      </c>
      <c r="G351" s="11">
        <f>G349/G350</f>
        <v>22857.142857142859</v>
      </c>
    </row>
    <row r="352" spans="1:7" ht="15" customHeight="1" x14ac:dyDescent="0.25">
      <c r="A352" s="72"/>
      <c r="B352" s="20" t="s">
        <v>15</v>
      </c>
      <c r="C352" s="19" t="s">
        <v>109</v>
      </c>
      <c r="D352" s="20" t="s">
        <v>26</v>
      </c>
      <c r="E352" s="11">
        <v>30</v>
      </c>
      <c r="F352" s="11">
        <v>32</v>
      </c>
      <c r="G352" s="11">
        <v>32</v>
      </c>
    </row>
    <row r="353" spans="1:7" x14ac:dyDescent="0.25">
      <c r="A353" s="73" t="s">
        <v>255</v>
      </c>
      <c r="B353" s="20" t="s">
        <v>12</v>
      </c>
      <c r="C353" s="19" t="s">
        <v>13</v>
      </c>
      <c r="D353" s="20" t="s">
        <v>14</v>
      </c>
      <c r="E353" s="13">
        <v>133200</v>
      </c>
      <c r="F353" s="13">
        <v>160000</v>
      </c>
      <c r="G353" s="13">
        <v>160000</v>
      </c>
    </row>
    <row r="354" spans="1:7" ht="25.5" x14ac:dyDescent="0.25">
      <c r="A354" s="73"/>
      <c r="B354" s="20" t="s">
        <v>18</v>
      </c>
      <c r="C354" s="19" t="s">
        <v>107</v>
      </c>
      <c r="D354" s="20" t="s">
        <v>21</v>
      </c>
      <c r="E354" s="12">
        <v>7</v>
      </c>
      <c r="F354" s="12">
        <v>7</v>
      </c>
      <c r="G354" s="12">
        <v>7</v>
      </c>
    </row>
    <row r="355" spans="1:7" ht="25.5" x14ac:dyDescent="0.25">
      <c r="A355" s="73"/>
      <c r="B355" s="20" t="s">
        <v>19</v>
      </c>
      <c r="C355" s="19" t="s">
        <v>108</v>
      </c>
      <c r="D355" s="20" t="s">
        <v>79</v>
      </c>
      <c r="E355" s="11">
        <f>E353/E354</f>
        <v>19028.571428571428</v>
      </c>
      <c r="F355" s="11">
        <f>F353/F354</f>
        <v>22857.142857142859</v>
      </c>
      <c r="G355" s="11">
        <f>G353/G354</f>
        <v>22857.142857142859</v>
      </c>
    </row>
    <row r="356" spans="1:7" ht="14.25" customHeight="1" x14ac:dyDescent="0.25">
      <c r="A356" s="73"/>
      <c r="B356" s="20" t="s">
        <v>15</v>
      </c>
      <c r="C356" s="19" t="s">
        <v>109</v>
      </c>
      <c r="D356" s="20" t="s">
        <v>26</v>
      </c>
      <c r="E356" s="11">
        <v>30</v>
      </c>
      <c r="F356" s="11">
        <v>32</v>
      </c>
      <c r="G356" s="11">
        <v>32</v>
      </c>
    </row>
    <row r="357" spans="1:7" ht="15" customHeight="1" x14ac:dyDescent="0.25">
      <c r="A357" s="72" t="s">
        <v>141</v>
      </c>
      <c r="B357" s="20" t="s">
        <v>12</v>
      </c>
      <c r="C357" s="19" t="s">
        <v>13</v>
      </c>
      <c r="D357" s="20" t="s">
        <v>14</v>
      </c>
      <c r="E357" s="11">
        <f>E361</f>
        <v>70000</v>
      </c>
      <c r="F357" s="11">
        <f>F361</f>
        <v>134900</v>
      </c>
      <c r="G357" s="11">
        <f>G361</f>
        <v>95000</v>
      </c>
    </row>
    <row r="358" spans="1:7" ht="15" customHeight="1" x14ac:dyDescent="0.25">
      <c r="A358" s="72"/>
      <c r="B358" s="20" t="s">
        <v>18</v>
      </c>
      <c r="C358" s="19" t="s">
        <v>150</v>
      </c>
      <c r="D358" s="20" t="s">
        <v>21</v>
      </c>
      <c r="E358" s="12">
        <v>2</v>
      </c>
      <c r="F358" s="12">
        <v>2</v>
      </c>
      <c r="G358" s="12">
        <v>2</v>
      </c>
    </row>
    <row r="359" spans="1:7" ht="22.5" customHeight="1" x14ac:dyDescent="0.25">
      <c r="A359" s="72"/>
      <c r="B359" s="20" t="s">
        <v>19</v>
      </c>
      <c r="C359" s="19" t="s">
        <v>151</v>
      </c>
      <c r="D359" s="20" t="s">
        <v>79</v>
      </c>
      <c r="E359" s="11">
        <f>E357/E358</f>
        <v>35000</v>
      </c>
      <c r="F359" s="11">
        <f>F357/F358</f>
        <v>67450</v>
      </c>
      <c r="G359" s="11">
        <f>G357/G358</f>
        <v>47500</v>
      </c>
    </row>
    <row r="360" spans="1:7" ht="15" customHeight="1" x14ac:dyDescent="0.25">
      <c r="A360" s="72"/>
      <c r="B360" s="20" t="s">
        <v>15</v>
      </c>
      <c r="C360" s="19" t="s">
        <v>111</v>
      </c>
      <c r="D360" s="20" t="s">
        <v>112</v>
      </c>
      <c r="E360" s="11">
        <v>50</v>
      </c>
      <c r="F360" s="11">
        <v>55</v>
      </c>
      <c r="G360" s="11">
        <v>60</v>
      </c>
    </row>
    <row r="361" spans="1:7" x14ac:dyDescent="0.25">
      <c r="A361" s="71" t="s">
        <v>256</v>
      </c>
      <c r="B361" s="4" t="s">
        <v>12</v>
      </c>
      <c r="C361" s="5" t="s">
        <v>13</v>
      </c>
      <c r="D361" s="4" t="s">
        <v>14</v>
      </c>
      <c r="E361" s="13">
        <v>70000</v>
      </c>
      <c r="F361" s="13">
        <v>134900</v>
      </c>
      <c r="G361" s="13">
        <v>95000</v>
      </c>
    </row>
    <row r="362" spans="1:7" ht="28.5" customHeight="1" x14ac:dyDescent="0.25">
      <c r="A362" s="71"/>
      <c r="B362" s="4" t="s">
        <v>18</v>
      </c>
      <c r="C362" s="5" t="s">
        <v>110</v>
      </c>
      <c r="D362" s="4" t="s">
        <v>21</v>
      </c>
      <c r="E362" s="10">
        <v>2</v>
      </c>
      <c r="F362" s="10">
        <v>2</v>
      </c>
      <c r="G362" s="10">
        <v>2</v>
      </c>
    </row>
    <row r="363" spans="1:7" ht="30.75" customHeight="1" x14ac:dyDescent="0.25">
      <c r="A363" s="71"/>
      <c r="B363" s="4" t="s">
        <v>19</v>
      </c>
      <c r="C363" s="5" t="s">
        <v>108</v>
      </c>
      <c r="D363" s="4" t="s">
        <v>79</v>
      </c>
      <c r="E363" s="6">
        <f>E361/E362</f>
        <v>35000</v>
      </c>
      <c r="F363" s="6">
        <f>F361/F362</f>
        <v>67450</v>
      </c>
      <c r="G363" s="6">
        <f>G361/G362</f>
        <v>47500</v>
      </c>
    </row>
    <row r="364" spans="1:7" ht="15.75" customHeight="1" x14ac:dyDescent="0.25">
      <c r="A364" s="71"/>
      <c r="B364" s="4" t="s">
        <v>15</v>
      </c>
      <c r="C364" s="5" t="s">
        <v>111</v>
      </c>
      <c r="D364" s="4" t="s">
        <v>112</v>
      </c>
      <c r="E364" s="6">
        <v>50</v>
      </c>
      <c r="F364" s="6">
        <v>55</v>
      </c>
      <c r="G364" s="6">
        <v>60</v>
      </c>
    </row>
    <row r="365" spans="1:7" ht="15.75" customHeight="1" x14ac:dyDescent="0.25">
      <c r="A365" s="72" t="s">
        <v>142</v>
      </c>
      <c r="B365" s="30" t="s">
        <v>12</v>
      </c>
      <c r="C365" s="19" t="s">
        <v>13</v>
      </c>
      <c r="D365" s="30" t="s">
        <v>14</v>
      </c>
      <c r="E365" s="11">
        <f>E369</f>
        <v>70000</v>
      </c>
      <c r="F365" s="11">
        <f>F369</f>
        <v>50000</v>
      </c>
      <c r="G365" s="11">
        <f>G369</f>
        <v>20000</v>
      </c>
    </row>
    <row r="366" spans="1:7" ht="24" customHeight="1" x14ac:dyDescent="0.25">
      <c r="A366" s="72"/>
      <c r="B366" s="30" t="s">
        <v>18</v>
      </c>
      <c r="C366" s="19" t="s">
        <v>180</v>
      </c>
      <c r="D366" s="30" t="s">
        <v>21</v>
      </c>
      <c r="E366" s="12">
        <v>115</v>
      </c>
      <c r="F366" s="12">
        <v>115</v>
      </c>
      <c r="G366" s="12">
        <v>115</v>
      </c>
    </row>
    <row r="367" spans="1:7" ht="27" customHeight="1" x14ac:dyDescent="0.25">
      <c r="A367" s="72"/>
      <c r="B367" s="30" t="s">
        <v>19</v>
      </c>
      <c r="C367" s="19" t="s">
        <v>113</v>
      </c>
      <c r="D367" s="30" t="s">
        <v>79</v>
      </c>
      <c r="E367" s="11">
        <f>E365/E366</f>
        <v>608.695652173913</v>
      </c>
      <c r="F367" s="11">
        <f>F365/F366</f>
        <v>434.78260869565219</v>
      </c>
      <c r="G367" s="11">
        <f>G365/G366</f>
        <v>173.91304347826087</v>
      </c>
    </row>
    <row r="368" spans="1:7" ht="27.75" customHeight="1" x14ac:dyDescent="0.25">
      <c r="A368" s="72"/>
      <c r="B368" s="30" t="s">
        <v>15</v>
      </c>
      <c r="C368" s="19" t="s">
        <v>202</v>
      </c>
      <c r="D368" s="30" t="s">
        <v>26</v>
      </c>
      <c r="E368" s="11">
        <v>100</v>
      </c>
      <c r="F368" s="11">
        <v>100</v>
      </c>
      <c r="G368" s="11">
        <v>100</v>
      </c>
    </row>
    <row r="369" spans="1:8" x14ac:dyDescent="0.25">
      <c r="A369" s="71" t="s">
        <v>179</v>
      </c>
      <c r="B369" s="4" t="s">
        <v>12</v>
      </c>
      <c r="C369" s="5" t="s">
        <v>13</v>
      </c>
      <c r="D369" s="4" t="s">
        <v>14</v>
      </c>
      <c r="E369" s="13">
        <v>70000</v>
      </c>
      <c r="F369" s="13">
        <v>50000</v>
      </c>
      <c r="G369" s="13">
        <v>20000</v>
      </c>
    </row>
    <row r="370" spans="1:8" ht="30" customHeight="1" x14ac:dyDescent="0.25">
      <c r="A370" s="71"/>
      <c r="B370" s="4" t="s">
        <v>18</v>
      </c>
      <c r="C370" s="5" t="s">
        <v>203</v>
      </c>
      <c r="D370" s="4" t="s">
        <v>21</v>
      </c>
      <c r="E370" s="10">
        <v>115</v>
      </c>
      <c r="F370" s="10">
        <v>115</v>
      </c>
      <c r="G370" s="10">
        <v>115</v>
      </c>
    </row>
    <row r="371" spans="1:8" ht="25.5" x14ac:dyDescent="0.25">
      <c r="A371" s="71"/>
      <c r="B371" s="4" t="s">
        <v>19</v>
      </c>
      <c r="C371" s="5" t="s">
        <v>113</v>
      </c>
      <c r="D371" s="4" t="s">
        <v>79</v>
      </c>
      <c r="E371" s="6">
        <f>E369/E370</f>
        <v>608.695652173913</v>
      </c>
      <c r="F371" s="6">
        <f>F369/F370</f>
        <v>434.78260869565219</v>
      </c>
      <c r="G371" s="6">
        <f>G369/G370</f>
        <v>173.91304347826087</v>
      </c>
    </row>
    <row r="372" spans="1:8" ht="27" customHeight="1" x14ac:dyDescent="0.25">
      <c r="A372" s="71"/>
      <c r="B372" s="30" t="s">
        <v>15</v>
      </c>
      <c r="C372" s="19" t="s">
        <v>202</v>
      </c>
      <c r="D372" s="30" t="s">
        <v>26</v>
      </c>
      <c r="E372" s="11">
        <v>100</v>
      </c>
      <c r="F372" s="11">
        <v>100</v>
      </c>
      <c r="G372" s="11">
        <v>100</v>
      </c>
      <c r="H372" s="25"/>
    </row>
    <row r="373" spans="1:8" ht="13.5" customHeight="1" x14ac:dyDescent="0.25">
      <c r="A373" s="72" t="s">
        <v>143</v>
      </c>
      <c r="B373" s="30" t="s">
        <v>12</v>
      </c>
      <c r="C373" s="19" t="s">
        <v>13</v>
      </c>
      <c r="D373" s="30" t="s">
        <v>14</v>
      </c>
      <c r="E373" s="11"/>
      <c r="F373" s="11">
        <f>F377</f>
        <v>150000</v>
      </c>
      <c r="G373" s="11"/>
      <c r="H373" s="25"/>
    </row>
    <row r="374" spans="1:8" ht="13.5" customHeight="1" x14ac:dyDescent="0.25">
      <c r="A374" s="72"/>
      <c r="B374" s="30" t="s">
        <v>18</v>
      </c>
      <c r="C374" s="19" t="s">
        <v>114</v>
      </c>
      <c r="D374" s="30" t="s">
        <v>21</v>
      </c>
      <c r="E374" s="11"/>
      <c r="F374" s="12">
        <v>1</v>
      </c>
      <c r="G374" s="11"/>
      <c r="H374" s="25"/>
    </row>
    <row r="375" spans="1:8" ht="13.5" customHeight="1" x14ac:dyDescent="0.25">
      <c r="A375" s="72"/>
      <c r="B375" s="30" t="s">
        <v>19</v>
      </c>
      <c r="C375" s="19" t="s">
        <v>115</v>
      </c>
      <c r="D375" s="30" t="s">
        <v>79</v>
      </c>
      <c r="E375" s="11"/>
      <c r="F375" s="11">
        <f>F373/F374</f>
        <v>150000</v>
      </c>
      <c r="G375" s="11"/>
      <c r="H375" s="25"/>
    </row>
    <row r="376" spans="1:8" ht="13.5" customHeight="1" x14ac:dyDescent="0.25">
      <c r="A376" s="72"/>
      <c r="B376" s="30" t="s">
        <v>15</v>
      </c>
      <c r="C376" s="19" t="s">
        <v>164</v>
      </c>
      <c r="D376" s="30" t="s">
        <v>26</v>
      </c>
      <c r="E376" s="11"/>
      <c r="F376" s="11">
        <v>100</v>
      </c>
      <c r="G376" s="11"/>
      <c r="H376" s="25"/>
    </row>
    <row r="377" spans="1:8" ht="12.75" customHeight="1" x14ac:dyDescent="0.25">
      <c r="A377" s="71" t="s">
        <v>257</v>
      </c>
      <c r="B377" s="4" t="s">
        <v>12</v>
      </c>
      <c r="C377" s="5" t="s">
        <v>13</v>
      </c>
      <c r="D377" s="4" t="s">
        <v>14</v>
      </c>
      <c r="E377" s="6"/>
      <c r="F377" s="13">
        <v>150000</v>
      </c>
      <c r="G377" s="6"/>
    </row>
    <row r="378" spans="1:8" ht="12.75" customHeight="1" x14ac:dyDescent="0.25">
      <c r="A378" s="71"/>
      <c r="B378" s="4" t="s">
        <v>18</v>
      </c>
      <c r="C378" s="5" t="s">
        <v>114</v>
      </c>
      <c r="D378" s="4" t="s">
        <v>21</v>
      </c>
      <c r="E378" s="6"/>
      <c r="F378" s="10">
        <v>1</v>
      </c>
      <c r="G378" s="6"/>
    </row>
    <row r="379" spans="1:8" ht="12.75" customHeight="1" x14ac:dyDescent="0.25">
      <c r="A379" s="71"/>
      <c r="B379" s="4" t="s">
        <v>19</v>
      </c>
      <c r="C379" s="5" t="s">
        <v>115</v>
      </c>
      <c r="D379" s="4" t="s">
        <v>79</v>
      </c>
      <c r="E379" s="6"/>
      <c r="F379" s="6">
        <f>F377/F378</f>
        <v>150000</v>
      </c>
      <c r="G379" s="6"/>
    </row>
    <row r="380" spans="1:8" ht="12.75" customHeight="1" x14ac:dyDescent="0.25">
      <c r="A380" s="71"/>
      <c r="B380" s="4" t="s">
        <v>15</v>
      </c>
      <c r="C380" s="5" t="s">
        <v>164</v>
      </c>
      <c r="D380" s="4" t="s">
        <v>26</v>
      </c>
      <c r="E380" s="6"/>
      <c r="F380" s="11">
        <v>100</v>
      </c>
      <c r="G380" s="6"/>
    </row>
    <row r="381" spans="1:8" ht="13.5" customHeight="1" x14ac:dyDescent="0.25">
      <c r="A381" s="72" t="s">
        <v>144</v>
      </c>
      <c r="B381" s="30" t="s">
        <v>12</v>
      </c>
      <c r="C381" s="19" t="s">
        <v>13</v>
      </c>
      <c r="D381" s="30" t="s">
        <v>14</v>
      </c>
      <c r="E381" s="11"/>
      <c r="F381" s="11"/>
      <c r="G381" s="11">
        <f>G385</f>
        <v>200000</v>
      </c>
    </row>
    <row r="382" spans="1:8" ht="13.5" customHeight="1" x14ac:dyDescent="0.25">
      <c r="A382" s="72"/>
      <c r="B382" s="30" t="s">
        <v>18</v>
      </c>
      <c r="C382" s="19" t="s">
        <v>199</v>
      </c>
      <c r="D382" s="30" t="s">
        <v>21</v>
      </c>
      <c r="E382" s="11"/>
      <c r="F382" s="11"/>
      <c r="G382" s="12">
        <f>G386</f>
        <v>10</v>
      </c>
    </row>
    <row r="383" spans="1:8" ht="13.5" customHeight="1" x14ac:dyDescent="0.25">
      <c r="A383" s="72"/>
      <c r="B383" s="30" t="s">
        <v>19</v>
      </c>
      <c r="C383" s="19" t="s">
        <v>200</v>
      </c>
      <c r="D383" s="30" t="s">
        <v>79</v>
      </c>
      <c r="E383" s="11"/>
      <c r="F383" s="11"/>
      <c r="G383" s="11">
        <f>G381/G382</f>
        <v>20000</v>
      </c>
    </row>
    <row r="384" spans="1:8" ht="13.5" customHeight="1" x14ac:dyDescent="0.25">
      <c r="A384" s="72"/>
      <c r="B384" s="30" t="s">
        <v>15</v>
      </c>
      <c r="C384" s="19" t="s">
        <v>201</v>
      </c>
      <c r="D384" s="30" t="s">
        <v>26</v>
      </c>
      <c r="E384" s="11"/>
      <c r="F384" s="11"/>
      <c r="G384" s="11">
        <v>100</v>
      </c>
    </row>
    <row r="385" spans="1:7" ht="12.75" customHeight="1" x14ac:dyDescent="0.25">
      <c r="A385" s="73" t="s">
        <v>219</v>
      </c>
      <c r="B385" s="4" t="s">
        <v>12</v>
      </c>
      <c r="C385" s="19" t="s">
        <v>13</v>
      </c>
      <c r="D385" s="30" t="s">
        <v>14</v>
      </c>
      <c r="E385" s="11"/>
      <c r="F385" s="13"/>
      <c r="G385" s="11">
        <v>200000</v>
      </c>
    </row>
    <row r="386" spans="1:7" ht="12.75" customHeight="1" x14ac:dyDescent="0.25">
      <c r="A386" s="73"/>
      <c r="B386" s="4" t="s">
        <v>18</v>
      </c>
      <c r="C386" s="19" t="s">
        <v>199</v>
      </c>
      <c r="D386" s="30" t="s">
        <v>21</v>
      </c>
      <c r="E386" s="11"/>
      <c r="F386" s="11"/>
      <c r="G386" s="12">
        <v>10</v>
      </c>
    </row>
    <row r="387" spans="1:7" ht="12.75" customHeight="1" x14ac:dyDescent="0.25">
      <c r="A387" s="73"/>
      <c r="B387" s="4" t="s">
        <v>19</v>
      </c>
      <c r="C387" s="19" t="s">
        <v>200</v>
      </c>
      <c r="D387" s="30" t="s">
        <v>79</v>
      </c>
      <c r="E387" s="11"/>
      <c r="F387" s="11"/>
      <c r="G387" s="11">
        <f>G385/G386</f>
        <v>20000</v>
      </c>
    </row>
    <row r="388" spans="1:7" ht="12.75" customHeight="1" x14ac:dyDescent="0.25">
      <c r="A388" s="73"/>
      <c r="B388" s="4" t="s">
        <v>15</v>
      </c>
      <c r="C388" s="19" t="s">
        <v>201</v>
      </c>
      <c r="D388" s="30" t="s">
        <v>26</v>
      </c>
      <c r="E388" s="11"/>
      <c r="F388" s="11"/>
      <c r="G388" s="11">
        <v>100</v>
      </c>
    </row>
    <row r="389" spans="1:7" ht="15.75" x14ac:dyDescent="0.25">
      <c r="A389" s="15"/>
      <c r="C389" s="33"/>
      <c r="D389" s="25"/>
      <c r="E389" s="35"/>
      <c r="F389" s="35"/>
      <c r="G389" s="35"/>
    </row>
    <row r="390" spans="1:7" x14ac:dyDescent="0.25">
      <c r="A390" s="16"/>
    </row>
    <row r="391" spans="1:7" x14ac:dyDescent="0.25">
      <c r="A391" s="16"/>
    </row>
    <row r="392" spans="1:7" ht="52.5" customHeight="1" x14ac:dyDescent="0.3">
      <c r="A392" s="86" t="s">
        <v>261</v>
      </c>
      <c r="B392" s="86"/>
      <c r="C392" s="52"/>
      <c r="D392" s="49"/>
      <c r="E392" s="50"/>
      <c r="F392" s="104" t="s">
        <v>262</v>
      </c>
      <c r="G392" s="104"/>
    </row>
    <row r="393" spans="1:7" ht="15.75" x14ac:dyDescent="0.25">
      <c r="A393" s="1"/>
    </row>
    <row r="394" spans="1:7" ht="15.75" x14ac:dyDescent="0.25">
      <c r="A394" s="81"/>
      <c r="B394" s="81"/>
      <c r="C394"/>
    </row>
    <row r="396" spans="1:7" x14ac:dyDescent="0.25">
      <c r="A396" s="17"/>
      <c r="C396"/>
    </row>
  </sheetData>
  <mergeCells count="156">
    <mergeCell ref="A365:A368"/>
    <mergeCell ref="A369:A372"/>
    <mergeCell ref="A258:A261"/>
    <mergeCell ref="B139:B140"/>
    <mergeCell ref="B141:B142"/>
    <mergeCell ref="B143:B144"/>
    <mergeCell ref="B128:B129"/>
    <mergeCell ref="B158:B159"/>
    <mergeCell ref="B160:B161"/>
    <mergeCell ref="B162:B163"/>
    <mergeCell ref="A158:A165"/>
    <mergeCell ref="B164:B165"/>
    <mergeCell ref="A175:A179"/>
    <mergeCell ref="B175:B176"/>
    <mergeCell ref="A170:A174"/>
    <mergeCell ref="B170:B171"/>
    <mergeCell ref="A273:A276"/>
    <mergeCell ref="A277:A281"/>
    <mergeCell ref="A306:A309"/>
    <mergeCell ref="A310:A313"/>
    <mergeCell ref="B257:G257"/>
    <mergeCell ref="A245:A248"/>
    <mergeCell ref="A249:A252"/>
    <mergeCell ref="A216:A220"/>
    <mergeCell ref="A90:A94"/>
    <mergeCell ref="B90:B91"/>
    <mergeCell ref="A153:A157"/>
    <mergeCell ref="A184:A187"/>
    <mergeCell ref="A188:A193"/>
    <mergeCell ref="B189:B190"/>
    <mergeCell ref="E2:G2"/>
    <mergeCell ref="B7:B9"/>
    <mergeCell ref="F392:G392"/>
    <mergeCell ref="A11:A12"/>
    <mergeCell ref="A15:A16"/>
    <mergeCell ref="A341:A344"/>
    <mergeCell ref="A345:A348"/>
    <mergeCell ref="A349:A352"/>
    <mergeCell ref="A353:A356"/>
    <mergeCell ref="A357:A360"/>
    <mergeCell ref="A361:A364"/>
    <mergeCell ref="A322:A325"/>
    <mergeCell ref="A326:A329"/>
    <mergeCell ref="B331:B332"/>
    <mergeCell ref="B333:B334"/>
    <mergeCell ref="A337:A340"/>
    <mergeCell ref="B301:G301"/>
    <mergeCell ref="A302:A305"/>
    <mergeCell ref="A85:A89"/>
    <mergeCell ref="B85:B86"/>
    <mergeCell ref="B132:B133"/>
    <mergeCell ref="B137:B138"/>
    <mergeCell ref="A166:A169"/>
    <mergeCell ref="C7:C9"/>
    <mergeCell ref="E8:G8"/>
    <mergeCell ref="D7:D9"/>
    <mergeCell ref="E7:G7"/>
    <mergeCell ref="A75:A79"/>
    <mergeCell ref="B75:B76"/>
    <mergeCell ref="A80:A84"/>
    <mergeCell ref="B80:B81"/>
    <mergeCell ref="A56:A60"/>
    <mergeCell ref="B56:B57"/>
    <mergeCell ref="A61:A65"/>
    <mergeCell ref="B61:B62"/>
    <mergeCell ref="A66:A69"/>
    <mergeCell ref="A70:A74"/>
    <mergeCell ref="A13:A14"/>
    <mergeCell ref="B70:B71"/>
    <mergeCell ref="B130:B131"/>
    <mergeCell ref="A121:A131"/>
    <mergeCell ref="B153:B154"/>
    <mergeCell ref="E1:G1"/>
    <mergeCell ref="A40:A43"/>
    <mergeCell ref="A44:A51"/>
    <mergeCell ref="B44:B45"/>
    <mergeCell ref="B46:B47"/>
    <mergeCell ref="B48:B50"/>
    <mergeCell ref="A52:A55"/>
    <mergeCell ref="A17:G17"/>
    <mergeCell ref="A18:A21"/>
    <mergeCell ref="A22:A26"/>
    <mergeCell ref="B22:B23"/>
    <mergeCell ref="B28:B31"/>
    <mergeCell ref="B32:B35"/>
    <mergeCell ref="A27:A39"/>
    <mergeCell ref="B36:B39"/>
    <mergeCell ref="A4:G4"/>
    <mergeCell ref="A5:G5"/>
    <mergeCell ref="A6:G6"/>
    <mergeCell ref="A7:A9"/>
    <mergeCell ref="A241:A244"/>
    <mergeCell ref="B95:B97"/>
    <mergeCell ref="B98:B100"/>
    <mergeCell ref="B101:B103"/>
    <mergeCell ref="B104:B106"/>
    <mergeCell ref="A95:A106"/>
    <mergeCell ref="B147:B148"/>
    <mergeCell ref="B149:B150"/>
    <mergeCell ref="B151:B152"/>
    <mergeCell ref="A145:A152"/>
    <mergeCell ref="B145:B146"/>
    <mergeCell ref="B111:B113"/>
    <mergeCell ref="B114:B115"/>
    <mergeCell ref="B116:B118"/>
    <mergeCell ref="B119:B120"/>
    <mergeCell ref="A137:A144"/>
    <mergeCell ref="A111:A120"/>
    <mergeCell ref="A107:A110"/>
    <mergeCell ref="B126:B127"/>
    <mergeCell ref="A212:A215"/>
    <mergeCell ref="B191:B192"/>
    <mergeCell ref="A235:A240"/>
    <mergeCell ref="B121:B125"/>
    <mergeCell ref="A132:A136"/>
    <mergeCell ref="A394:B394"/>
    <mergeCell ref="A262:A271"/>
    <mergeCell ref="B269:B271"/>
    <mergeCell ref="B335:B336"/>
    <mergeCell ref="A330:A336"/>
    <mergeCell ref="A253:A256"/>
    <mergeCell ref="A381:A384"/>
    <mergeCell ref="A385:A388"/>
    <mergeCell ref="B263:B265"/>
    <mergeCell ref="B266:B268"/>
    <mergeCell ref="A392:B392"/>
    <mergeCell ref="A377:A380"/>
    <mergeCell ref="A373:A376"/>
    <mergeCell ref="B277:B278"/>
    <mergeCell ref="B272:G272"/>
    <mergeCell ref="A314:A317"/>
    <mergeCell ref="A318:A321"/>
    <mergeCell ref="A282:A285"/>
    <mergeCell ref="A286:A290"/>
    <mergeCell ref="B286:B287"/>
    <mergeCell ref="B291:G291"/>
    <mergeCell ref="A292:A295"/>
    <mergeCell ref="A296:A300"/>
    <mergeCell ref="B296:B297"/>
    <mergeCell ref="A180:A183"/>
    <mergeCell ref="A194:A197"/>
    <mergeCell ref="A198:A201"/>
    <mergeCell ref="A229:A234"/>
    <mergeCell ref="B230:B231"/>
    <mergeCell ref="B232:B233"/>
    <mergeCell ref="B235:B236"/>
    <mergeCell ref="B237:B238"/>
    <mergeCell ref="B202:B204"/>
    <mergeCell ref="B205:B206"/>
    <mergeCell ref="B207:B208"/>
    <mergeCell ref="B209:B210"/>
    <mergeCell ref="A225:A228"/>
    <mergeCell ref="B211:G211"/>
    <mergeCell ref="A202:A210"/>
    <mergeCell ref="B216:B217"/>
    <mergeCell ref="A221:A224"/>
  </mergeCells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rowBreaks count="14" manualBreakCount="14">
    <brk id="20" max="6" man="1"/>
    <brk id="45" max="6" man="1"/>
    <brk id="73" max="6" man="1"/>
    <brk id="104" max="6" man="1"/>
    <brk id="129" max="6" man="1"/>
    <brk id="157" max="6" man="1"/>
    <brk id="183" max="6" man="1"/>
    <brk id="204" max="6" man="1"/>
    <brk id="227" max="6" man="1"/>
    <brk id="252" max="6" man="1"/>
    <brk id="276" max="6" man="1"/>
    <brk id="305" max="6" man="1"/>
    <brk id="334" max="6" man="1"/>
    <brk id="364" max="6" man="1"/>
  </rowBreaks>
  <ignoredErrors>
    <ignoredError sqref="F40 F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 3</vt:lpstr>
      <vt:lpstr>'Додаток 3'!Заголовки_для_печати</vt:lpstr>
      <vt:lpstr>'Додаток 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Кулак Дар'я Олегівна</dc:creator>
  <cp:lastModifiedBy>Кулак Дар'я Олегівна</cp:lastModifiedBy>
  <cp:lastPrinted>2024-10-07T05:39:47Z</cp:lastPrinted>
  <dcterms:created xsi:type="dcterms:W3CDTF">2023-10-09T07:28:37Z</dcterms:created>
  <dcterms:modified xsi:type="dcterms:W3CDTF">2024-10-18T07:01:23Z</dcterms:modified>
</cp:coreProperties>
</file>