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ішення та розпорядження\Накази МВА\2024\Зміни 17.12\"/>
    </mc:Choice>
  </mc:AlternateContent>
  <bookViews>
    <workbookView xWindow="0" yWindow="0" windowWidth="28800" windowHeight="11400"/>
  </bookViews>
  <sheets>
    <sheet name="Додаток 2" sheetId="1" r:id="rId1"/>
  </sheets>
  <definedNames>
    <definedName name="_xlnm.Print_Titles" localSheetId="0">'Додаток 2'!$13:$13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L133" i="1"/>
  <c r="N129" i="1"/>
  <c r="N128" i="1"/>
  <c r="N127" i="1"/>
  <c r="N53" i="1" l="1"/>
  <c r="N61" i="1"/>
  <c r="M108" i="1" l="1"/>
  <c r="M109" i="1"/>
  <c r="M120" i="1"/>
  <c r="L120" i="1"/>
  <c r="M134" i="1" l="1"/>
  <c r="M187" i="1" l="1"/>
  <c r="M194" i="1" l="1"/>
  <c r="N87" i="1"/>
  <c r="L58" i="1"/>
  <c r="L59" i="1"/>
  <c r="N35" i="1" l="1"/>
  <c r="L88" i="1"/>
  <c r="N88" i="1"/>
  <c r="L89" i="1"/>
  <c r="L37" i="1" l="1"/>
  <c r="N120" i="1" l="1"/>
  <c r="L121" i="1"/>
  <c r="N126" i="1" l="1"/>
  <c r="L126" i="1" s="1"/>
  <c r="L127" i="1"/>
  <c r="M129" i="1"/>
  <c r="M128" i="1" l="1"/>
  <c r="L128" i="1" s="1"/>
  <c r="M16" i="1"/>
  <c r="M15" i="1" s="1"/>
  <c r="L129" i="1"/>
  <c r="I70" i="1"/>
  <c r="L87" i="1" l="1"/>
  <c r="L85" i="1"/>
  <c r="N69" i="1"/>
  <c r="L71" i="1"/>
  <c r="M95" i="1"/>
  <c r="L95" i="1" s="1"/>
  <c r="L96" i="1"/>
  <c r="N86" i="1" l="1"/>
  <c r="L86" i="1" s="1"/>
  <c r="N84" i="1"/>
  <c r="L84" i="1" s="1"/>
  <c r="I83" i="1"/>
  <c r="I61" i="1" l="1"/>
  <c r="I47" i="1"/>
  <c r="I77" i="1"/>
  <c r="I63" i="1" l="1"/>
  <c r="I118" i="1" l="1"/>
  <c r="M180" i="1" l="1"/>
  <c r="L180" i="1" s="1"/>
  <c r="M219" i="1"/>
  <c r="L219" i="1" s="1"/>
  <c r="M17" i="1" l="1"/>
  <c r="M18" i="1"/>
  <c r="J17" i="1"/>
  <c r="N36" i="1"/>
  <c r="N37" i="1"/>
  <c r="K35" i="1"/>
  <c r="K36" i="1"/>
  <c r="L55" i="1"/>
  <c r="L40" i="1"/>
  <c r="I40" i="1"/>
  <c r="J91" i="1"/>
  <c r="G91" i="1"/>
  <c r="M100" i="1"/>
  <c r="M99" i="1" s="1"/>
  <c r="L99" i="1" s="1"/>
  <c r="K111" i="1"/>
  <c r="K110" i="1"/>
  <c r="K109" i="1"/>
  <c r="N140" i="1"/>
  <c r="L140" i="1" s="1"/>
  <c r="N139" i="1"/>
  <c r="L139" i="1" s="1"/>
  <c r="K139" i="1"/>
  <c r="I139" i="1"/>
  <c r="M205" i="1"/>
  <c r="L205" i="1" s="1"/>
  <c r="M233" i="1"/>
  <c r="M232" i="1" s="1"/>
  <c r="L232" i="1" s="1"/>
  <c r="M237" i="1"/>
  <c r="L237" i="1" s="1"/>
  <c r="L238" i="1"/>
  <c r="L224" i="1"/>
  <c r="L210" i="1"/>
  <c r="L196" i="1"/>
  <c r="L185" i="1"/>
  <c r="N163" i="1"/>
  <c r="L163" i="1" s="1"/>
  <c r="N167" i="1"/>
  <c r="L167" i="1" s="1"/>
  <c r="L168" i="1"/>
  <c r="N143" i="1"/>
  <c r="L143" i="1" s="1"/>
  <c r="L145" i="1"/>
  <c r="L144" i="1"/>
  <c r="J134" i="1"/>
  <c r="J129" i="1" s="1"/>
  <c r="L134" i="1"/>
  <c r="L136" i="1"/>
  <c r="I116" i="1"/>
  <c r="K115" i="1"/>
  <c r="I115" i="1" s="1"/>
  <c r="N113" i="1"/>
  <c r="L113" i="1" s="1"/>
  <c r="L114" i="1"/>
  <c r="I114" i="1"/>
  <c r="M104" i="1"/>
  <c r="L104" i="1" s="1"/>
  <c r="L106" i="1"/>
  <c r="L105" i="1"/>
  <c r="L98" i="1"/>
  <c r="N80" i="1"/>
  <c r="L80" i="1" s="1"/>
  <c r="L81" i="1"/>
  <c r="N78" i="1"/>
  <c r="L78" i="1" s="1"/>
  <c r="L79" i="1"/>
  <c r="N76" i="1"/>
  <c r="L76" i="1" s="1"/>
  <c r="L77" i="1"/>
  <c r="N74" i="1"/>
  <c r="L74" i="1" s="1"/>
  <c r="L75" i="1"/>
  <c r="L69" i="1"/>
  <c r="L70" i="1"/>
  <c r="L68" i="1"/>
  <c r="I66" i="1"/>
  <c r="I68" i="1"/>
  <c r="N62" i="1"/>
  <c r="L62" i="1" s="1"/>
  <c r="L64" i="1"/>
  <c r="L63" i="1"/>
  <c r="N60" i="1"/>
  <c r="L60" i="1" s="1"/>
  <c r="L61" i="1"/>
  <c r="N56" i="1"/>
  <c r="L56" i="1" s="1"/>
  <c r="L57" i="1"/>
  <c r="N54" i="1"/>
  <c r="L54" i="1" s="1"/>
  <c r="N52" i="1"/>
  <c r="L52" i="1" s="1"/>
  <c r="L53" i="1"/>
  <c r="N39" i="1"/>
  <c r="L39" i="1" s="1"/>
  <c r="N26" i="1"/>
  <c r="L27" i="1"/>
  <c r="J18" i="1"/>
  <c r="H17" i="1"/>
  <c r="G18" i="1"/>
  <c r="G17" i="1"/>
  <c r="J128" i="1" l="1"/>
  <c r="I128" i="1" s="1"/>
  <c r="I129" i="1"/>
  <c r="I134" i="1"/>
  <c r="N17" i="1"/>
  <c r="L233" i="1"/>
  <c r="L100" i="1"/>
  <c r="K17" i="1"/>
  <c r="N34" i="1"/>
  <c r="L34" i="1" s="1"/>
  <c r="I17" i="1"/>
  <c r="N162" i="1"/>
  <c r="L162" i="1" s="1"/>
  <c r="L35" i="1"/>
  <c r="N138" i="1"/>
  <c r="L138" i="1" s="1"/>
  <c r="I36" i="1"/>
  <c r="L36" i="1"/>
  <c r="I35" i="1"/>
  <c r="K34" i="1"/>
  <c r="I34" i="1" s="1"/>
  <c r="K69" i="1"/>
  <c r="I69" i="1" s="1"/>
  <c r="I71" i="1"/>
  <c r="K82" i="1" l="1"/>
  <c r="I82" i="1" s="1"/>
  <c r="K80" i="1" l="1"/>
  <c r="I80" i="1" s="1"/>
  <c r="K78" i="1"/>
  <c r="I78" i="1" s="1"/>
  <c r="K76" i="1"/>
  <c r="I76" i="1" s="1"/>
  <c r="K74" i="1"/>
  <c r="I74" i="1" s="1"/>
  <c r="K72" i="1"/>
  <c r="I72" i="1" s="1"/>
  <c r="N67" i="1"/>
  <c r="L67" i="1" s="1"/>
  <c r="K67" i="1"/>
  <c r="I67" i="1" s="1"/>
  <c r="K65" i="1"/>
  <c r="I65" i="1" s="1"/>
  <c r="K62" i="1"/>
  <c r="I62" i="1" s="1"/>
  <c r="K60" i="1"/>
  <c r="I60" i="1" s="1"/>
  <c r="K58" i="1"/>
  <c r="I58" i="1" s="1"/>
  <c r="K56" i="1"/>
  <c r="I56" i="1" s="1"/>
  <c r="K54" i="1"/>
  <c r="I54" i="1" s="1"/>
  <c r="K52" i="1"/>
  <c r="I52" i="1" s="1"/>
  <c r="K50" i="1"/>
  <c r="I50" i="1" s="1"/>
  <c r="H50" i="1"/>
  <c r="F50" i="1" s="1"/>
  <c r="H48" i="1"/>
  <c r="F48" i="1" s="1"/>
  <c r="H46" i="1"/>
  <c r="F46" i="1" s="1"/>
  <c r="K46" i="1"/>
  <c r="I46" i="1" s="1"/>
  <c r="K41" i="1"/>
  <c r="I41" i="1" s="1"/>
  <c r="K39" i="1"/>
  <c r="I39" i="1" s="1"/>
  <c r="N25" i="1"/>
  <c r="M25" i="1"/>
  <c r="K25" i="1"/>
  <c r="J25" i="1"/>
  <c r="H25" i="1"/>
  <c r="H30" i="1"/>
  <c r="G30" i="1"/>
  <c r="J230" i="1"/>
  <c r="I230" i="1" s="1"/>
  <c r="J225" i="1"/>
  <c r="I225" i="1" s="1"/>
  <c r="M223" i="1"/>
  <c r="L223" i="1" s="1"/>
  <c r="J223" i="1"/>
  <c r="I223" i="1" s="1"/>
  <c r="G223" i="1"/>
  <c r="F223" i="1" s="1"/>
  <c r="M218" i="1"/>
  <c r="L218" i="1" s="1"/>
  <c r="J218" i="1"/>
  <c r="I218" i="1" s="1"/>
  <c r="G218" i="1"/>
  <c r="F218" i="1" s="1"/>
  <c r="M216" i="1"/>
  <c r="L216" i="1" s="1"/>
  <c r="G216" i="1"/>
  <c r="F216" i="1" s="1"/>
  <c r="M211" i="1"/>
  <c r="L211" i="1" s="1"/>
  <c r="G211" i="1"/>
  <c r="F211" i="1" s="1"/>
  <c r="M209" i="1"/>
  <c r="L209" i="1" s="1"/>
  <c r="J209" i="1"/>
  <c r="I209" i="1" s="1"/>
  <c r="M204" i="1"/>
  <c r="L204" i="1" s="1"/>
  <c r="J204" i="1"/>
  <c r="I204" i="1" s="1"/>
  <c r="J202" i="1"/>
  <c r="J197" i="1"/>
  <c r="I197" i="1" s="1"/>
  <c r="M195" i="1"/>
  <c r="L195" i="1" s="1"/>
  <c r="J195" i="1"/>
  <c r="G195" i="1"/>
  <c r="M193" i="1"/>
  <c r="J193" i="1"/>
  <c r="M191" i="1"/>
  <c r="J191" i="1"/>
  <c r="G191" i="1"/>
  <c r="M184" i="1"/>
  <c r="J184" i="1"/>
  <c r="G184" i="1"/>
  <c r="G179" i="1"/>
  <c r="F179" i="1" s="1"/>
  <c r="J179" i="1"/>
  <c r="I179" i="1" s="1"/>
  <c r="M179" i="1"/>
  <c r="L179" i="1" s="1"/>
  <c r="M177" i="1"/>
  <c r="J175" i="1"/>
  <c r="G175" i="1"/>
  <c r="K167" i="1"/>
  <c r="K162" i="1"/>
  <c r="J159" i="1"/>
  <c r="I159" i="1" s="1"/>
  <c r="J154" i="1"/>
  <c r="I154" i="1" s="1"/>
  <c r="K152" i="1"/>
  <c r="K147" i="1"/>
  <c r="I147" i="1" s="1"/>
  <c r="K143" i="1"/>
  <c r="M135" i="1"/>
  <c r="L135" i="1" s="1"/>
  <c r="M133" i="1"/>
  <c r="J135" i="1"/>
  <c r="H123" i="1"/>
  <c r="F123" i="1" s="1"/>
  <c r="K117" i="1"/>
  <c r="I117" i="1" s="1"/>
  <c r="K113" i="1"/>
  <c r="J104" i="1"/>
  <c r="I104" i="1" s="1"/>
  <c r="M97" i="1"/>
  <c r="L97" i="1" s="1"/>
  <c r="J97" i="1"/>
  <c r="I97" i="1" s="1"/>
  <c r="G97" i="1"/>
  <c r="F97" i="1" s="1"/>
  <c r="K95" i="1"/>
  <c r="J95" i="1"/>
  <c r="G95" i="1"/>
  <c r="F95" i="1" s="1"/>
  <c r="I113" i="1"/>
  <c r="I135" i="1"/>
  <c r="I143" i="1"/>
  <c r="I152" i="1"/>
  <c r="I167" i="1"/>
  <c r="I175" i="1"/>
  <c r="F175" i="1"/>
  <c r="L177" i="1"/>
  <c r="L184" i="1"/>
  <c r="I184" i="1"/>
  <c r="F184" i="1"/>
  <c r="L191" i="1"/>
  <c r="I191" i="1"/>
  <c r="F191" i="1"/>
  <c r="I193" i="1"/>
  <c r="L193" i="1"/>
  <c r="I195" i="1"/>
  <c r="F195" i="1"/>
  <c r="I202" i="1"/>
  <c r="I95" i="1" l="1"/>
  <c r="I25" i="1"/>
  <c r="L25" i="1"/>
  <c r="F25" i="1"/>
  <c r="I162" i="1"/>
  <c r="H35" i="1" l="1"/>
  <c r="F17" i="1" l="1"/>
  <c r="F35" i="1"/>
  <c r="F34" i="1" s="1"/>
  <c r="H34" i="1"/>
  <c r="L17" i="1"/>
  <c r="L111" i="1"/>
  <c r="I111" i="1"/>
  <c r="F109" i="1"/>
  <c r="H109" i="1"/>
  <c r="H108" i="1" s="1"/>
  <c r="F108" i="1" s="1"/>
  <c r="I212" i="1"/>
  <c r="J212" i="1"/>
  <c r="J211" i="1" s="1"/>
  <c r="I211" i="1" s="1"/>
  <c r="F205" i="1"/>
  <c r="G205" i="1"/>
  <c r="G204" i="1" s="1"/>
  <c r="F204" i="1" s="1"/>
  <c r="M186" i="1"/>
  <c r="L186" i="1" s="1"/>
  <c r="J187" i="1"/>
  <c r="J186" i="1" s="1"/>
  <c r="I186" i="1" s="1"/>
  <c r="M171" i="1"/>
  <c r="M170" i="1" s="1"/>
  <c r="L170" i="1" s="1"/>
  <c r="I171" i="1"/>
  <c r="J171" i="1"/>
  <c r="J170" i="1" s="1"/>
  <c r="I170" i="1" s="1"/>
  <c r="G171" i="1"/>
  <c r="G170" i="1" s="1"/>
  <c r="F170" i="1" s="1"/>
  <c r="K138" i="1"/>
  <c r="I138" i="1" s="1"/>
  <c r="J100" i="1"/>
  <c r="J99" i="1" s="1"/>
  <c r="I99" i="1" s="1"/>
  <c r="M91" i="1"/>
  <c r="M90" i="1" s="1"/>
  <c r="L90" i="1" s="1"/>
  <c r="K91" i="1"/>
  <c r="K90" i="1" s="1"/>
  <c r="L23" i="1"/>
  <c r="N23" i="1"/>
  <c r="N18" i="1" s="1"/>
  <c r="L18" i="1" s="1"/>
  <c r="N21" i="1"/>
  <c r="N16" i="1" s="1"/>
  <c r="M21" i="1"/>
  <c r="I23" i="1"/>
  <c r="K23" i="1"/>
  <c r="K18" i="1" s="1"/>
  <c r="K21" i="1"/>
  <c r="J21" i="1"/>
  <c r="H23" i="1"/>
  <c r="H18" i="1" s="1"/>
  <c r="H21" i="1"/>
  <c r="H16" i="1" s="1"/>
  <c r="G21" i="1"/>
  <c r="J217" i="1"/>
  <c r="J216" i="1" s="1"/>
  <c r="I216" i="1" s="1"/>
  <c r="G210" i="1"/>
  <c r="G209" i="1" s="1"/>
  <c r="F209" i="1" s="1"/>
  <c r="G194" i="1"/>
  <c r="G136" i="1"/>
  <c r="G135" i="1" s="1"/>
  <c r="G134" i="1"/>
  <c r="I96" i="1"/>
  <c r="F31" i="1"/>
  <c r="F30" i="1" s="1"/>
  <c r="I26" i="1"/>
  <c r="L26" i="1"/>
  <c r="K16" i="1" l="1"/>
  <c r="G129" i="1"/>
  <c r="L16" i="1"/>
  <c r="N15" i="1"/>
  <c r="F194" i="1"/>
  <c r="G187" i="1"/>
  <c r="K15" i="1"/>
  <c r="J20" i="1"/>
  <c r="I18" i="1"/>
  <c r="K108" i="1"/>
  <c r="I108" i="1" s="1"/>
  <c r="G133" i="1"/>
  <c r="J16" i="1"/>
  <c r="J133" i="1"/>
  <c r="F21" i="1"/>
  <c r="G20" i="1"/>
  <c r="K20" i="1"/>
  <c r="I20" i="1" s="1"/>
  <c r="N20" i="1"/>
  <c r="I91" i="1"/>
  <c r="J90" i="1"/>
  <c r="I90" i="1" s="1"/>
  <c r="L109" i="1"/>
  <c r="N108" i="1"/>
  <c r="L108" i="1" s="1"/>
  <c r="G193" i="1"/>
  <c r="H20" i="1"/>
  <c r="M20" i="1"/>
  <c r="F91" i="1"/>
  <c r="G90" i="1"/>
  <c r="F90" i="1" s="1"/>
  <c r="L91" i="1"/>
  <c r="I100" i="1"/>
  <c r="F171" i="1"/>
  <c r="L171" i="1"/>
  <c r="I187" i="1"/>
  <c r="L187" i="1"/>
  <c r="I109" i="1"/>
  <c r="L21" i="1"/>
  <c r="I110" i="1"/>
  <c r="F23" i="1"/>
  <c r="F18" i="1"/>
  <c r="I21" i="1"/>
  <c r="I217" i="1"/>
  <c r="F210" i="1"/>
  <c r="F193" i="1"/>
  <c r="F136" i="1"/>
  <c r="F135" i="1" s="1"/>
  <c r="I133" i="1"/>
  <c r="F134" i="1"/>
  <c r="F133" i="1" s="1"/>
  <c r="G128" i="1" l="1"/>
  <c r="F129" i="1"/>
  <c r="F128" i="1" s="1"/>
  <c r="L15" i="1"/>
  <c r="J15" i="1"/>
  <c r="I16" i="1"/>
  <c r="I15" i="1"/>
  <c r="G16" i="1"/>
  <c r="F16" i="1" s="1"/>
  <c r="L20" i="1"/>
  <c r="H15" i="1"/>
  <c r="F187" i="1"/>
  <c r="G186" i="1"/>
  <c r="F186" i="1" s="1"/>
  <c r="F20" i="1"/>
  <c r="G15" i="1" l="1"/>
  <c r="F15" i="1" s="1"/>
</calcChain>
</file>

<file path=xl/sharedStrings.xml><?xml version="1.0" encoding="utf-8"?>
<sst xmlns="http://schemas.openxmlformats.org/spreadsheetml/2006/main" count="476" uniqueCount="194">
  <si>
    <t xml:space="preserve">Перелік завдань і заходів цільової програми </t>
  </si>
  <si>
    <t xml:space="preserve">назва програми 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</si>
  <si>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</si>
  <si>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</si>
  <si>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</si>
  <si>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Виконавець</t>
  </si>
  <si>
    <t>ГРБК*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</si>
  <si>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</si>
  <si>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</si>
  <si>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</si>
  <si>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</si>
  <si>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</si>
  <si>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</si>
  <si>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</si>
  <si>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</si>
  <si>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 xml:space="preserve">у т.ч. по заходах </t>
  </si>
  <si>
    <t xml:space="preserve">Захід 1.1., усього </t>
  </si>
  <si>
    <t>Державний бюджет</t>
  </si>
  <si>
    <t xml:space="preserve"> </t>
  </si>
  <si>
    <t xml:space="preserve">Державний бюджет </t>
  </si>
  <si>
    <t xml:space="preserve">Реалізація інвестиційних проєктів </t>
  </si>
  <si>
    <t>Заклади галузі "Освіта"</t>
  </si>
  <si>
    <t>Реалізація проєкту "Підвищення енергоефективності в дошкільних навчальних закладах міста Суми"</t>
  </si>
  <si>
    <t>Управління капітального будівництва та дорожнього господарства СМР</t>
  </si>
  <si>
    <t>2022 рік (план)</t>
  </si>
  <si>
    <t>2023 рік (план)</t>
  </si>
  <si>
    <t>2024 рік (план)</t>
  </si>
  <si>
    <t>Реалізація проєкту "Підвищення енергоефективності в освітніх закладах м. Суми"</t>
  </si>
  <si>
    <t xml:space="preserve">Завдання 2, усього </t>
  </si>
  <si>
    <t>Термомодернізація будівель</t>
  </si>
  <si>
    <t xml:space="preserve">Захід 2.1., усього </t>
  </si>
  <si>
    <t>Реконструкція-термомодернізація будівлі КУ ССШ № 7 ім. М. Савченка Сумської міської ради по вул. Лесі Українки, 23  в м.Суми</t>
  </si>
  <si>
    <t xml:space="preserve">Захід 2.2., усього </t>
  </si>
  <si>
    <t xml:space="preserve">Захід 2.3., усього </t>
  </si>
  <si>
    <t>Управління освіти і науки СМР</t>
  </si>
  <si>
    <t>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</t>
  </si>
  <si>
    <t>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</t>
  </si>
  <si>
    <t xml:space="preserve">Захід 2.4., усього </t>
  </si>
  <si>
    <t xml:space="preserve">Захід 2.5., усього </t>
  </si>
  <si>
    <t>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</t>
  </si>
  <si>
    <t xml:space="preserve">Захід 2.6., усього </t>
  </si>
  <si>
    <t xml:space="preserve">Захід 2.7., усього </t>
  </si>
  <si>
    <t xml:space="preserve">Захід 2.8., усього </t>
  </si>
  <si>
    <t xml:space="preserve">Захід 2.9., усього </t>
  </si>
  <si>
    <t>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</t>
  </si>
  <si>
    <t>Капітальний ремонт покрівлі з утепленням Сумська початкова школа № 30 "Унікум" Сумської міської ради</t>
  </si>
  <si>
    <t>Капітальний ремонт покрівлі з утепленням Сумського дошкільного навчального закладу (ясла-садок) № 2 "Ясочка" м. Суми, Сумської області</t>
  </si>
  <si>
    <t xml:space="preserve">Захід 2.10., усього </t>
  </si>
  <si>
    <t xml:space="preserve">Захід 2.11., усього </t>
  </si>
  <si>
    <t xml:space="preserve">Захід 2.12., усього </t>
  </si>
  <si>
    <t xml:space="preserve">Захід 2.13., усього </t>
  </si>
  <si>
    <t xml:space="preserve">Захід 2.14., усього </t>
  </si>
  <si>
    <t xml:space="preserve">Захід 2.15., усього </t>
  </si>
  <si>
    <t xml:space="preserve">Захід 2.16., усього </t>
  </si>
  <si>
    <t xml:space="preserve">Захід 2.17., усього </t>
  </si>
  <si>
    <t xml:space="preserve">Захід 2.18., усього </t>
  </si>
  <si>
    <t>Капітальний ремонт покрівлі з утепленням Сумського дошкільного навчального закладу (ясла-садок) № 6 "Метелик" м.Суми, Сумської області</t>
  </si>
  <si>
    <t xml:space="preserve">Захід 2.19., усього </t>
  </si>
  <si>
    <t xml:space="preserve">Захід 2.20., усього </t>
  </si>
  <si>
    <t xml:space="preserve">Капітальний ремонт будівлі (утеплення фасаду) Комунальної установи Сумська спеціалізована школа І-ІІІ ступенів № 29, м. Суми, Сумської області 
</t>
  </si>
  <si>
    <t>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</si>
  <si>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</t>
  </si>
  <si>
    <t>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</t>
  </si>
  <si>
    <t>Капітальний ремонт покрівлі з утепленням Сумського дошкільного навчального закладу     (ясла-садок) № 8 «Космічний», м. Суми, Сумської області</t>
  </si>
  <si>
    <t>Капітальний ремонт покрівлі з утепленням Комунальної установи Сумська гімназія № 1, м. Суми, Сумської області</t>
  </si>
  <si>
    <t>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</si>
  <si>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>Капітальний ремонт покрівлі з утепленням будівлі Центру науково-технічної творчості молоді Сумської міської ради, вул. Холодногірська, 35</t>
  </si>
  <si>
    <t>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</si>
  <si>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 xml:space="preserve">Завдання 3, усього </t>
  </si>
  <si>
    <t xml:space="preserve">Захід 3.1., усього </t>
  </si>
  <si>
    <t>Впровадження Сумської міської системи моніторингу теплоспоживання та споживання електричної енергії будівель в освітніх закладах та установах</t>
  </si>
  <si>
    <t xml:space="preserve">Захід 3.2., усього </t>
  </si>
  <si>
    <t xml:space="preserve">Обслуговування Сумської міської системи моніторингу теплоспоживання та споживання електричної енергії будівель в освітніх закладах та установах
</t>
  </si>
  <si>
    <t xml:space="preserve">Завдання 4, усього </t>
  </si>
  <si>
    <t xml:space="preserve">Захід 4.1., усього </t>
  </si>
  <si>
    <t>Заклади галузі "Охорона здоров'я"</t>
  </si>
  <si>
    <t xml:space="preserve">Завдання 5, усього </t>
  </si>
  <si>
    <t xml:space="preserve">Захід 5.1., усього </t>
  </si>
  <si>
    <t xml:space="preserve">Термомодернізація будівель </t>
  </si>
  <si>
    <t xml:space="preserve">Захід 5.2., усього </t>
  </si>
  <si>
    <t xml:space="preserve">Захід 5.3., усього </t>
  </si>
  <si>
    <t>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</t>
  </si>
  <si>
    <t>Управління охорони здоров'я СМР</t>
  </si>
  <si>
    <t>Підвищення енергоефективності зі складовою альтернативної енергетики будівель КНП "Центральна міська клінічна лікарня" Сумської міської ради</t>
  </si>
  <si>
    <t>Інші джерела Залучені кошти</t>
  </si>
  <si>
    <t xml:space="preserve">Захід 5.4., усього </t>
  </si>
  <si>
    <t>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</si>
  <si>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>Інші джерела Залучені кошти (грант GIZ)</t>
  </si>
  <si>
    <t>Капітальний ремонт будівель медичного закладу з утепленням стін, покрівлі, заміною покриття, заміною системи опалення за адресою  м. Суми, 
вул. М. Вовчок, 2</t>
  </si>
  <si>
    <t xml:space="preserve">Завдання 6, усього </t>
  </si>
  <si>
    <t xml:space="preserve">Захід 6.1., усього </t>
  </si>
  <si>
    <t xml:space="preserve">Захід 6.2., усього </t>
  </si>
  <si>
    <t xml:space="preserve">Завдання 7, усього </t>
  </si>
  <si>
    <t xml:space="preserve">Захід 7.1., усього </t>
  </si>
  <si>
    <t>Впровадження автоматизованої системи дистанційного моніторингу енергоспоживання в бюджетній сфері</t>
  </si>
  <si>
    <t>Впровадження Сумської міської системи моніторингу теплоспоживання будівель об’єктів галузі "Охорона здоров'я"</t>
  </si>
  <si>
    <t>Обслуговування  Сумської міської системи моніторингу теплоспоживання будівель об’єктів  галузі "Охорона здоров'я"</t>
  </si>
  <si>
    <t xml:space="preserve">Завдання 8, усього </t>
  </si>
  <si>
    <t xml:space="preserve">Захід 8.1., усього </t>
  </si>
  <si>
    <t>Культурно-освітні заклади та установи</t>
  </si>
  <si>
    <t xml:space="preserve">Реконструкція-термомодернізація будівлі Піщанського будинку культури за адресою: м. Суми, с. Піщане, вул. Шкільна, 47-а </t>
  </si>
  <si>
    <t xml:space="preserve">Завдання 9, усього </t>
  </si>
  <si>
    <t>Установи галузі "Соціальний захист та соціальне забезпечення"</t>
  </si>
  <si>
    <t>Заміна вхідних дверей у будинку нічного перебування КУ "СМТЦСО (НСП) "Берегиня"</t>
  </si>
  <si>
    <t>Департамент соціального захисту населення Сумської міської ради</t>
  </si>
  <si>
    <t xml:space="preserve">Завдання 10, усього </t>
  </si>
  <si>
    <t xml:space="preserve">Захід 10.1., усього </t>
  </si>
  <si>
    <t xml:space="preserve">Завдання 11, усього </t>
  </si>
  <si>
    <t xml:space="preserve">Захід 11.1., усього </t>
  </si>
  <si>
    <t>Модернізація системи освітлення</t>
  </si>
  <si>
    <t>Фізична культура і спорт</t>
  </si>
  <si>
    <t xml:space="preserve">Завдання 12, усього </t>
  </si>
  <si>
    <t xml:space="preserve">Захід 12.1., усього </t>
  </si>
  <si>
    <t>Виконавчий комітет Сумської міської ради</t>
  </si>
  <si>
    <t>Інші заходи</t>
  </si>
  <si>
    <t xml:space="preserve">Завдання 13, усього </t>
  </si>
  <si>
    <t xml:space="preserve">Захід 13.1., усього </t>
  </si>
  <si>
    <t>Перевірка системи енергетичного менеджменту в бюджетній сфері</t>
  </si>
  <si>
    <t xml:space="preserve">Наглядовий аудит системи енергетичного менеджменту в бюджетній сфері </t>
  </si>
  <si>
    <t>Департамент фінансів, економіки та інвестицій СМР</t>
  </si>
  <si>
    <t xml:space="preserve">Захід 13.2., усього </t>
  </si>
  <si>
    <t>Ресертифікаційний аудит системи енергетичного менеджменту</t>
  </si>
  <si>
    <t xml:space="preserve">Завдання 14, усього </t>
  </si>
  <si>
    <t xml:space="preserve">Захід 14.1., усього </t>
  </si>
  <si>
    <t>Участь у Добровільному об’єднанні органів місцевого самоврядування – Асоціації «Енергоефекти-вні міста України»</t>
  </si>
  <si>
    <t>Сплата членських внесків органами місцевого самоврядування Асоціації «Енергоефективні міста України»</t>
  </si>
  <si>
    <t>Виконавчий комітет СМР</t>
  </si>
  <si>
    <t xml:space="preserve">Завдання 15, усього </t>
  </si>
  <si>
    <t xml:space="preserve">Захід 15.1., усього </t>
  </si>
  <si>
    <t>Реалізація Проєкту "Впровадження Європейської Енергетичної відзнаки в Україні"</t>
  </si>
  <si>
    <t>Сплата щорічного внеску за членство в "Європейській Енергетичній Відзнаці"</t>
  </si>
  <si>
    <t>Оплата усних та письмових послуг перекладача з англійської мови</t>
  </si>
  <si>
    <t xml:space="preserve">Оплата консультативних послуг  з впровадження Європейської енергетичної відзнаки </t>
  </si>
  <si>
    <t xml:space="preserve">Завдання 16, усього </t>
  </si>
  <si>
    <t xml:space="preserve">Захід 16.1., усього </t>
  </si>
  <si>
    <t>Реалізація демонстраційного проєкту від GIZ</t>
  </si>
  <si>
    <t xml:space="preserve">Завдання 17, усього </t>
  </si>
  <si>
    <t xml:space="preserve">Захід 17.1., усього </t>
  </si>
  <si>
    <t xml:space="preserve">Завдання 18, усього </t>
  </si>
  <si>
    <t xml:space="preserve">Захід 18.1., усього </t>
  </si>
  <si>
    <t xml:space="preserve">Популяризація ідеї сталого енергетичного розвитку </t>
  </si>
  <si>
    <t>Проведення заходу "Дні Сталої енергії"</t>
  </si>
  <si>
    <t>Проведення навчань для енергоменеджерів бюджетних закладів та установ</t>
  </si>
  <si>
    <t xml:space="preserve">Завдання 19, усього </t>
  </si>
  <si>
    <t xml:space="preserve">Захід 19.1., усього </t>
  </si>
  <si>
    <t xml:space="preserve">Проведення навчання енергоменеджерів бюджетної сфери </t>
  </si>
  <si>
    <t>Впровадження електронної системи енергомоніторингу</t>
  </si>
  <si>
    <t>Впровадження електронної системи енергомоніторингу в бюджетній сфері</t>
  </si>
  <si>
    <t>Розробка Плану дій сталого енергетичного розвитку та клімату</t>
  </si>
  <si>
    <t>Розробка Плану дій сталого енергетичного розвитку та клімату Сумської міської територіальної громади</t>
  </si>
  <si>
    <t>1517640</t>
  </si>
  <si>
    <t>0617640</t>
  </si>
  <si>
    <t>0717640</t>
  </si>
  <si>
    <t>0817640</t>
  </si>
  <si>
    <t>0217640</t>
  </si>
  <si>
    <t>0217680</t>
  </si>
  <si>
    <t>3717700</t>
  </si>
  <si>
    <t>Капітальний ремонт покрівлі з утепленням КУ ССШ № 7 ім. М. Савченка Сумської міської ради по вул. Лесі Українки, 23 в м.Суми</t>
  </si>
  <si>
    <t>Капітальний ремонт будівлі (термомодернізація) спортивного комплексу «Авангард» за адресою: вул.Хворостянки,5 в м.Суми</t>
  </si>
  <si>
    <t xml:space="preserve">Захід 1.2., усього </t>
  </si>
  <si>
    <t>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</t>
  </si>
  <si>
    <t>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</t>
  </si>
  <si>
    <t>В.4 Комфортна громада</t>
  </si>
  <si>
    <t>В.4.4 Енергоефективна громада</t>
  </si>
  <si>
    <t>В.4.4.1 Здійснення заходів з підвищення енергоефективності у бюджетних закладах громади</t>
  </si>
  <si>
    <t>Програма підвищення енергоефективності в бюджетній сфері Сумської міської територіальної громади на 2022-2024 роки</t>
  </si>
  <si>
    <t>Мета програми: підвищення енергоефективності та створення комфортних умов перебування в будівлях бюджетної сфери, зниження викидів СО2 при виробництві енергії для потреб бюджетних установ Сумської міської територіальної громади, підвищення обізнаності населення в напрямку енергоефективності</t>
  </si>
  <si>
    <t>ДБ</t>
  </si>
  <si>
    <t>Залучені кошти</t>
  </si>
  <si>
    <t>Залучені кошти (кредит Європейського інвестиційного банку)</t>
  </si>
  <si>
    <t>Залучені кошти (грант Європейського Союзу)</t>
  </si>
  <si>
    <t xml:space="preserve">Захід 9.1, усього </t>
  </si>
  <si>
    <t xml:space="preserve">Захід 11.2., усього </t>
  </si>
  <si>
    <t xml:space="preserve">Захід 13.3., усього </t>
  </si>
  <si>
    <t>Участь у тренінгах та семінарах з питань енергозбереження</t>
  </si>
  <si>
    <t>Участь представників Сумської міської ради у тренінгах, семінарах з питань енергозбереження (міжнародні та на території України)</t>
  </si>
  <si>
    <t>0617640, 0617384</t>
  </si>
  <si>
    <t>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</si>
  <si>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 xml:space="preserve">Захід 2.21., усього </t>
  </si>
  <si>
    <t xml:space="preserve">Захід 2.22., усього </t>
  </si>
  <si>
    <t>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</si>
  <si>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 xml:space="preserve">                         Додаток 1</t>
  </si>
  <si>
    <t xml:space="preserve">Захід 5.5., усього </t>
  </si>
  <si>
    <t>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</t>
  </si>
  <si>
    <t>Захід 5.3.1, усього</t>
  </si>
  <si>
    <t>Збільшення ємності джерел резервного живлення КНП "Дитяча клінічна лікарня Святої Зінаїди" Сумської міської ради за адресою: м. Суми,вул.Троїцька,28</t>
  </si>
  <si>
    <t>0717700, 0717640</t>
  </si>
  <si>
    <t>Капітальний ремонт покрівлі  (з утепленням) Сумського дошкільного навчального закладу (центр розвитку дитини) № 18 "Зірниця" Сумської міської ради</t>
  </si>
  <si>
    <t xml:space="preserve">Захід 2.23., усього </t>
  </si>
  <si>
    <t>Капітальний ремонт покрівлі (з утепленням) Сумського дошкільного навчального закладу (ясла-садок) № 16 "Сонечко" м. Суми, Сумської області</t>
  </si>
  <si>
    <t>Перший заступник директора Департаменту фінансів, економіки та інвестицій Сумської міської ради</t>
  </si>
  <si>
    <t>Лариса СКИРТАЧ</t>
  </si>
  <si>
    <t>Капітальний ремонт покрівлі  (з утепленням) Сумської початкової школи № 32 Сумської міської ради</t>
  </si>
  <si>
    <t xml:space="preserve">до наказу Сумської міської військової
адміністрації
від _________________ № _____ –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</si>
</sst>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₴_-;\-* #,##0\ _₴_-;_-* &quot;-&quot;\ _₴_-;_-@_-"/>
    <numFmt numFmtId="165" formatCode="_-* #,##0.00\ _₴_-;\-* #,##0.00\ _₴_-;_-* &quot;-&quot;??\ _₴_-;_-@_-"/>
    <numFmt numFmtId="166" formatCode="_-* #,##0.00\ _г_р_н_._-;\-* #,##0.00\ _г_р_н_._-;_-* &quot;-&quot;??\ _г_р_н_._-;_-@_-"/>
    <numFmt numFmtId="167" formatCode="#,##0.00_ ;\-#,##0.00\ "/>
    <numFmt numFmtId="168" formatCode="#,##0.000\ &quot;₴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" fontId="12" fillId="0" borderId="1" xfId="0" applyNumberFormat="1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165" fontId="15" fillId="3" borderId="1" xfId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15" fillId="2" borderId="1" xfId="0" applyNumberFormat="1" applyFont="1" applyFill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>
      <alignment horizontal="center" vertical="center"/>
    </xf>
    <xf numFmtId="166" fontId="12" fillId="0" borderId="1" xfId="1" applyNumberFormat="1" applyFont="1" applyFill="1" applyBorder="1" applyAlignment="1">
      <alignment vertical="center"/>
    </xf>
    <xf numFmtId="0" fontId="0" fillId="0" borderId="1" xfId="0" applyBorder="1" applyAlignment="1"/>
    <xf numFmtId="167" fontId="15" fillId="0" borderId="1" xfId="1" applyNumberFormat="1" applyFont="1" applyFill="1" applyBorder="1" applyAlignment="1">
      <alignment horizontal="center" vertical="center"/>
    </xf>
    <xf numFmtId="167" fontId="12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/>
    </xf>
    <xf numFmtId="4" fontId="15" fillId="3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166" fontId="15" fillId="0" borderId="1" xfId="1" applyNumberFormat="1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4" fontId="0" fillId="0" borderId="0" xfId="0" applyNumberFormat="1"/>
    <xf numFmtId="0" fontId="0" fillId="0" borderId="0" xfId="0" applyAlignment="1">
      <alignment vertical="top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16" fontId="12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/>
    <xf numFmtId="4" fontId="17" fillId="0" borderId="0" xfId="0" applyNumberFormat="1" applyFont="1" applyAlignment="1">
      <alignment horizontal="center"/>
    </xf>
    <xf numFmtId="0" fontId="17" fillId="0" borderId="0" xfId="0" applyFont="1" applyAlignment="1"/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" fontId="15" fillId="0" borderId="4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0" xfId="0" applyFill="1" applyAlignment="1"/>
    <xf numFmtId="0" fontId="9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/>
    <xf numFmtId="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16" fontId="15" fillId="0" borderId="2" xfId="0" applyNumberFormat="1" applyFont="1" applyFill="1" applyBorder="1" applyAlignment="1">
      <alignment vertical="top" wrapText="1"/>
    </xf>
    <xf numFmtId="16" fontId="15" fillId="0" borderId="4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16" fontId="15" fillId="0" borderId="2" xfId="0" applyNumberFormat="1" applyFont="1" applyFill="1" applyBorder="1" applyAlignment="1">
      <alignment horizontal="center" vertical="center" wrapText="1"/>
    </xf>
    <xf numFmtId="16" fontId="1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4" xfId="1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center" vertical="center"/>
    </xf>
    <xf numFmtId="4" fontId="12" fillId="0" borderId="4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4" fontId="14" fillId="0" borderId="2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4" fontId="15" fillId="0" borderId="2" xfId="1" applyNumberFormat="1" applyFont="1" applyFill="1" applyBorder="1" applyAlignment="1">
      <alignment horizontal="center" vertical="center"/>
    </xf>
    <xf numFmtId="4" fontId="15" fillId="0" borderId="4" xfId="1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8"/>
  <sheetViews>
    <sheetView tabSelected="1" showWhiteSpace="0" topLeftCell="A51" zoomScaleNormal="100" zoomScaleSheetLayoutView="80" workbookViewId="0">
      <selection activeCell="P53" sqref="P53"/>
    </sheetView>
  </sheetViews>
  <sheetFormatPr defaultRowHeight="15" x14ac:dyDescent="0.25"/>
  <cols>
    <col min="1" max="1" width="23.42578125" style="83" customWidth="1"/>
    <col min="2" max="2" width="26.7109375" customWidth="1"/>
    <col min="3" max="3" width="18.140625" customWidth="1"/>
    <col min="4" max="4" width="14.42578125" customWidth="1"/>
    <col min="5" max="5" width="18.7109375" customWidth="1"/>
    <col min="6" max="6" width="14.42578125" style="48" customWidth="1"/>
    <col min="7" max="7" width="12.5703125" style="48" customWidth="1"/>
    <col min="8" max="8" width="16.28515625" style="54" customWidth="1"/>
    <col min="9" max="9" width="15.42578125" style="48" customWidth="1"/>
    <col min="10" max="10" width="12.5703125" style="48" customWidth="1"/>
    <col min="11" max="11" width="16.42578125" style="54" customWidth="1"/>
    <col min="12" max="12" width="14.5703125" style="48" customWidth="1"/>
    <col min="13" max="13" width="12.5703125" style="48" customWidth="1"/>
    <col min="14" max="14" width="14.7109375" style="145" customWidth="1"/>
    <col min="15" max="15" width="20.42578125" customWidth="1"/>
  </cols>
  <sheetData>
    <row r="1" spans="1:16" x14ac:dyDescent="0.25">
      <c r="A1" s="110"/>
    </row>
    <row r="2" spans="1:16" ht="18.75" x14ac:dyDescent="0.25">
      <c r="A2" s="110"/>
      <c r="B2" s="121"/>
      <c r="C2" s="121"/>
      <c r="D2" s="121"/>
      <c r="E2" s="121"/>
      <c r="F2" s="121"/>
      <c r="G2" s="121"/>
      <c r="H2" s="121"/>
      <c r="I2" s="121"/>
      <c r="J2" s="121"/>
      <c r="K2" s="154" t="s">
        <v>181</v>
      </c>
      <c r="L2" s="154"/>
      <c r="M2" s="154"/>
      <c r="N2" s="154"/>
    </row>
    <row r="3" spans="1:16" ht="61.5" customHeight="1" x14ac:dyDescent="0.3">
      <c r="A3" s="87"/>
      <c r="B3" s="87"/>
      <c r="C3" s="87"/>
      <c r="D3" s="87"/>
      <c r="E3" s="87"/>
      <c r="F3" s="87"/>
      <c r="G3" s="87"/>
      <c r="H3" s="87"/>
      <c r="I3" s="87"/>
      <c r="J3" s="87"/>
      <c r="K3" s="169" t="s">
        <v>193</v>
      </c>
      <c r="L3" s="169"/>
      <c r="M3" s="169"/>
      <c r="N3" s="169"/>
      <c r="P3" s="86"/>
    </row>
    <row r="4" spans="1:16" ht="17.25" customHeight="1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131"/>
      <c r="L4" s="131"/>
      <c r="M4" s="131"/>
      <c r="N4" s="146"/>
      <c r="P4" s="86"/>
    </row>
    <row r="5" spans="1:16" ht="25.5" customHeight="1" x14ac:dyDescent="0.25">
      <c r="A5" s="156" t="s">
        <v>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6" ht="18.75" x14ac:dyDescent="0.25">
      <c r="A6" s="207" t="s">
        <v>165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1:16" x14ac:dyDescent="0.25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16" x14ac:dyDescent="0.25">
      <c r="A8" s="80"/>
    </row>
    <row r="9" spans="1:16" x14ac:dyDescent="0.25">
      <c r="A9" s="77"/>
      <c r="B9" s="4"/>
      <c r="C9" s="5"/>
      <c r="D9" s="4"/>
      <c r="E9" s="4"/>
      <c r="F9" s="200" t="s">
        <v>18</v>
      </c>
      <c r="G9" s="200"/>
      <c r="H9" s="200"/>
      <c r="I9" s="200"/>
      <c r="J9" s="200"/>
      <c r="K9" s="200"/>
      <c r="L9" s="200"/>
      <c r="M9" s="200"/>
      <c r="N9" s="200"/>
    </row>
    <row r="10" spans="1:16" ht="25.5" x14ac:dyDescent="0.25">
      <c r="A10" s="77" t="s">
        <v>2</v>
      </c>
      <c r="B10" s="4" t="s">
        <v>3</v>
      </c>
      <c r="C10" s="5" t="s">
        <v>4</v>
      </c>
      <c r="D10" s="138" t="s">
        <v>5</v>
      </c>
      <c r="E10" s="4" t="s">
        <v>7</v>
      </c>
      <c r="F10" s="200"/>
      <c r="G10" s="200"/>
      <c r="H10" s="200"/>
      <c r="I10" s="200"/>
      <c r="J10" s="200"/>
      <c r="K10" s="200"/>
      <c r="L10" s="200"/>
      <c r="M10" s="200"/>
      <c r="N10" s="200"/>
    </row>
    <row r="11" spans="1:16" ht="20.25" customHeight="1" x14ac:dyDescent="0.25">
      <c r="A11" s="6"/>
      <c r="B11" s="6"/>
      <c r="C11" s="6"/>
      <c r="D11" s="138" t="s">
        <v>6</v>
      </c>
      <c r="E11" s="6"/>
      <c r="F11" s="200" t="s">
        <v>24</v>
      </c>
      <c r="G11" s="200"/>
      <c r="H11" s="200"/>
      <c r="I11" s="200" t="s">
        <v>25</v>
      </c>
      <c r="J11" s="200"/>
      <c r="K11" s="200"/>
      <c r="L11" s="200" t="s">
        <v>26</v>
      </c>
      <c r="M11" s="200"/>
      <c r="N11" s="200"/>
    </row>
    <row r="12" spans="1:16" x14ac:dyDescent="0.25">
      <c r="A12" s="6"/>
      <c r="B12" s="6"/>
      <c r="C12" s="6"/>
      <c r="D12" s="4"/>
      <c r="E12" s="6"/>
      <c r="F12" s="44" t="s">
        <v>8</v>
      </c>
      <c r="G12" s="47" t="s">
        <v>9</v>
      </c>
      <c r="H12" s="45" t="s">
        <v>10</v>
      </c>
      <c r="I12" s="46" t="s">
        <v>8</v>
      </c>
      <c r="J12" s="47" t="s">
        <v>9</v>
      </c>
      <c r="K12" s="45" t="s">
        <v>10</v>
      </c>
      <c r="L12" s="44" t="s">
        <v>8</v>
      </c>
      <c r="M12" s="47" t="s">
        <v>9</v>
      </c>
      <c r="N12" s="103" t="s">
        <v>10</v>
      </c>
    </row>
    <row r="13" spans="1:16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0">
        <v>6</v>
      </c>
      <c r="G13" s="70">
        <v>7</v>
      </c>
      <c r="H13" s="55">
        <v>8</v>
      </c>
      <c r="I13" s="71">
        <v>9</v>
      </c>
      <c r="J13" s="70">
        <v>10</v>
      </c>
      <c r="K13" s="55">
        <v>11</v>
      </c>
      <c r="L13" s="70">
        <v>12</v>
      </c>
      <c r="M13" s="70">
        <v>13</v>
      </c>
      <c r="N13" s="147">
        <v>14</v>
      </c>
    </row>
    <row r="14" spans="1:16" ht="27" customHeight="1" x14ac:dyDescent="0.25">
      <c r="A14" s="160" t="s">
        <v>166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6" ht="25.5" x14ac:dyDescent="0.25">
      <c r="A15" s="170" t="s">
        <v>162</v>
      </c>
      <c r="B15" s="8" t="s">
        <v>11</v>
      </c>
      <c r="C15" s="8"/>
      <c r="D15" s="8"/>
      <c r="E15" s="8"/>
      <c r="F15" s="44">
        <f>G15+H15</f>
        <v>68226968</v>
      </c>
      <c r="G15" s="47">
        <f>G16+G17+G18</f>
        <v>1728500</v>
      </c>
      <c r="H15" s="65">
        <f>H16+H17+H18</f>
        <v>66498468</v>
      </c>
      <c r="I15" s="52">
        <f>J15+K15</f>
        <v>301980893</v>
      </c>
      <c r="J15" s="63">
        <f>J16+J17+J18</f>
        <v>4080224</v>
      </c>
      <c r="K15" s="63">
        <f>K16+K17+K18</f>
        <v>297900669</v>
      </c>
      <c r="L15" s="73">
        <f>M15+N15</f>
        <v>380306757.35000002</v>
      </c>
      <c r="M15" s="63">
        <f>M16+M17+M18</f>
        <v>2925572.35</v>
      </c>
      <c r="N15" s="63">
        <f>N16+N17+N18</f>
        <v>377381185</v>
      </c>
      <c r="O15" s="81"/>
    </row>
    <row r="16" spans="1:16" x14ac:dyDescent="0.25">
      <c r="A16" s="170"/>
      <c r="B16" s="160"/>
      <c r="C16" s="201"/>
      <c r="D16" s="201"/>
      <c r="E16" s="9" t="s">
        <v>12</v>
      </c>
      <c r="F16" s="44">
        <f>G16+H16</f>
        <v>15634200</v>
      </c>
      <c r="G16" s="47">
        <f>G21+G35+G91+G100+G109+G129+G139+G148+G155+G163+G171+G180+G187+G198+G205+G212+G219+G226</f>
        <v>1728500</v>
      </c>
      <c r="H16" s="47">
        <f>H21+H35+H91+H100+H109+H129+H139+H148+H155+H163+H171+H180+H187+H198+H205+H212+H219+H226</f>
        <v>13905700</v>
      </c>
      <c r="I16" s="52">
        <f>J16+K16</f>
        <v>152653111</v>
      </c>
      <c r="J16" s="63">
        <f>J21+J35+J91+J100+J109+J129+J139+J148+J155+J163+J171+J180+J187+J198+J205+J212+J219+J226</f>
        <v>4080224</v>
      </c>
      <c r="K16" s="63">
        <f>K21+K35+K91+K100+K109+K129+K139+K148+K155+K163+K171+K180+K187+K199+K206+K213+K220+K226+K233</f>
        <v>148572887</v>
      </c>
      <c r="L16" s="73">
        <f>M16+N16</f>
        <v>197002495.34999999</v>
      </c>
      <c r="M16" s="63">
        <f>M21+M35+M91+M100+M109+M129+M139+M148+M155+M163+M171+M180+M187+M198+M205+M212+M219+M226+M233</f>
        <v>2925572.35</v>
      </c>
      <c r="N16" s="63">
        <f>N21+N35+N91+N100+N109+N129+N139+N148+N155+N163+N171+N180+N187+N198+N205+N212+N219+N226+N233</f>
        <v>194076923</v>
      </c>
      <c r="O16" s="85"/>
    </row>
    <row r="17" spans="1:15" x14ac:dyDescent="0.25">
      <c r="A17" s="170"/>
      <c r="B17" s="160"/>
      <c r="C17" s="201"/>
      <c r="D17" s="201"/>
      <c r="E17" s="9" t="s">
        <v>19</v>
      </c>
      <c r="F17" s="44">
        <f>G17+H17</f>
        <v>7530028</v>
      </c>
      <c r="G17" s="47">
        <f>G36+G92+G101+G110+G130+G140+G149+G156+G164+G172+G181+G188+G199+G206+G213+G220+G227</f>
        <v>0</v>
      </c>
      <c r="H17" s="56">
        <f>H36+H92+H101+H110+H130+H149+H140+H156+H164+H172+H181+H188+H199+H206+H213+H220+H227</f>
        <v>7530028</v>
      </c>
      <c r="I17" s="52">
        <f>J17+K17</f>
        <v>52912282</v>
      </c>
      <c r="J17" s="63">
        <f>J22+J36+J92+J101+J110+J130+J140+J149+J156+J164+J172+J181+J188+J199+J206+J213+J220+J227+J234</f>
        <v>0</v>
      </c>
      <c r="K17" s="63">
        <f>K22+K36+K92+K101+K110+K130+K140+K149+K156+K164+K172+K181+K188+K199+K206+K213+K220+K227+K234</f>
        <v>52912282</v>
      </c>
      <c r="L17" s="73">
        <f>M17+N17</f>
        <v>65527653</v>
      </c>
      <c r="M17" s="63">
        <f>M22+M36+M92+M101+M110+M130+M140+M149+M156+M164+M172+M181+M188+M199+M206+M213+M220+M227</f>
        <v>0</v>
      </c>
      <c r="N17" s="63">
        <f>N22+N36+N92+N101+N110+N130+N140+N149+N156+N164+N172+N181+N188+N199+N206+N213+N220+N227+N234</f>
        <v>65527653</v>
      </c>
      <c r="O17" s="85"/>
    </row>
    <row r="18" spans="1:15" ht="29.25" customHeight="1" x14ac:dyDescent="0.25">
      <c r="A18" s="170"/>
      <c r="B18" s="160"/>
      <c r="C18" s="201"/>
      <c r="D18" s="201"/>
      <c r="E18" s="13" t="s">
        <v>168</v>
      </c>
      <c r="F18" s="44">
        <f>G18+H18</f>
        <v>45062740</v>
      </c>
      <c r="G18" s="47">
        <f>G23+G37+G93+G102+G111++G131+G141+G150+G157+G165+G173+G182+G189+G200+G207+G214+G221+G228</f>
        <v>0</v>
      </c>
      <c r="H18" s="47">
        <f>H23+H37+H93+H102+H111+H131+H141+H150+H157+H165+H173+H182+H189+H200+H214+H221+H207+H228</f>
        <v>45062740</v>
      </c>
      <c r="I18" s="52">
        <f>J18+K18</f>
        <v>96415500</v>
      </c>
      <c r="J18" s="63">
        <f>J23+J37+J93+J102+J111+J131+J141+J150+J157+J165+J173+J182+J189+J200+J207+J214+J221+J228</f>
        <v>0</v>
      </c>
      <c r="K18" s="63">
        <f>K23+K37+K93+K102+K111+K131+K141+K150+K157+K165+K173+K182+K189+K200+K207+K214+K221+K228</f>
        <v>96415500</v>
      </c>
      <c r="L18" s="73">
        <f>M18+N18</f>
        <v>117776609</v>
      </c>
      <c r="M18" s="63">
        <f>M23+M37+M93+M102+M111+M131+M141+M150+M157+M165+M173+M182+M189+M200+M207+M214+M221+M228</f>
        <v>0</v>
      </c>
      <c r="N18" s="63">
        <f>N23+N37+N93+N102+N111+N131+N141+N150+N157+N165+N173+N182+N189+N200+N207+N214+N221+N228</f>
        <v>117776609</v>
      </c>
      <c r="O18" s="85"/>
    </row>
    <row r="19" spans="1:15" x14ac:dyDescent="0.25">
      <c r="A19" s="82"/>
      <c r="B19" s="200" t="s">
        <v>21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</row>
    <row r="20" spans="1:15" ht="15" customHeight="1" x14ac:dyDescent="0.25">
      <c r="A20" s="170" t="s">
        <v>163</v>
      </c>
      <c r="B20" s="8" t="s">
        <v>14</v>
      </c>
      <c r="C20" s="8"/>
      <c r="D20" s="8"/>
      <c r="E20" s="9"/>
      <c r="F20" s="44">
        <f>G20+H20</f>
        <v>55261740</v>
      </c>
      <c r="G20" s="47">
        <f>G21</f>
        <v>100000</v>
      </c>
      <c r="H20" s="47">
        <f>H21+H23</f>
        <v>55161740</v>
      </c>
      <c r="I20" s="46">
        <f>J20+K20</f>
        <v>111119500</v>
      </c>
      <c r="J20" s="47">
        <f>J21</f>
        <v>461090</v>
      </c>
      <c r="K20" s="47">
        <f>K21+K23</f>
        <v>110658410</v>
      </c>
      <c r="L20" s="44">
        <f>M20+N20</f>
        <v>123176609</v>
      </c>
      <c r="M20" s="47">
        <f>M21</f>
        <v>465324</v>
      </c>
      <c r="N20" s="63">
        <f>N21+N23</f>
        <v>122711285</v>
      </c>
    </row>
    <row r="21" spans="1:15" x14ac:dyDescent="0.25">
      <c r="A21" s="170"/>
      <c r="B21" s="157" t="s">
        <v>20</v>
      </c>
      <c r="C21" s="160"/>
      <c r="D21" s="160"/>
      <c r="E21" s="9" t="s">
        <v>12</v>
      </c>
      <c r="F21" s="44">
        <f>G21+H21</f>
        <v>10199000</v>
      </c>
      <c r="G21" s="47">
        <f>G26+G31</f>
        <v>100000</v>
      </c>
      <c r="H21" s="47">
        <f>H26+H31</f>
        <v>10099000</v>
      </c>
      <c r="I21" s="46">
        <f>J21+K21</f>
        <v>18904000</v>
      </c>
      <c r="J21" s="47">
        <f>J26+J31</f>
        <v>461090</v>
      </c>
      <c r="K21" s="47">
        <f>K26+K31</f>
        <v>18442910</v>
      </c>
      <c r="L21" s="44">
        <f>M21+N21</f>
        <v>19100000</v>
      </c>
      <c r="M21" s="47">
        <f>M26+M31</f>
        <v>465324</v>
      </c>
      <c r="N21" s="63">
        <f>N26+N31</f>
        <v>18634676</v>
      </c>
    </row>
    <row r="22" spans="1:15" ht="14.25" customHeight="1" x14ac:dyDescent="0.25">
      <c r="A22" s="170"/>
      <c r="B22" s="158"/>
      <c r="C22" s="160"/>
      <c r="D22" s="160"/>
      <c r="E22" s="27" t="s">
        <v>17</v>
      </c>
      <c r="F22" s="44"/>
      <c r="G22" s="47"/>
      <c r="H22" s="47"/>
      <c r="I22" s="46"/>
      <c r="J22" s="47"/>
      <c r="K22" s="47"/>
      <c r="L22" s="44"/>
      <c r="M22" s="47"/>
      <c r="N22" s="63"/>
    </row>
    <row r="23" spans="1:15" ht="31.5" customHeight="1" x14ac:dyDescent="0.25">
      <c r="A23" s="170"/>
      <c r="B23" s="159"/>
      <c r="C23" s="160"/>
      <c r="D23" s="160"/>
      <c r="E23" s="28" t="s">
        <v>168</v>
      </c>
      <c r="F23" s="44">
        <f>G23+H23</f>
        <v>45062740</v>
      </c>
      <c r="G23" s="47">
        <v>0</v>
      </c>
      <c r="H23" s="47">
        <f>H27+H32</f>
        <v>45062740</v>
      </c>
      <c r="I23" s="46">
        <f>I27</f>
        <v>92215500</v>
      </c>
      <c r="J23" s="47">
        <v>0</v>
      </c>
      <c r="K23" s="47">
        <f>K27</f>
        <v>92215500</v>
      </c>
      <c r="L23" s="44">
        <f>L27</f>
        <v>104076609</v>
      </c>
      <c r="M23" s="47">
        <v>0</v>
      </c>
      <c r="N23" s="63">
        <f>N27+N32</f>
        <v>104076609</v>
      </c>
    </row>
    <row r="24" spans="1:15" x14ac:dyDescent="0.25">
      <c r="A24" s="170"/>
      <c r="B24" s="8" t="s">
        <v>15</v>
      </c>
      <c r="C24" s="8"/>
      <c r="D24" s="8"/>
      <c r="E24" s="9"/>
      <c r="F24" s="44"/>
      <c r="G24" s="47"/>
      <c r="H24" s="45"/>
      <c r="I24" s="46"/>
      <c r="J24" s="47"/>
      <c r="K24" s="45"/>
      <c r="L24" s="44"/>
      <c r="M24" s="47"/>
      <c r="N24" s="103"/>
    </row>
    <row r="25" spans="1:15" x14ac:dyDescent="0.25">
      <c r="A25" s="170" t="s">
        <v>164</v>
      </c>
      <c r="B25" s="8" t="s">
        <v>16</v>
      </c>
      <c r="C25" s="8"/>
      <c r="D25" s="8"/>
      <c r="E25" s="9"/>
      <c r="F25" s="44">
        <f>G25+H25</f>
        <v>48200000</v>
      </c>
      <c r="G25" s="47"/>
      <c r="H25" s="47">
        <f t="shared" ref="H25:K25" si="0">H26+H27</f>
        <v>48200000</v>
      </c>
      <c r="I25" s="46">
        <f>J25+K25</f>
        <v>111119500</v>
      </c>
      <c r="J25" s="47">
        <f t="shared" si="0"/>
        <v>461090</v>
      </c>
      <c r="K25" s="47">
        <f t="shared" si="0"/>
        <v>110658410</v>
      </c>
      <c r="L25" s="44">
        <f>M25+N25</f>
        <v>123176609</v>
      </c>
      <c r="M25" s="47">
        <f>M26</f>
        <v>465324</v>
      </c>
      <c r="N25" s="63">
        <f>N26+N27</f>
        <v>122711285</v>
      </c>
    </row>
    <row r="26" spans="1:15" ht="15" customHeight="1" x14ac:dyDescent="0.25">
      <c r="A26" s="170"/>
      <c r="B26" s="182" t="s">
        <v>22</v>
      </c>
      <c r="C26" s="185">
        <v>1517640</v>
      </c>
      <c r="D26" s="185" t="s">
        <v>23</v>
      </c>
      <c r="E26" s="9" t="s">
        <v>12</v>
      </c>
      <c r="F26" s="31">
        <v>8200000</v>
      </c>
      <c r="G26" s="34"/>
      <c r="H26" s="34">
        <v>8200000</v>
      </c>
      <c r="I26" s="31">
        <f>J26+K26</f>
        <v>18904000</v>
      </c>
      <c r="J26" s="64">
        <v>461090</v>
      </c>
      <c r="K26" s="57">
        <v>18442910</v>
      </c>
      <c r="L26" s="22">
        <f>M26+N26</f>
        <v>19100000</v>
      </c>
      <c r="M26" s="67">
        <v>465324</v>
      </c>
      <c r="N26" s="67">
        <f>19100000-M26</f>
        <v>18634676</v>
      </c>
    </row>
    <row r="27" spans="1:15" ht="15" customHeight="1" x14ac:dyDescent="0.25">
      <c r="A27" s="170"/>
      <c r="B27" s="202"/>
      <c r="C27" s="186"/>
      <c r="D27" s="186"/>
      <c r="E27" s="179" t="s">
        <v>169</v>
      </c>
      <c r="F27" s="188">
        <v>40000000</v>
      </c>
      <c r="G27" s="191"/>
      <c r="H27" s="191">
        <v>40000000</v>
      </c>
      <c r="I27" s="188">
        <v>92215500</v>
      </c>
      <c r="J27" s="191"/>
      <c r="K27" s="191">
        <v>92215500</v>
      </c>
      <c r="L27" s="188">
        <f>M27+N27</f>
        <v>104076609</v>
      </c>
      <c r="M27" s="191"/>
      <c r="N27" s="195">
        <v>104076609</v>
      </c>
    </row>
    <row r="28" spans="1:15" ht="15" customHeight="1" x14ac:dyDescent="0.25">
      <c r="A28" s="170"/>
      <c r="B28" s="202"/>
      <c r="C28" s="186"/>
      <c r="D28" s="186"/>
      <c r="E28" s="180"/>
      <c r="F28" s="194"/>
      <c r="G28" s="192"/>
      <c r="H28" s="192"/>
      <c r="I28" s="194"/>
      <c r="J28" s="192"/>
      <c r="K28" s="192"/>
      <c r="L28" s="194"/>
      <c r="M28" s="192"/>
      <c r="N28" s="196"/>
    </row>
    <row r="29" spans="1:15" ht="45" customHeight="1" x14ac:dyDescent="0.25">
      <c r="A29" s="170"/>
      <c r="B29" s="203"/>
      <c r="C29" s="187"/>
      <c r="D29" s="187"/>
      <c r="E29" s="181"/>
      <c r="F29" s="189"/>
      <c r="G29" s="193"/>
      <c r="H29" s="193"/>
      <c r="I29" s="189"/>
      <c r="J29" s="193"/>
      <c r="K29" s="193"/>
      <c r="L29" s="189"/>
      <c r="M29" s="193"/>
      <c r="N29" s="197"/>
    </row>
    <row r="30" spans="1:15" x14ac:dyDescent="0.25">
      <c r="A30" s="170" t="s">
        <v>164</v>
      </c>
      <c r="B30" s="8" t="s">
        <v>159</v>
      </c>
      <c r="C30" s="8"/>
      <c r="D30" s="8"/>
      <c r="E30" s="9"/>
      <c r="F30" s="44">
        <f>F31+F32</f>
        <v>7061740</v>
      </c>
      <c r="G30" s="47">
        <f>G31</f>
        <v>100000</v>
      </c>
      <c r="H30" s="47">
        <f>H31+H32</f>
        <v>6961740</v>
      </c>
      <c r="I30" s="46"/>
      <c r="J30" s="47"/>
      <c r="K30" s="45"/>
      <c r="L30" s="44"/>
      <c r="M30" s="47"/>
      <c r="N30" s="103"/>
    </row>
    <row r="31" spans="1:15" ht="15" customHeight="1" x14ac:dyDescent="0.25">
      <c r="A31" s="170"/>
      <c r="B31" s="182" t="s">
        <v>27</v>
      </c>
      <c r="C31" s="185">
        <v>1517640</v>
      </c>
      <c r="D31" s="185" t="s">
        <v>23</v>
      </c>
      <c r="E31" s="10" t="s">
        <v>12</v>
      </c>
      <c r="F31" s="31">
        <f>G31+H31</f>
        <v>1999000</v>
      </c>
      <c r="G31" s="68">
        <v>100000</v>
      </c>
      <c r="H31" s="68">
        <v>1899000</v>
      </c>
      <c r="I31" s="46"/>
      <c r="J31" s="47"/>
      <c r="K31" s="45"/>
      <c r="L31" s="44"/>
      <c r="M31" s="47"/>
      <c r="N31" s="103"/>
    </row>
    <row r="32" spans="1:15" ht="15" customHeight="1" x14ac:dyDescent="0.25">
      <c r="A32" s="170"/>
      <c r="B32" s="183"/>
      <c r="C32" s="186"/>
      <c r="D32" s="186"/>
      <c r="E32" s="179" t="s">
        <v>170</v>
      </c>
      <c r="F32" s="188">
        <v>5062740</v>
      </c>
      <c r="G32" s="178"/>
      <c r="H32" s="191">
        <v>5062740</v>
      </c>
      <c r="I32" s="190"/>
      <c r="J32" s="178"/>
      <c r="K32" s="204"/>
      <c r="L32" s="205"/>
      <c r="M32" s="178"/>
      <c r="N32" s="206"/>
    </row>
    <row r="33" spans="1:14" ht="60" customHeight="1" x14ac:dyDescent="0.25">
      <c r="A33" s="170"/>
      <c r="B33" s="184"/>
      <c r="C33" s="187"/>
      <c r="D33" s="187"/>
      <c r="E33" s="181"/>
      <c r="F33" s="189"/>
      <c r="G33" s="178"/>
      <c r="H33" s="193"/>
      <c r="I33" s="190"/>
      <c r="J33" s="178"/>
      <c r="K33" s="204"/>
      <c r="L33" s="205"/>
      <c r="M33" s="178"/>
      <c r="N33" s="206"/>
    </row>
    <row r="34" spans="1:14" ht="16.5" customHeight="1" x14ac:dyDescent="0.25">
      <c r="A34" s="170" t="s">
        <v>163</v>
      </c>
      <c r="B34" s="11" t="s">
        <v>28</v>
      </c>
      <c r="C34" s="11"/>
      <c r="D34" s="11"/>
      <c r="E34" s="12"/>
      <c r="F34" s="44">
        <f>F35</f>
        <v>2970000</v>
      </c>
      <c r="G34" s="47"/>
      <c r="H34" s="47">
        <f>H35</f>
        <v>2970000</v>
      </c>
      <c r="I34" s="46">
        <f>J34+K34</f>
        <v>148253532</v>
      </c>
      <c r="J34" s="47"/>
      <c r="K34" s="47">
        <f>K35+K36</f>
        <v>148253532</v>
      </c>
      <c r="L34" s="44">
        <f>M34+N34</f>
        <v>205392234</v>
      </c>
      <c r="M34" s="47"/>
      <c r="N34" s="63">
        <f>N35+N36+N37</f>
        <v>205392234</v>
      </c>
    </row>
    <row r="35" spans="1:14" ht="20.25" customHeight="1" x14ac:dyDescent="0.25">
      <c r="A35" s="170"/>
      <c r="B35" s="209" t="s">
        <v>29</v>
      </c>
      <c r="C35" s="160"/>
      <c r="D35" s="160"/>
      <c r="E35" s="12" t="s">
        <v>12</v>
      </c>
      <c r="F35" s="44">
        <f>G35+H35</f>
        <v>2970000</v>
      </c>
      <c r="G35" s="47"/>
      <c r="H35" s="47">
        <f>H47+H49+H51</f>
        <v>2970000</v>
      </c>
      <c r="I35" s="46">
        <f>J35+K35</f>
        <v>95341250</v>
      </c>
      <c r="J35" s="47"/>
      <c r="K35" s="47">
        <f>K40+K42+K47+K49+K51+K53+K55+K57+K59+K61+K63+K66+K68+K70+K73+K75+K77+K79+K81+K83</f>
        <v>95341250</v>
      </c>
      <c r="L35" s="44">
        <f>M35+N35</f>
        <v>140164581</v>
      </c>
      <c r="M35" s="47"/>
      <c r="N35" s="63">
        <f>N40+N42+N47+N49+N51+N53+N55+N57+N59+N61+N63+N66+N68+N70+N73+N75+N77+N79+N81+N83+N85+N87+N89</f>
        <v>140164581</v>
      </c>
    </row>
    <row r="36" spans="1:14" ht="16.5" customHeight="1" x14ac:dyDescent="0.25">
      <c r="A36" s="170"/>
      <c r="B36" s="209"/>
      <c r="C36" s="160"/>
      <c r="D36" s="160"/>
      <c r="E36" s="79" t="s">
        <v>17</v>
      </c>
      <c r="F36" s="76"/>
      <c r="G36" s="74"/>
      <c r="H36" s="75"/>
      <c r="I36" s="78">
        <f>J36+K36</f>
        <v>52912282</v>
      </c>
      <c r="J36" s="74"/>
      <c r="K36" s="94">
        <f>K71</f>
        <v>52912282</v>
      </c>
      <c r="L36" s="76">
        <f>M36+N36</f>
        <v>51527653</v>
      </c>
      <c r="M36" s="74"/>
      <c r="N36" s="63">
        <f>N71</f>
        <v>51527653</v>
      </c>
    </row>
    <row r="37" spans="1:14" ht="29.25" customHeight="1" x14ac:dyDescent="0.25">
      <c r="A37" s="170"/>
      <c r="B37" s="209"/>
      <c r="C37" s="160"/>
      <c r="D37" s="160"/>
      <c r="E37" s="12" t="s">
        <v>84</v>
      </c>
      <c r="F37" s="44"/>
      <c r="G37" s="47"/>
      <c r="H37" s="45"/>
      <c r="I37" s="46"/>
      <c r="J37" s="47"/>
      <c r="K37" s="47"/>
      <c r="L37" s="44">
        <f>M37+N37</f>
        <v>13700000</v>
      </c>
      <c r="M37" s="47"/>
      <c r="N37" s="63">
        <f>N64</f>
        <v>13700000</v>
      </c>
    </row>
    <row r="38" spans="1:14" ht="24.75" customHeight="1" x14ac:dyDescent="0.25">
      <c r="A38" s="170"/>
      <c r="B38" s="11" t="s">
        <v>15</v>
      </c>
      <c r="C38" s="11"/>
      <c r="D38" s="11"/>
      <c r="E38" s="12"/>
      <c r="F38" s="44"/>
      <c r="G38" s="47"/>
      <c r="H38" s="45"/>
      <c r="I38" s="46"/>
      <c r="J38" s="47"/>
      <c r="K38" s="45"/>
      <c r="L38" s="44"/>
      <c r="M38" s="47"/>
      <c r="N38" s="103"/>
    </row>
    <row r="39" spans="1:14" ht="18.75" customHeight="1" x14ac:dyDescent="0.25">
      <c r="A39" s="170" t="s">
        <v>164</v>
      </c>
      <c r="B39" s="11" t="s">
        <v>30</v>
      </c>
      <c r="C39" s="11"/>
      <c r="D39" s="11"/>
      <c r="E39" s="12"/>
      <c r="F39" s="44"/>
      <c r="G39" s="47"/>
      <c r="H39" s="45"/>
      <c r="I39" s="46">
        <f>J39+K39</f>
        <v>18800000</v>
      </c>
      <c r="J39" s="47"/>
      <c r="K39" s="47">
        <f>K40</f>
        <v>18800000</v>
      </c>
      <c r="L39" s="44">
        <f>M39+N39</f>
        <v>14400000</v>
      </c>
      <c r="M39" s="47"/>
      <c r="N39" s="63">
        <f>N40</f>
        <v>14400000</v>
      </c>
    </row>
    <row r="40" spans="1:14" ht="96.75" customHeight="1" x14ac:dyDescent="0.25">
      <c r="A40" s="170"/>
      <c r="B40" s="101" t="s">
        <v>31</v>
      </c>
      <c r="C40" s="95">
        <v>1517640</v>
      </c>
      <c r="D40" s="95" t="s">
        <v>23</v>
      </c>
      <c r="E40" s="12" t="s">
        <v>12</v>
      </c>
      <c r="F40" s="31"/>
      <c r="G40" s="47"/>
      <c r="H40" s="45"/>
      <c r="I40" s="25">
        <f>J40+K40</f>
        <v>18800000</v>
      </c>
      <c r="J40" s="47"/>
      <c r="K40" s="36">
        <v>18800000</v>
      </c>
      <c r="L40" s="32">
        <f>M40+N40</f>
        <v>14400000</v>
      </c>
      <c r="M40" s="47"/>
      <c r="N40" s="35">
        <v>14400000</v>
      </c>
    </row>
    <row r="41" spans="1:14" ht="18" customHeight="1" x14ac:dyDescent="0.25">
      <c r="A41" s="170" t="s">
        <v>164</v>
      </c>
      <c r="B41" s="11" t="s">
        <v>32</v>
      </c>
      <c r="C41" s="11"/>
      <c r="D41" s="11"/>
      <c r="E41" s="12"/>
      <c r="F41" s="44"/>
      <c r="G41" s="47"/>
      <c r="H41" s="45"/>
      <c r="I41" s="46">
        <f>J41+K41</f>
        <v>273558</v>
      </c>
      <c r="J41" s="47"/>
      <c r="K41" s="47">
        <f>K42</f>
        <v>273558</v>
      </c>
      <c r="L41" s="44"/>
      <c r="M41" s="47"/>
      <c r="N41" s="103"/>
    </row>
    <row r="42" spans="1:14" ht="24" customHeight="1" x14ac:dyDescent="0.25">
      <c r="A42" s="170"/>
      <c r="B42" s="215" t="s">
        <v>35</v>
      </c>
      <c r="C42" s="185">
        <v>1517640</v>
      </c>
      <c r="D42" s="185" t="s">
        <v>23</v>
      </c>
      <c r="E42" s="179" t="s">
        <v>12</v>
      </c>
      <c r="F42" s="188"/>
      <c r="G42" s="191"/>
      <c r="H42" s="216"/>
      <c r="I42" s="219">
        <v>273558</v>
      </c>
      <c r="J42" s="191"/>
      <c r="K42" s="222">
        <v>273558</v>
      </c>
      <c r="L42" s="188"/>
      <c r="M42" s="191"/>
      <c r="N42" s="212"/>
    </row>
    <row r="43" spans="1:14" ht="17.25" customHeight="1" x14ac:dyDescent="0.25">
      <c r="A43" s="170"/>
      <c r="B43" s="215"/>
      <c r="C43" s="186"/>
      <c r="D43" s="186"/>
      <c r="E43" s="180"/>
      <c r="F43" s="194"/>
      <c r="G43" s="192"/>
      <c r="H43" s="217"/>
      <c r="I43" s="220"/>
      <c r="J43" s="192"/>
      <c r="K43" s="223"/>
      <c r="L43" s="194"/>
      <c r="M43" s="192"/>
      <c r="N43" s="213"/>
    </row>
    <row r="44" spans="1:14" ht="63.75" hidden="1" customHeight="1" x14ac:dyDescent="0.25">
      <c r="A44" s="170"/>
      <c r="B44" s="215"/>
      <c r="C44" s="186"/>
      <c r="D44" s="186"/>
      <c r="E44" s="180"/>
      <c r="F44" s="194"/>
      <c r="G44" s="192"/>
      <c r="H44" s="217"/>
      <c r="I44" s="220"/>
      <c r="J44" s="192"/>
      <c r="K44" s="223"/>
      <c r="L44" s="194"/>
      <c r="M44" s="192"/>
      <c r="N44" s="213"/>
    </row>
    <row r="45" spans="1:14" ht="67.5" customHeight="1" x14ac:dyDescent="0.25">
      <c r="A45" s="170"/>
      <c r="B45" s="215"/>
      <c r="C45" s="187"/>
      <c r="D45" s="187"/>
      <c r="E45" s="181"/>
      <c r="F45" s="189"/>
      <c r="G45" s="193"/>
      <c r="H45" s="218"/>
      <c r="I45" s="221"/>
      <c r="J45" s="193"/>
      <c r="K45" s="224"/>
      <c r="L45" s="189"/>
      <c r="M45" s="193"/>
      <c r="N45" s="214"/>
    </row>
    <row r="46" spans="1:14" ht="15.75" customHeight="1" x14ac:dyDescent="0.25">
      <c r="A46" s="170" t="s">
        <v>164</v>
      </c>
      <c r="B46" s="11" t="s">
        <v>33</v>
      </c>
      <c r="C46" s="11"/>
      <c r="D46" s="11"/>
      <c r="E46" s="12"/>
      <c r="F46" s="44">
        <f>G46+H46</f>
        <v>2640000</v>
      </c>
      <c r="G46" s="47"/>
      <c r="H46" s="47">
        <f>H47</f>
        <v>2640000</v>
      </c>
      <c r="I46" s="46">
        <f>J46+K46</f>
        <v>5596886</v>
      </c>
      <c r="J46" s="47"/>
      <c r="K46" s="47">
        <f>K47</f>
        <v>5596886</v>
      </c>
      <c r="L46" s="44"/>
      <c r="M46" s="47"/>
      <c r="N46" s="103"/>
    </row>
    <row r="47" spans="1:14" ht="95.25" customHeight="1" x14ac:dyDescent="0.25">
      <c r="A47" s="170"/>
      <c r="B47" s="20" t="s">
        <v>36</v>
      </c>
      <c r="C47" s="40" t="s">
        <v>151</v>
      </c>
      <c r="D47" s="21" t="s">
        <v>34</v>
      </c>
      <c r="E47" s="11" t="s">
        <v>12</v>
      </c>
      <c r="F47" s="31">
        <v>2640000</v>
      </c>
      <c r="G47" s="47"/>
      <c r="H47" s="34">
        <v>2640000</v>
      </c>
      <c r="I47" s="31">
        <f>J47+K47</f>
        <v>5596886</v>
      </c>
      <c r="J47" s="47"/>
      <c r="K47" s="34">
        <v>5596886</v>
      </c>
      <c r="L47" s="30"/>
      <c r="M47" s="47"/>
      <c r="N47" s="103"/>
    </row>
    <row r="48" spans="1:14" ht="16.5" customHeight="1" x14ac:dyDescent="0.25">
      <c r="A48" s="170" t="s">
        <v>164</v>
      </c>
      <c r="B48" s="11" t="s">
        <v>37</v>
      </c>
      <c r="C48" s="11"/>
      <c r="D48" s="11"/>
      <c r="E48" s="12"/>
      <c r="F48" s="44">
        <f>G48+H48</f>
        <v>130000</v>
      </c>
      <c r="G48" s="47"/>
      <c r="H48" s="58">
        <f>H49</f>
        <v>130000</v>
      </c>
      <c r="I48" s="46"/>
      <c r="J48" s="47"/>
      <c r="K48" s="45"/>
      <c r="L48" s="44"/>
      <c r="M48" s="47"/>
      <c r="N48" s="103"/>
    </row>
    <row r="49" spans="1:14" ht="69.75" customHeight="1" x14ac:dyDescent="0.25">
      <c r="A49" s="170"/>
      <c r="B49" s="20" t="s">
        <v>157</v>
      </c>
      <c r="C49" s="40" t="s">
        <v>151</v>
      </c>
      <c r="D49" s="21" t="s">
        <v>34</v>
      </c>
      <c r="E49" s="11" t="s">
        <v>12</v>
      </c>
      <c r="F49" s="31">
        <v>130000</v>
      </c>
      <c r="G49" s="47"/>
      <c r="H49" s="69">
        <v>130000</v>
      </c>
      <c r="I49" s="33"/>
      <c r="J49" s="47"/>
      <c r="K49" s="47"/>
      <c r="L49" s="30"/>
      <c r="M49" s="47"/>
      <c r="N49" s="103"/>
    </row>
    <row r="50" spans="1:14" ht="16.5" customHeight="1" x14ac:dyDescent="0.25">
      <c r="A50" s="170" t="s">
        <v>164</v>
      </c>
      <c r="B50" s="11" t="s">
        <v>38</v>
      </c>
      <c r="C50" s="11"/>
      <c r="D50" s="11"/>
      <c r="E50" s="12"/>
      <c r="F50" s="44">
        <f>G50+H50</f>
        <v>200000</v>
      </c>
      <c r="G50" s="47"/>
      <c r="H50" s="58">
        <f>H51</f>
        <v>200000</v>
      </c>
      <c r="I50" s="46">
        <f>K50+J50</f>
        <v>563192</v>
      </c>
      <c r="J50" s="47"/>
      <c r="K50" s="47">
        <f>K51</f>
        <v>563192</v>
      </c>
      <c r="L50" s="44"/>
      <c r="M50" s="47"/>
      <c r="N50" s="103"/>
    </row>
    <row r="51" spans="1:14" ht="108.75" customHeight="1" x14ac:dyDescent="0.25">
      <c r="A51" s="170"/>
      <c r="B51" s="20" t="s">
        <v>39</v>
      </c>
      <c r="C51" s="40" t="s">
        <v>151</v>
      </c>
      <c r="D51" s="21" t="s">
        <v>34</v>
      </c>
      <c r="E51" s="11" t="s">
        <v>12</v>
      </c>
      <c r="F51" s="31">
        <v>200000</v>
      </c>
      <c r="G51" s="47"/>
      <c r="H51" s="69">
        <v>200000</v>
      </c>
      <c r="I51" s="31">
        <v>563192</v>
      </c>
      <c r="J51" s="47"/>
      <c r="K51" s="34">
        <v>563192</v>
      </c>
      <c r="L51" s="30"/>
      <c r="M51" s="47"/>
      <c r="N51" s="103"/>
    </row>
    <row r="52" spans="1:14" ht="16.5" customHeight="1" x14ac:dyDescent="0.25">
      <c r="A52" s="170" t="s">
        <v>164</v>
      </c>
      <c r="B52" s="11" t="s">
        <v>40</v>
      </c>
      <c r="C52" s="11"/>
      <c r="D52" s="11"/>
      <c r="E52" s="12"/>
      <c r="F52" s="44"/>
      <c r="G52" s="47"/>
      <c r="H52" s="45"/>
      <c r="I52" s="46">
        <f>J52+K52</f>
        <v>9500000</v>
      </c>
      <c r="J52" s="47"/>
      <c r="K52" s="47">
        <f>K53</f>
        <v>9500000</v>
      </c>
      <c r="L52" s="44">
        <f>M52+N52</f>
        <v>16900000</v>
      </c>
      <c r="M52" s="47"/>
      <c r="N52" s="63">
        <f>N53</f>
        <v>16900000</v>
      </c>
    </row>
    <row r="53" spans="1:14" ht="93.75" customHeight="1" x14ac:dyDescent="0.25">
      <c r="A53" s="170"/>
      <c r="B53" s="23" t="s">
        <v>44</v>
      </c>
      <c r="C53" s="40" t="s">
        <v>151</v>
      </c>
      <c r="D53" s="21" t="s">
        <v>34</v>
      </c>
      <c r="E53" s="11" t="s">
        <v>12</v>
      </c>
      <c r="F53" s="31"/>
      <c r="G53" s="47"/>
      <c r="H53" s="47"/>
      <c r="I53" s="33">
        <v>9500000</v>
      </c>
      <c r="J53" s="47"/>
      <c r="K53" s="34">
        <v>9500000</v>
      </c>
      <c r="L53" s="30">
        <f>N53</f>
        <v>16900000</v>
      </c>
      <c r="M53" s="47"/>
      <c r="N53" s="63">
        <f>15500000+1400000</f>
        <v>16900000</v>
      </c>
    </row>
    <row r="54" spans="1:14" ht="16.5" customHeight="1" x14ac:dyDescent="0.25">
      <c r="A54" s="170" t="s">
        <v>164</v>
      </c>
      <c r="B54" s="11" t="s">
        <v>41</v>
      </c>
      <c r="C54" s="11"/>
      <c r="D54" s="11"/>
      <c r="E54" s="12"/>
      <c r="F54" s="44"/>
      <c r="G54" s="47"/>
      <c r="H54" s="45"/>
      <c r="I54" s="46">
        <f>J54+K54</f>
        <v>7000000</v>
      </c>
      <c r="J54" s="47"/>
      <c r="K54" s="47">
        <f>K55</f>
        <v>7000000</v>
      </c>
      <c r="L54" s="100">
        <f>M54+N54</f>
        <v>4500000</v>
      </c>
      <c r="M54" s="99"/>
      <c r="N54" s="63">
        <f>N55</f>
        <v>4500000</v>
      </c>
    </row>
    <row r="55" spans="1:14" ht="55.5" customHeight="1" x14ac:dyDescent="0.25">
      <c r="A55" s="170"/>
      <c r="B55" s="23" t="s">
        <v>45</v>
      </c>
      <c r="C55" s="40" t="s">
        <v>151</v>
      </c>
      <c r="D55" s="21" t="s">
        <v>34</v>
      </c>
      <c r="E55" s="11" t="s">
        <v>12</v>
      </c>
      <c r="F55" s="31"/>
      <c r="G55" s="47"/>
      <c r="H55" s="47"/>
      <c r="I55" s="33">
        <v>7000000</v>
      </c>
      <c r="J55" s="47"/>
      <c r="K55" s="34">
        <v>7000000</v>
      </c>
      <c r="L55" s="30">
        <f>M55+N55</f>
        <v>4500000</v>
      </c>
      <c r="M55" s="99"/>
      <c r="N55" s="63">
        <v>4500000</v>
      </c>
    </row>
    <row r="56" spans="1:14" ht="16.5" customHeight="1" x14ac:dyDescent="0.25">
      <c r="A56" s="170" t="s">
        <v>164</v>
      </c>
      <c r="B56" s="11" t="s">
        <v>42</v>
      </c>
      <c r="C56" s="11"/>
      <c r="D56" s="11"/>
      <c r="E56" s="12"/>
      <c r="F56" s="44"/>
      <c r="G56" s="47"/>
      <c r="H56" s="45"/>
      <c r="I56" s="46">
        <f>J56+K56</f>
        <v>7200000</v>
      </c>
      <c r="J56" s="47"/>
      <c r="K56" s="47">
        <f>K57</f>
        <v>7200000</v>
      </c>
      <c r="L56" s="100">
        <f>M56+N56</f>
        <v>6838908</v>
      </c>
      <c r="M56" s="99"/>
      <c r="N56" s="63">
        <f>N57</f>
        <v>6838908</v>
      </c>
    </row>
    <row r="57" spans="1:14" ht="80.25" customHeight="1" x14ac:dyDescent="0.25">
      <c r="A57" s="170"/>
      <c r="B57" s="23" t="s">
        <v>46</v>
      </c>
      <c r="C57" s="40" t="s">
        <v>151</v>
      </c>
      <c r="D57" s="21" t="s">
        <v>34</v>
      </c>
      <c r="E57" s="11" t="s">
        <v>12</v>
      </c>
      <c r="F57" s="31"/>
      <c r="G57" s="47"/>
      <c r="H57" s="47"/>
      <c r="I57" s="25">
        <v>7200000</v>
      </c>
      <c r="J57" s="47"/>
      <c r="K57" s="36">
        <v>7200000</v>
      </c>
      <c r="L57" s="30">
        <f>M57+N57</f>
        <v>6838908</v>
      </c>
      <c r="M57" s="99"/>
      <c r="N57" s="63">
        <v>6838908</v>
      </c>
    </row>
    <row r="58" spans="1:14" ht="16.5" customHeight="1" x14ac:dyDescent="0.25">
      <c r="A58" s="170" t="s">
        <v>164</v>
      </c>
      <c r="B58" s="11" t="s">
        <v>43</v>
      </c>
      <c r="C58" s="11"/>
      <c r="D58" s="11"/>
      <c r="E58" s="12"/>
      <c r="F58" s="44"/>
      <c r="G58" s="47"/>
      <c r="H58" s="45"/>
      <c r="I58" s="46">
        <f>J58+K58</f>
        <v>8250000</v>
      </c>
      <c r="J58" s="47"/>
      <c r="K58" s="47">
        <f>K59</f>
        <v>8250000</v>
      </c>
      <c r="L58" s="143">
        <f>N58+M58</f>
        <v>2599351</v>
      </c>
      <c r="M58" s="144"/>
      <c r="N58" s="63">
        <v>2599351</v>
      </c>
    </row>
    <row r="59" spans="1:14" ht="81" customHeight="1" x14ac:dyDescent="0.25">
      <c r="A59" s="170"/>
      <c r="B59" s="23" t="s">
        <v>56</v>
      </c>
      <c r="C59" s="40" t="s">
        <v>151</v>
      </c>
      <c r="D59" s="21" t="s">
        <v>34</v>
      </c>
      <c r="E59" s="11" t="s">
        <v>12</v>
      </c>
      <c r="F59" s="31"/>
      <c r="G59" s="47"/>
      <c r="H59" s="47"/>
      <c r="I59" s="25">
        <v>8250000</v>
      </c>
      <c r="J59" s="47"/>
      <c r="K59" s="36">
        <v>8250000</v>
      </c>
      <c r="L59" s="143">
        <f>N59+M59</f>
        <v>2599351</v>
      </c>
      <c r="M59" s="144"/>
      <c r="N59" s="63">
        <v>2599351</v>
      </c>
    </row>
    <row r="60" spans="1:14" ht="18.75" customHeight="1" x14ac:dyDescent="0.25">
      <c r="A60" s="170" t="s">
        <v>164</v>
      </c>
      <c r="B60" s="11" t="s">
        <v>47</v>
      </c>
      <c r="C60" s="11"/>
      <c r="D60" s="11"/>
      <c r="E60" s="12"/>
      <c r="F60" s="44"/>
      <c r="G60" s="47"/>
      <c r="H60" s="45"/>
      <c r="I60" s="46">
        <f>J60+K60</f>
        <v>4753114</v>
      </c>
      <c r="J60" s="47"/>
      <c r="K60" s="47">
        <f>K61</f>
        <v>4753114</v>
      </c>
      <c r="L60" s="44">
        <f>N60+M60</f>
        <v>9243791</v>
      </c>
      <c r="M60" s="47"/>
      <c r="N60" s="63">
        <f>N61</f>
        <v>9243791</v>
      </c>
    </row>
    <row r="61" spans="1:14" ht="78.75" customHeight="1" x14ac:dyDescent="0.25">
      <c r="A61" s="170"/>
      <c r="B61" s="23" t="s">
        <v>59</v>
      </c>
      <c r="C61" s="40" t="s">
        <v>151</v>
      </c>
      <c r="D61" s="21" t="s">
        <v>34</v>
      </c>
      <c r="E61" s="11" t="s">
        <v>12</v>
      </c>
      <c r="F61" s="31"/>
      <c r="G61" s="47"/>
      <c r="H61" s="47"/>
      <c r="I61" s="25">
        <f>J61+K61</f>
        <v>4753114</v>
      </c>
      <c r="J61" s="47"/>
      <c r="K61" s="36">
        <v>4753114</v>
      </c>
      <c r="L61" s="30">
        <f>M61+N61</f>
        <v>9243791</v>
      </c>
      <c r="M61" s="47"/>
      <c r="N61" s="63">
        <f>11400000-1733209-423000</f>
        <v>9243791</v>
      </c>
    </row>
    <row r="62" spans="1:14" ht="16.5" customHeight="1" x14ac:dyDescent="0.25">
      <c r="A62" s="175" t="s">
        <v>164</v>
      </c>
      <c r="B62" s="11" t="s">
        <v>48</v>
      </c>
      <c r="C62" s="11"/>
      <c r="D62" s="11"/>
      <c r="E62" s="12"/>
      <c r="F62" s="44"/>
      <c r="G62" s="47"/>
      <c r="H62" s="45"/>
      <c r="I62" s="46">
        <f>J62+K62</f>
        <v>595000</v>
      </c>
      <c r="J62" s="47"/>
      <c r="K62" s="47">
        <f>K63</f>
        <v>595000</v>
      </c>
      <c r="L62" s="100">
        <f>M62+N62</f>
        <v>14700000</v>
      </c>
      <c r="M62" s="99"/>
      <c r="N62" s="63">
        <f>N63+N64</f>
        <v>14700000</v>
      </c>
    </row>
    <row r="63" spans="1:14" ht="94.5" customHeight="1" x14ac:dyDescent="0.25">
      <c r="A63" s="176"/>
      <c r="B63" s="171" t="s">
        <v>60</v>
      </c>
      <c r="C63" s="198" t="s">
        <v>150</v>
      </c>
      <c r="D63" s="185" t="s">
        <v>23</v>
      </c>
      <c r="E63" s="11" t="s">
        <v>12</v>
      </c>
      <c r="F63" s="31"/>
      <c r="G63" s="47"/>
      <c r="H63" s="47"/>
      <c r="I63" s="25">
        <f>J63+K63</f>
        <v>595000</v>
      </c>
      <c r="J63" s="47"/>
      <c r="K63" s="36">
        <v>595000</v>
      </c>
      <c r="L63" s="30">
        <f>M63+N63</f>
        <v>1000000</v>
      </c>
      <c r="M63" s="99"/>
      <c r="N63" s="63">
        <v>1000000</v>
      </c>
    </row>
    <row r="64" spans="1:14" ht="29.25" customHeight="1" x14ac:dyDescent="0.25">
      <c r="A64" s="177"/>
      <c r="B64" s="172"/>
      <c r="C64" s="199"/>
      <c r="D64" s="187"/>
      <c r="E64" s="98" t="s">
        <v>168</v>
      </c>
      <c r="F64" s="31"/>
      <c r="G64" s="99"/>
      <c r="H64" s="99"/>
      <c r="I64" s="25"/>
      <c r="J64" s="99"/>
      <c r="K64" s="59"/>
      <c r="L64" s="30">
        <f>M64+N64</f>
        <v>13700000</v>
      </c>
      <c r="M64" s="99"/>
      <c r="N64" s="63">
        <v>13700000</v>
      </c>
    </row>
    <row r="65" spans="1:14" ht="16.5" customHeight="1" x14ac:dyDescent="0.25">
      <c r="A65" s="170" t="s">
        <v>164</v>
      </c>
      <c r="B65" s="11" t="s">
        <v>49</v>
      </c>
      <c r="C65" s="11"/>
      <c r="D65" s="11"/>
      <c r="E65" s="12"/>
      <c r="F65" s="44"/>
      <c r="G65" s="47"/>
      <c r="H65" s="45"/>
      <c r="I65" s="46">
        <f t="shared" ref="I65:I70" si="1">J65+K65</f>
        <v>178000</v>
      </c>
      <c r="J65" s="47"/>
      <c r="K65" s="108">
        <f>K66</f>
        <v>178000</v>
      </c>
      <c r="L65" s="44"/>
      <c r="M65" s="47"/>
      <c r="N65" s="103"/>
    </row>
    <row r="66" spans="1:14" ht="119.25" customHeight="1" x14ac:dyDescent="0.25">
      <c r="A66" s="170"/>
      <c r="B66" s="23" t="s">
        <v>61</v>
      </c>
      <c r="C66" s="40" t="s">
        <v>150</v>
      </c>
      <c r="D66" s="18" t="s">
        <v>23</v>
      </c>
      <c r="E66" s="11" t="s">
        <v>12</v>
      </c>
      <c r="F66" s="31"/>
      <c r="G66" s="47"/>
      <c r="H66" s="47"/>
      <c r="I66" s="25">
        <f t="shared" si="1"/>
        <v>178000</v>
      </c>
      <c r="J66" s="47"/>
      <c r="K66" s="109">
        <v>178000</v>
      </c>
      <c r="L66" s="30"/>
      <c r="M66" s="47"/>
      <c r="N66" s="103"/>
    </row>
    <row r="67" spans="1:14" ht="16.5" customHeight="1" x14ac:dyDescent="0.25">
      <c r="A67" s="170" t="s">
        <v>164</v>
      </c>
      <c r="B67" s="11" t="s">
        <v>50</v>
      </c>
      <c r="C67" s="11"/>
      <c r="D67" s="11"/>
      <c r="E67" s="12"/>
      <c r="F67" s="44"/>
      <c r="G67" s="47"/>
      <c r="H67" s="45"/>
      <c r="I67" s="46">
        <f t="shared" si="1"/>
        <v>7200000</v>
      </c>
      <c r="J67" s="47"/>
      <c r="K67" s="47">
        <f>K68</f>
        <v>7200000</v>
      </c>
      <c r="L67" s="44">
        <f>M67+N67</f>
        <v>8000000</v>
      </c>
      <c r="M67" s="47"/>
      <c r="N67" s="63">
        <f>N68</f>
        <v>8000000</v>
      </c>
    </row>
    <row r="68" spans="1:14" ht="108.75" customHeight="1" x14ac:dyDescent="0.25">
      <c r="A68" s="170"/>
      <c r="B68" s="23" t="s">
        <v>180</v>
      </c>
      <c r="C68" s="40" t="s">
        <v>151</v>
      </c>
      <c r="D68" s="21" t="s">
        <v>34</v>
      </c>
      <c r="E68" s="11" t="s">
        <v>12</v>
      </c>
      <c r="F68" s="31"/>
      <c r="G68" s="47"/>
      <c r="H68" s="47"/>
      <c r="I68" s="25">
        <f t="shared" si="1"/>
        <v>7200000</v>
      </c>
      <c r="J68" s="47"/>
      <c r="K68" s="36">
        <v>7200000</v>
      </c>
      <c r="L68" s="30">
        <f>M68+N68</f>
        <v>8000000</v>
      </c>
      <c r="M68" s="47"/>
      <c r="N68" s="36">
        <v>8000000</v>
      </c>
    </row>
    <row r="69" spans="1:14" ht="16.5" customHeight="1" x14ac:dyDescent="0.25">
      <c r="A69" s="170" t="s">
        <v>164</v>
      </c>
      <c r="B69" s="11" t="s">
        <v>51</v>
      </c>
      <c r="C69" s="11"/>
      <c r="D69" s="11"/>
      <c r="E69" s="12"/>
      <c r="F69" s="44"/>
      <c r="G69" s="47"/>
      <c r="H69" s="45"/>
      <c r="I69" s="46">
        <f t="shared" si="1"/>
        <v>57912282</v>
      </c>
      <c r="J69" s="47"/>
      <c r="K69" s="47">
        <f>K70+K71</f>
        <v>57912282</v>
      </c>
      <c r="L69" s="100">
        <f>M69+N69</f>
        <v>70849445</v>
      </c>
      <c r="M69" s="99"/>
      <c r="N69" s="63">
        <f>N70+N71</f>
        <v>70849445</v>
      </c>
    </row>
    <row r="70" spans="1:14" ht="54.75" customHeight="1" x14ac:dyDescent="0.25">
      <c r="A70" s="170"/>
      <c r="B70" s="171" t="s">
        <v>62</v>
      </c>
      <c r="C70" s="198" t="s">
        <v>176</v>
      </c>
      <c r="D70" s="167" t="s">
        <v>34</v>
      </c>
      <c r="E70" s="88" t="s">
        <v>12</v>
      </c>
      <c r="F70" s="91"/>
      <c r="G70" s="89"/>
      <c r="H70" s="90"/>
      <c r="I70" s="92">
        <f t="shared" si="1"/>
        <v>5000000</v>
      </c>
      <c r="J70" s="89"/>
      <c r="K70" s="36">
        <v>5000000</v>
      </c>
      <c r="L70" s="100">
        <f>M70+N70</f>
        <v>19321792</v>
      </c>
      <c r="M70" s="99"/>
      <c r="N70" s="63">
        <v>19321792</v>
      </c>
    </row>
    <row r="71" spans="1:14" ht="131.25" customHeight="1" x14ac:dyDescent="0.25">
      <c r="A71" s="170"/>
      <c r="B71" s="172"/>
      <c r="C71" s="199"/>
      <c r="D71" s="168"/>
      <c r="E71" s="93" t="s">
        <v>167</v>
      </c>
      <c r="F71" s="31"/>
      <c r="G71" s="47"/>
      <c r="H71" s="47"/>
      <c r="I71" s="25">
        <f>K71</f>
        <v>52912282</v>
      </c>
      <c r="J71" s="47"/>
      <c r="K71" s="36">
        <v>52912282</v>
      </c>
      <c r="L71" s="30">
        <f>M71+N71</f>
        <v>51527653</v>
      </c>
      <c r="M71" s="63"/>
      <c r="N71" s="63">
        <v>51527653</v>
      </c>
    </row>
    <row r="72" spans="1:14" ht="16.5" customHeight="1" x14ac:dyDescent="0.25">
      <c r="A72" s="170" t="s">
        <v>164</v>
      </c>
      <c r="B72" s="11" t="s">
        <v>52</v>
      </c>
      <c r="C72" s="11"/>
      <c r="D72" s="11"/>
      <c r="E72" s="12"/>
      <c r="F72" s="44"/>
      <c r="G72" s="47"/>
      <c r="H72" s="45"/>
      <c r="I72" s="46">
        <f>J72+K72</f>
        <v>7000000</v>
      </c>
      <c r="J72" s="47"/>
      <c r="K72" s="47">
        <f>K73</f>
        <v>7000000</v>
      </c>
      <c r="L72" s="44"/>
      <c r="M72" s="47"/>
      <c r="N72" s="103"/>
    </row>
    <row r="73" spans="1:14" ht="84" customHeight="1" x14ac:dyDescent="0.25">
      <c r="A73" s="170"/>
      <c r="B73" s="23" t="s">
        <v>63</v>
      </c>
      <c r="C73" s="40" t="s">
        <v>151</v>
      </c>
      <c r="D73" s="21" t="s">
        <v>34</v>
      </c>
      <c r="E73" s="11" t="s">
        <v>12</v>
      </c>
      <c r="F73" s="31"/>
      <c r="G73" s="47"/>
      <c r="H73" s="47"/>
      <c r="I73" s="25">
        <v>7000000</v>
      </c>
      <c r="J73" s="47"/>
      <c r="K73" s="36">
        <v>7000000</v>
      </c>
      <c r="L73" s="30"/>
      <c r="M73" s="47"/>
      <c r="N73" s="103"/>
    </row>
    <row r="74" spans="1:14" ht="16.5" customHeight="1" x14ac:dyDescent="0.25">
      <c r="A74" s="170" t="s">
        <v>164</v>
      </c>
      <c r="B74" s="11" t="s">
        <v>53</v>
      </c>
      <c r="C74" s="11"/>
      <c r="D74" s="11"/>
      <c r="E74" s="12"/>
      <c r="F74" s="44"/>
      <c r="G74" s="47"/>
      <c r="H74" s="45"/>
      <c r="I74" s="46">
        <f>J74+K74</f>
        <v>5000000</v>
      </c>
      <c r="J74" s="47"/>
      <c r="K74" s="47">
        <f>K75</f>
        <v>5000000</v>
      </c>
      <c r="L74" s="44">
        <f t="shared" ref="L74:L81" si="2">M74+N74</f>
        <v>5000000</v>
      </c>
      <c r="M74" s="47"/>
      <c r="N74" s="63">
        <f>N75</f>
        <v>5000000</v>
      </c>
    </row>
    <row r="75" spans="1:14" ht="62.25" customHeight="1" x14ac:dyDescent="0.25">
      <c r="A75" s="170"/>
      <c r="B75" s="23" t="s">
        <v>64</v>
      </c>
      <c r="C75" s="40" t="s">
        <v>151</v>
      </c>
      <c r="D75" s="21" t="s">
        <v>34</v>
      </c>
      <c r="E75" s="11" t="s">
        <v>12</v>
      </c>
      <c r="F75" s="31"/>
      <c r="G75" s="47"/>
      <c r="H75" s="47"/>
      <c r="I75" s="25">
        <v>5000000</v>
      </c>
      <c r="J75" s="47"/>
      <c r="K75" s="36">
        <v>5000000</v>
      </c>
      <c r="L75" s="30">
        <f t="shared" si="2"/>
        <v>5000000</v>
      </c>
      <c r="M75" s="47"/>
      <c r="N75" s="36">
        <v>5000000</v>
      </c>
    </row>
    <row r="76" spans="1:14" ht="16.5" customHeight="1" x14ac:dyDescent="0.25">
      <c r="A76" s="170" t="s">
        <v>164</v>
      </c>
      <c r="B76" s="11" t="s">
        <v>54</v>
      </c>
      <c r="C76" s="11"/>
      <c r="D76" s="11"/>
      <c r="E76" s="12"/>
      <c r="F76" s="44"/>
      <c r="G76" s="47"/>
      <c r="H76" s="45"/>
      <c r="I76" s="46">
        <f>J76+K76</f>
        <v>750000</v>
      </c>
      <c r="J76" s="47"/>
      <c r="K76" s="47">
        <f>K77</f>
        <v>750000</v>
      </c>
      <c r="L76" s="100">
        <f t="shared" si="2"/>
        <v>6942789</v>
      </c>
      <c r="M76" s="99"/>
      <c r="N76" s="63">
        <f>N77</f>
        <v>6942789</v>
      </c>
    </row>
    <row r="77" spans="1:14" ht="81.75" customHeight="1" x14ac:dyDescent="0.25">
      <c r="A77" s="170"/>
      <c r="B77" s="23" t="s">
        <v>65</v>
      </c>
      <c r="C77" s="40" t="s">
        <v>151</v>
      </c>
      <c r="D77" s="21" t="s">
        <v>34</v>
      </c>
      <c r="E77" s="11" t="s">
        <v>12</v>
      </c>
      <c r="F77" s="31"/>
      <c r="G77" s="47"/>
      <c r="H77" s="47"/>
      <c r="I77" s="25">
        <f>J77+K77</f>
        <v>750000</v>
      </c>
      <c r="J77" s="47"/>
      <c r="K77" s="36">
        <v>750000</v>
      </c>
      <c r="L77" s="30">
        <f t="shared" si="2"/>
        <v>6942789</v>
      </c>
      <c r="M77" s="99"/>
      <c r="N77" s="63">
        <v>6942789</v>
      </c>
    </row>
    <row r="78" spans="1:14" ht="16.5" customHeight="1" x14ac:dyDescent="0.25">
      <c r="A78" s="170" t="s">
        <v>164</v>
      </c>
      <c r="B78" s="11" t="s">
        <v>55</v>
      </c>
      <c r="C78" s="11"/>
      <c r="D78" s="11"/>
      <c r="E78" s="12"/>
      <c r="F78" s="44"/>
      <c r="G78" s="47"/>
      <c r="H78" s="45"/>
      <c r="I78" s="46">
        <f>J78+K78</f>
        <v>7000000</v>
      </c>
      <c r="J78" s="47"/>
      <c r="K78" s="47">
        <f>K79</f>
        <v>7000000</v>
      </c>
      <c r="L78" s="44">
        <f t="shared" si="2"/>
        <v>4284092</v>
      </c>
      <c r="M78" s="47"/>
      <c r="N78" s="63">
        <f>N79</f>
        <v>4284092</v>
      </c>
    </row>
    <row r="79" spans="1:14" ht="69" customHeight="1" x14ac:dyDescent="0.25">
      <c r="A79" s="170"/>
      <c r="B79" s="23" t="s">
        <v>66</v>
      </c>
      <c r="C79" s="40" t="s">
        <v>151</v>
      </c>
      <c r="D79" s="21" t="s">
        <v>34</v>
      </c>
      <c r="E79" s="11" t="s">
        <v>12</v>
      </c>
      <c r="F79" s="31"/>
      <c r="G79" s="47"/>
      <c r="H79" s="47"/>
      <c r="I79" s="25">
        <v>7000000</v>
      </c>
      <c r="J79" s="47"/>
      <c r="K79" s="36">
        <v>7000000</v>
      </c>
      <c r="L79" s="30">
        <f t="shared" si="2"/>
        <v>4284092</v>
      </c>
      <c r="M79" s="47"/>
      <c r="N79" s="63">
        <v>4284092</v>
      </c>
    </row>
    <row r="80" spans="1:14" ht="16.5" customHeight="1" x14ac:dyDescent="0.25">
      <c r="A80" s="170" t="s">
        <v>164</v>
      </c>
      <c r="B80" s="11" t="s">
        <v>57</v>
      </c>
      <c r="C80" s="11"/>
      <c r="D80" s="11"/>
      <c r="E80" s="12"/>
      <c r="F80" s="44"/>
      <c r="G80" s="47"/>
      <c r="H80" s="45"/>
      <c r="I80" s="46">
        <f>J80+K80</f>
        <v>199500</v>
      </c>
      <c r="J80" s="47"/>
      <c r="K80" s="47">
        <f>K81</f>
        <v>199500</v>
      </c>
      <c r="L80" s="44">
        <f t="shared" si="2"/>
        <v>10000000</v>
      </c>
      <c r="M80" s="47"/>
      <c r="N80" s="63">
        <f>N81</f>
        <v>10000000</v>
      </c>
    </row>
    <row r="81" spans="1:14" ht="91.5" customHeight="1" x14ac:dyDescent="0.25">
      <c r="A81" s="170"/>
      <c r="B81" s="26" t="s">
        <v>67</v>
      </c>
      <c r="C81" s="40" t="s">
        <v>151</v>
      </c>
      <c r="D81" s="21" t="s">
        <v>34</v>
      </c>
      <c r="E81" s="11" t="s">
        <v>12</v>
      </c>
      <c r="F81" s="31"/>
      <c r="G81" s="47"/>
      <c r="H81" s="47"/>
      <c r="I81" s="30">
        <v>199500</v>
      </c>
      <c r="J81" s="47"/>
      <c r="K81" s="36">
        <v>199500</v>
      </c>
      <c r="L81" s="30">
        <f t="shared" si="2"/>
        <v>10000000</v>
      </c>
      <c r="M81" s="47"/>
      <c r="N81" s="63">
        <v>10000000</v>
      </c>
    </row>
    <row r="82" spans="1:14" ht="16.5" customHeight="1" x14ac:dyDescent="0.25">
      <c r="A82" s="170" t="s">
        <v>164</v>
      </c>
      <c r="B82" s="11" t="s">
        <v>58</v>
      </c>
      <c r="C82" s="11"/>
      <c r="D82" s="11"/>
      <c r="E82" s="12"/>
      <c r="F82" s="44"/>
      <c r="G82" s="47"/>
      <c r="H82" s="45"/>
      <c r="I82" s="46">
        <f>J82+K82</f>
        <v>482000</v>
      </c>
      <c r="J82" s="47"/>
      <c r="K82" s="72">
        <f>K83</f>
        <v>482000</v>
      </c>
      <c r="L82" s="44"/>
      <c r="M82" s="47"/>
      <c r="N82" s="63"/>
    </row>
    <row r="83" spans="1:14" ht="119.25" customHeight="1" x14ac:dyDescent="0.25">
      <c r="A83" s="170"/>
      <c r="B83" s="23" t="s">
        <v>161</v>
      </c>
      <c r="C83" s="40" t="s">
        <v>151</v>
      </c>
      <c r="D83" s="21" t="s">
        <v>34</v>
      </c>
      <c r="E83" s="11" t="s">
        <v>12</v>
      </c>
      <c r="F83" s="31"/>
      <c r="G83" s="47"/>
      <c r="H83" s="47"/>
      <c r="I83" s="33">
        <f>J83+K83</f>
        <v>482000</v>
      </c>
      <c r="J83" s="47"/>
      <c r="K83" s="38">
        <v>482000</v>
      </c>
      <c r="L83" s="30"/>
      <c r="M83" s="47"/>
      <c r="N83" s="36"/>
    </row>
    <row r="84" spans="1:14" ht="16.5" customHeight="1" x14ac:dyDescent="0.25">
      <c r="A84" s="170" t="s">
        <v>164</v>
      </c>
      <c r="B84" s="115" t="s">
        <v>178</v>
      </c>
      <c r="C84" s="115"/>
      <c r="D84" s="115"/>
      <c r="E84" s="116"/>
      <c r="F84" s="118"/>
      <c r="G84" s="119"/>
      <c r="H84" s="117"/>
      <c r="I84" s="120"/>
      <c r="J84" s="119"/>
      <c r="K84" s="119"/>
      <c r="L84" s="73">
        <f t="shared" ref="L84:L91" si="3">M84+N84</f>
        <v>14000000</v>
      </c>
      <c r="M84" s="63"/>
      <c r="N84" s="63">
        <f>N85</f>
        <v>14000000</v>
      </c>
    </row>
    <row r="85" spans="1:14" ht="119.25" customHeight="1" x14ac:dyDescent="0.25">
      <c r="A85" s="170"/>
      <c r="B85" s="23" t="s">
        <v>187</v>
      </c>
      <c r="C85" s="114" t="s">
        <v>151</v>
      </c>
      <c r="D85" s="21" t="s">
        <v>34</v>
      </c>
      <c r="E85" s="115" t="s">
        <v>12</v>
      </c>
      <c r="F85" s="31"/>
      <c r="G85" s="119"/>
      <c r="H85" s="119"/>
      <c r="I85" s="33"/>
      <c r="J85" s="119"/>
      <c r="K85" s="38"/>
      <c r="L85" s="30">
        <f t="shared" si="3"/>
        <v>14000000</v>
      </c>
      <c r="M85" s="63"/>
      <c r="N85" s="36">
        <v>14000000</v>
      </c>
    </row>
    <row r="86" spans="1:14" ht="16.5" customHeight="1" x14ac:dyDescent="0.25">
      <c r="A86" s="170" t="s">
        <v>164</v>
      </c>
      <c r="B86" s="115" t="s">
        <v>179</v>
      </c>
      <c r="C86" s="115"/>
      <c r="D86" s="115"/>
      <c r="E86" s="116"/>
      <c r="F86" s="118"/>
      <c r="G86" s="119"/>
      <c r="H86" s="117"/>
      <c r="I86" s="120"/>
      <c r="J86" s="119"/>
      <c r="K86" s="119"/>
      <c r="L86" s="73">
        <f t="shared" si="3"/>
        <v>16833858</v>
      </c>
      <c r="M86" s="63"/>
      <c r="N86" s="63">
        <f>N87</f>
        <v>16833858</v>
      </c>
    </row>
    <row r="87" spans="1:14" ht="119.25" customHeight="1" x14ac:dyDescent="0.25">
      <c r="A87" s="170"/>
      <c r="B87" s="23" t="s">
        <v>192</v>
      </c>
      <c r="C87" s="114" t="s">
        <v>151</v>
      </c>
      <c r="D87" s="21" t="s">
        <v>34</v>
      </c>
      <c r="E87" s="115" t="s">
        <v>12</v>
      </c>
      <c r="F87" s="31"/>
      <c r="G87" s="119"/>
      <c r="H87" s="119"/>
      <c r="I87" s="33"/>
      <c r="J87" s="119"/>
      <c r="K87" s="38"/>
      <c r="L87" s="30">
        <f t="shared" si="3"/>
        <v>16833858</v>
      </c>
      <c r="M87" s="63"/>
      <c r="N87" s="36">
        <f>16500000+333858</f>
        <v>16833858</v>
      </c>
    </row>
    <row r="88" spans="1:14" x14ac:dyDescent="0.25">
      <c r="A88" s="141"/>
      <c r="B88" s="140" t="s">
        <v>188</v>
      </c>
      <c r="C88" s="139"/>
      <c r="D88" s="21"/>
      <c r="E88" s="140"/>
      <c r="F88" s="31"/>
      <c r="G88" s="142"/>
      <c r="H88" s="142"/>
      <c r="I88" s="33"/>
      <c r="J88" s="142"/>
      <c r="K88" s="38"/>
      <c r="L88" s="30">
        <f>M88+N88</f>
        <v>300000</v>
      </c>
      <c r="M88" s="63"/>
      <c r="N88" s="36">
        <f>N89</f>
        <v>300000</v>
      </c>
    </row>
    <row r="89" spans="1:14" ht="94.5" customHeight="1" x14ac:dyDescent="0.25">
      <c r="A89" s="141"/>
      <c r="B89" s="23" t="s">
        <v>189</v>
      </c>
      <c r="C89" s="139" t="s">
        <v>151</v>
      </c>
      <c r="D89" s="21" t="s">
        <v>34</v>
      </c>
      <c r="E89" s="140" t="s">
        <v>12</v>
      </c>
      <c r="F89" s="31"/>
      <c r="G89" s="142"/>
      <c r="H89" s="142"/>
      <c r="I89" s="33"/>
      <c r="J89" s="142"/>
      <c r="K89" s="38"/>
      <c r="L89" s="30">
        <f>M89+N89</f>
        <v>300000</v>
      </c>
      <c r="M89" s="63"/>
      <c r="N89" s="36">
        <v>300000</v>
      </c>
    </row>
    <row r="90" spans="1:14" ht="17.25" customHeight="1" x14ac:dyDescent="0.25">
      <c r="A90" s="170" t="s">
        <v>163</v>
      </c>
      <c r="B90" s="11" t="s">
        <v>68</v>
      </c>
      <c r="C90" s="11"/>
      <c r="D90" s="11"/>
      <c r="E90" s="12"/>
      <c r="F90" s="44">
        <f>G90+H90</f>
        <v>952000</v>
      </c>
      <c r="G90" s="47">
        <f>G91</f>
        <v>952000</v>
      </c>
      <c r="H90" s="45"/>
      <c r="I90" s="44">
        <f>J90+K90</f>
        <v>1183100</v>
      </c>
      <c r="J90" s="47">
        <f>J91</f>
        <v>912234</v>
      </c>
      <c r="K90" s="53">
        <f>K91</f>
        <v>270866</v>
      </c>
      <c r="L90" s="44">
        <f t="shared" si="3"/>
        <v>584560</v>
      </c>
      <c r="M90" s="47">
        <f>M91</f>
        <v>584560</v>
      </c>
      <c r="N90" s="103"/>
    </row>
    <row r="91" spans="1:14" ht="30" customHeight="1" x14ac:dyDescent="0.25">
      <c r="A91" s="170"/>
      <c r="B91" s="157" t="s">
        <v>94</v>
      </c>
      <c r="C91" s="160"/>
      <c r="D91" s="160"/>
      <c r="E91" s="12" t="s">
        <v>12</v>
      </c>
      <c r="F91" s="44">
        <f>G91</f>
        <v>952000</v>
      </c>
      <c r="G91" s="47">
        <f>G96+G98</f>
        <v>952000</v>
      </c>
      <c r="H91" s="47"/>
      <c r="I91" s="44">
        <f>J91+K91</f>
        <v>1183100</v>
      </c>
      <c r="J91" s="47">
        <f>J96+J98</f>
        <v>912234</v>
      </c>
      <c r="K91" s="53">
        <f>K96+K98</f>
        <v>270866</v>
      </c>
      <c r="L91" s="44">
        <f t="shared" si="3"/>
        <v>584560</v>
      </c>
      <c r="M91" s="47">
        <f>M98+M96</f>
        <v>584560</v>
      </c>
      <c r="N91" s="103"/>
    </row>
    <row r="92" spans="1:14" ht="16.5" customHeight="1" x14ac:dyDescent="0.25">
      <c r="A92" s="170"/>
      <c r="B92" s="158"/>
      <c r="C92" s="160"/>
      <c r="D92" s="160"/>
      <c r="E92" s="16" t="s">
        <v>17</v>
      </c>
      <c r="F92" s="44"/>
      <c r="G92" s="47"/>
      <c r="H92" s="45"/>
      <c r="I92" s="46"/>
      <c r="J92" s="47"/>
      <c r="K92" s="45"/>
      <c r="L92" s="44"/>
      <c r="M92" s="47"/>
      <c r="N92" s="103"/>
    </row>
    <row r="93" spans="1:14" ht="22.5" customHeight="1" x14ac:dyDescent="0.25">
      <c r="A93" s="170"/>
      <c r="B93" s="159"/>
      <c r="C93" s="160"/>
      <c r="D93" s="160"/>
      <c r="E93" s="12" t="s">
        <v>13</v>
      </c>
      <c r="F93" s="44"/>
      <c r="G93" s="47"/>
      <c r="H93" s="45"/>
      <c r="I93" s="46"/>
      <c r="J93" s="47"/>
      <c r="K93" s="45"/>
      <c r="L93" s="44"/>
      <c r="M93" s="47"/>
      <c r="N93" s="103"/>
    </row>
    <row r="94" spans="1:14" ht="16.5" customHeight="1" x14ac:dyDescent="0.25">
      <c r="A94" s="170"/>
      <c r="B94" s="11" t="s">
        <v>15</v>
      </c>
      <c r="C94" s="11"/>
      <c r="D94" s="11"/>
      <c r="E94" s="12"/>
      <c r="F94" s="44"/>
      <c r="G94" s="47"/>
      <c r="H94" s="45"/>
      <c r="I94" s="46"/>
      <c r="J94" s="47"/>
      <c r="K94" s="45"/>
      <c r="L94" s="44"/>
      <c r="M94" s="47"/>
      <c r="N94" s="103"/>
    </row>
    <row r="95" spans="1:14" ht="16.5" customHeight="1" x14ac:dyDescent="0.25">
      <c r="A95" s="170" t="s">
        <v>164</v>
      </c>
      <c r="B95" s="11" t="s">
        <v>69</v>
      </c>
      <c r="C95" s="11"/>
      <c r="D95" s="11"/>
      <c r="E95" s="12"/>
      <c r="F95" s="44">
        <f>G95+H95</f>
        <v>619000</v>
      </c>
      <c r="G95" s="47">
        <f>G96</f>
        <v>619000</v>
      </c>
      <c r="H95" s="45"/>
      <c r="I95" s="46">
        <f>J95+K95</f>
        <v>704600</v>
      </c>
      <c r="J95" s="47">
        <f>J96</f>
        <v>433734</v>
      </c>
      <c r="K95" s="53">
        <f>K96</f>
        <v>270866</v>
      </c>
      <c r="L95" s="44">
        <f t="shared" ref="L95:L100" si="4">M95+N95</f>
        <v>18000</v>
      </c>
      <c r="M95" s="47">
        <f>M96</f>
        <v>18000</v>
      </c>
      <c r="N95" s="103"/>
    </row>
    <row r="96" spans="1:14" ht="81" customHeight="1" x14ac:dyDescent="0.25">
      <c r="A96" s="170"/>
      <c r="B96" s="20" t="s">
        <v>70</v>
      </c>
      <c r="C96" s="40" t="s">
        <v>151</v>
      </c>
      <c r="D96" s="21" t="s">
        <v>34</v>
      </c>
      <c r="E96" s="11" t="s">
        <v>12</v>
      </c>
      <c r="F96" s="31">
        <v>619000</v>
      </c>
      <c r="G96" s="34">
        <v>619000</v>
      </c>
      <c r="H96" s="47"/>
      <c r="I96" s="33">
        <f>J96+K96</f>
        <v>704600</v>
      </c>
      <c r="J96" s="66">
        <v>433734</v>
      </c>
      <c r="K96" s="37">
        <v>270866</v>
      </c>
      <c r="L96" s="30">
        <f t="shared" si="4"/>
        <v>18000</v>
      </c>
      <c r="M96" s="63">
        <v>18000</v>
      </c>
      <c r="N96" s="103"/>
    </row>
    <row r="97" spans="1:14" ht="16.5" customHeight="1" x14ac:dyDescent="0.25">
      <c r="A97" s="170" t="s">
        <v>164</v>
      </c>
      <c r="B97" s="11" t="s">
        <v>71</v>
      </c>
      <c r="C97" s="11"/>
      <c r="D97" s="11"/>
      <c r="E97" s="12"/>
      <c r="F97" s="44">
        <f>G97+H97</f>
        <v>333000</v>
      </c>
      <c r="G97" s="47">
        <f>G98</f>
        <v>333000</v>
      </c>
      <c r="H97" s="45"/>
      <c r="I97" s="46">
        <f>J97+K97</f>
        <v>478500</v>
      </c>
      <c r="J97" s="47">
        <f>J98</f>
        <v>478500</v>
      </c>
      <c r="K97" s="45"/>
      <c r="L97" s="44">
        <f t="shared" si="4"/>
        <v>566560</v>
      </c>
      <c r="M97" s="47">
        <f>M98</f>
        <v>566560</v>
      </c>
      <c r="N97" s="103"/>
    </row>
    <row r="98" spans="1:14" ht="81.75" customHeight="1" x14ac:dyDescent="0.25">
      <c r="A98" s="170"/>
      <c r="B98" s="20" t="s">
        <v>72</v>
      </c>
      <c r="C98" s="40" t="s">
        <v>151</v>
      </c>
      <c r="D98" s="21" t="s">
        <v>34</v>
      </c>
      <c r="E98" s="11" t="s">
        <v>12</v>
      </c>
      <c r="F98" s="31">
        <v>333000</v>
      </c>
      <c r="G98" s="34">
        <v>333000</v>
      </c>
      <c r="H98" s="47"/>
      <c r="I98" s="33">
        <v>478500</v>
      </c>
      <c r="J98" s="34">
        <v>478500</v>
      </c>
      <c r="K98" s="47"/>
      <c r="L98" s="31">
        <f t="shared" si="4"/>
        <v>566560</v>
      </c>
      <c r="M98" s="34">
        <v>566560</v>
      </c>
      <c r="N98" s="103"/>
    </row>
    <row r="99" spans="1:14" ht="16.5" customHeight="1" x14ac:dyDescent="0.25">
      <c r="A99" s="170" t="s">
        <v>163</v>
      </c>
      <c r="B99" s="11" t="s">
        <v>73</v>
      </c>
      <c r="C99" s="11"/>
      <c r="D99" s="11"/>
      <c r="E99" s="12"/>
      <c r="F99" s="44"/>
      <c r="G99" s="47"/>
      <c r="H99" s="45"/>
      <c r="I99" s="46">
        <f>J99+K99</f>
        <v>1500000</v>
      </c>
      <c r="J99" s="47">
        <f>J100</f>
        <v>1500000</v>
      </c>
      <c r="K99" s="45"/>
      <c r="L99" s="44">
        <f t="shared" si="4"/>
        <v>702000</v>
      </c>
      <c r="M99" s="47">
        <f>M100+M101+M102</f>
        <v>702000</v>
      </c>
      <c r="N99" s="103"/>
    </row>
    <row r="100" spans="1:14" ht="26.25" customHeight="1" x14ac:dyDescent="0.25">
      <c r="A100" s="170"/>
      <c r="B100" s="161" t="s">
        <v>177</v>
      </c>
      <c r="C100" s="160"/>
      <c r="D100" s="160"/>
      <c r="E100" s="12" t="s">
        <v>12</v>
      </c>
      <c r="F100" s="44"/>
      <c r="G100" s="47"/>
      <c r="H100" s="45"/>
      <c r="I100" s="46">
        <f>J100+K100</f>
        <v>1500000</v>
      </c>
      <c r="J100" s="47">
        <f>J105+J106</f>
        <v>1500000</v>
      </c>
      <c r="K100" s="45"/>
      <c r="L100" s="44">
        <f t="shared" si="4"/>
        <v>702000</v>
      </c>
      <c r="M100" s="47">
        <f>M105+M106</f>
        <v>702000</v>
      </c>
      <c r="N100" s="103"/>
    </row>
    <row r="101" spans="1:14" ht="23.25" customHeight="1" x14ac:dyDescent="0.25">
      <c r="A101" s="170"/>
      <c r="B101" s="162"/>
      <c r="C101" s="160"/>
      <c r="D101" s="160"/>
      <c r="E101" s="17" t="s">
        <v>17</v>
      </c>
      <c r="F101" s="44"/>
      <c r="G101" s="47"/>
      <c r="H101" s="45"/>
      <c r="I101" s="46"/>
      <c r="J101" s="47"/>
      <c r="K101" s="45"/>
      <c r="L101" s="44"/>
      <c r="M101" s="47"/>
      <c r="N101" s="103"/>
    </row>
    <row r="102" spans="1:14" ht="30.75" customHeight="1" x14ac:dyDescent="0.25">
      <c r="A102" s="170"/>
      <c r="B102" s="163"/>
      <c r="C102" s="160"/>
      <c r="D102" s="160"/>
      <c r="E102" s="12" t="s">
        <v>13</v>
      </c>
      <c r="F102" s="44"/>
      <c r="G102" s="47"/>
      <c r="H102" s="45"/>
      <c r="I102" s="46"/>
      <c r="J102" s="47"/>
      <c r="K102" s="45"/>
      <c r="L102" s="44"/>
      <c r="M102" s="47"/>
      <c r="N102" s="103"/>
    </row>
    <row r="103" spans="1:14" ht="16.5" customHeight="1" x14ac:dyDescent="0.25">
      <c r="A103" s="170"/>
      <c r="B103" s="11" t="s">
        <v>15</v>
      </c>
      <c r="C103" s="11"/>
      <c r="D103" s="11"/>
      <c r="E103" s="12"/>
      <c r="F103" s="44"/>
      <c r="G103" s="47"/>
      <c r="H103" s="45"/>
      <c r="I103" s="46"/>
      <c r="J103" s="47"/>
      <c r="K103" s="45"/>
      <c r="L103" s="44"/>
      <c r="M103" s="47"/>
      <c r="N103" s="103"/>
    </row>
    <row r="104" spans="1:14" ht="16.5" customHeight="1" x14ac:dyDescent="0.25">
      <c r="A104" s="170" t="s">
        <v>164</v>
      </c>
      <c r="B104" s="11" t="s">
        <v>74</v>
      </c>
      <c r="C104" s="11"/>
      <c r="D104" s="11"/>
      <c r="E104" s="12"/>
      <c r="F104" s="44"/>
      <c r="G104" s="47"/>
      <c r="H104" s="45"/>
      <c r="I104" s="46">
        <f>J104+K104</f>
        <v>1500000</v>
      </c>
      <c r="J104" s="47">
        <f>J105+J106</f>
        <v>1500000</v>
      </c>
      <c r="K104" s="45"/>
      <c r="L104" s="100">
        <f>M104+N104</f>
        <v>702000</v>
      </c>
      <c r="M104" s="99">
        <f>M105+M106</f>
        <v>702000</v>
      </c>
      <c r="N104" s="103"/>
    </row>
    <row r="105" spans="1:14" ht="75.75" customHeight="1" x14ac:dyDescent="0.25">
      <c r="A105" s="170"/>
      <c r="B105" s="236" t="s">
        <v>177</v>
      </c>
      <c r="C105" s="21">
        <v>1517640</v>
      </c>
      <c r="D105" s="19" t="s">
        <v>23</v>
      </c>
      <c r="E105" s="11" t="s">
        <v>12</v>
      </c>
      <c r="F105" s="31"/>
      <c r="G105" s="47"/>
      <c r="H105" s="47"/>
      <c r="I105" s="33">
        <v>1200000</v>
      </c>
      <c r="J105" s="34">
        <v>1200000</v>
      </c>
      <c r="K105" s="47"/>
      <c r="L105" s="30">
        <f>M105+N105</f>
        <v>520000</v>
      </c>
      <c r="M105" s="99">
        <v>520000</v>
      </c>
      <c r="N105" s="103"/>
    </row>
    <row r="106" spans="1:14" ht="58.5" customHeight="1" x14ac:dyDescent="0.25">
      <c r="A106" s="170"/>
      <c r="B106" s="237"/>
      <c r="C106" s="41" t="s">
        <v>151</v>
      </c>
      <c r="D106" s="21" t="s">
        <v>34</v>
      </c>
      <c r="E106" s="11" t="s">
        <v>12</v>
      </c>
      <c r="F106" s="49"/>
      <c r="G106" s="51"/>
      <c r="H106" s="60"/>
      <c r="I106" s="33">
        <v>300000</v>
      </c>
      <c r="J106" s="34">
        <v>300000</v>
      </c>
      <c r="K106" s="60"/>
      <c r="L106" s="100">
        <f>M106+N106</f>
        <v>182000</v>
      </c>
      <c r="M106" s="63">
        <v>182000</v>
      </c>
      <c r="N106" s="148"/>
    </row>
    <row r="107" spans="1:14" ht="18.75" customHeight="1" x14ac:dyDescent="0.25">
      <c r="A107" s="84"/>
      <c r="B107" s="164" t="s">
        <v>75</v>
      </c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6"/>
    </row>
    <row r="108" spans="1:14" ht="18" customHeight="1" x14ac:dyDescent="0.25">
      <c r="A108" s="170" t="s">
        <v>163</v>
      </c>
      <c r="B108" s="11" t="s">
        <v>76</v>
      </c>
      <c r="C108" s="11"/>
      <c r="D108" s="11"/>
      <c r="E108" s="12"/>
      <c r="F108" s="44">
        <f>G108+H108</f>
        <v>8366728</v>
      </c>
      <c r="G108" s="47"/>
      <c r="H108" s="56">
        <f>H109+H110</f>
        <v>8366728</v>
      </c>
      <c r="I108" s="46">
        <f>J108+K108</f>
        <v>17141861</v>
      </c>
      <c r="J108" s="47"/>
      <c r="K108" s="53">
        <f>K109+K110+K111</f>
        <v>17141861</v>
      </c>
      <c r="L108" s="44">
        <f>M108+N108</f>
        <v>24259433.350000001</v>
      </c>
      <c r="M108" s="47">
        <f>M109+M110+M111</f>
        <v>61189.35</v>
      </c>
      <c r="N108" s="63">
        <f>N109+N111</f>
        <v>24198244</v>
      </c>
    </row>
    <row r="109" spans="1:14" ht="25.5" customHeight="1" x14ac:dyDescent="0.25">
      <c r="A109" s="170"/>
      <c r="B109" s="161" t="s">
        <v>78</v>
      </c>
      <c r="C109" s="160"/>
      <c r="D109" s="160"/>
      <c r="E109" s="12" t="s">
        <v>12</v>
      </c>
      <c r="F109" s="44">
        <f>F124</f>
        <v>836700</v>
      </c>
      <c r="G109" s="47"/>
      <c r="H109" s="56">
        <f>H124</f>
        <v>836700</v>
      </c>
      <c r="I109" s="46">
        <f>J109+K109</f>
        <v>12941861</v>
      </c>
      <c r="J109" s="47"/>
      <c r="K109" s="53">
        <f>K114+K116+K118+K124</f>
        <v>12941861</v>
      </c>
      <c r="L109" s="44">
        <f>M109+N109</f>
        <v>24259433.350000001</v>
      </c>
      <c r="M109" s="47">
        <f>M114+M116+M118+M121+M124+M127</f>
        <v>61189.35</v>
      </c>
      <c r="N109" s="63">
        <f>N114+N127+N121</f>
        <v>24198244</v>
      </c>
    </row>
    <row r="110" spans="1:14" ht="16.5" customHeight="1" x14ac:dyDescent="0.25">
      <c r="A110" s="170"/>
      <c r="B110" s="162"/>
      <c r="C110" s="160"/>
      <c r="D110" s="160"/>
      <c r="E110" s="17" t="s">
        <v>17</v>
      </c>
      <c r="F110" s="31">
        <v>7530028</v>
      </c>
      <c r="G110" s="47"/>
      <c r="H110" s="61">
        <v>7530028</v>
      </c>
      <c r="I110" s="46">
        <f>J110+K110</f>
        <v>0</v>
      </c>
      <c r="J110" s="47"/>
      <c r="K110" s="56">
        <f>K125</f>
        <v>0</v>
      </c>
      <c r="L110" s="44"/>
      <c r="M110" s="47"/>
      <c r="N110" s="103"/>
    </row>
    <row r="111" spans="1:14" ht="34.5" customHeight="1" x14ac:dyDescent="0.25">
      <c r="A111" s="170"/>
      <c r="B111" s="163"/>
      <c r="C111" s="160"/>
      <c r="D111" s="160"/>
      <c r="E111" s="12" t="s">
        <v>84</v>
      </c>
      <c r="F111" s="44"/>
      <c r="G111" s="47"/>
      <c r="H111" s="45"/>
      <c r="I111" s="46">
        <f>J111+K111</f>
        <v>4200000</v>
      </c>
      <c r="J111" s="47"/>
      <c r="K111" s="53">
        <f>K119</f>
        <v>4200000</v>
      </c>
      <c r="L111" s="44">
        <f>M111+N111</f>
        <v>0</v>
      </c>
      <c r="M111" s="47"/>
      <c r="N111" s="63"/>
    </row>
    <row r="112" spans="1:14" ht="16.5" customHeight="1" x14ac:dyDescent="0.25">
      <c r="A112" s="170"/>
      <c r="B112" s="11" t="s">
        <v>15</v>
      </c>
      <c r="C112" s="11"/>
      <c r="D112" s="11"/>
      <c r="E112" s="12"/>
      <c r="F112" s="44"/>
      <c r="G112" s="47"/>
      <c r="H112" s="45"/>
      <c r="I112" s="46"/>
      <c r="J112" s="47"/>
      <c r="K112" s="45"/>
      <c r="L112" s="44"/>
      <c r="M112" s="47"/>
      <c r="N112" s="103"/>
    </row>
    <row r="113" spans="1:14" ht="16.5" customHeight="1" x14ac:dyDescent="0.25">
      <c r="A113" s="170" t="s">
        <v>164</v>
      </c>
      <c r="B113" s="11" t="s">
        <v>77</v>
      </c>
      <c r="C113" s="11"/>
      <c r="D113" s="11"/>
      <c r="E113" s="12"/>
      <c r="F113" s="44"/>
      <c r="G113" s="47"/>
      <c r="H113" s="45"/>
      <c r="I113" s="46">
        <f>I114</f>
        <v>10824760</v>
      </c>
      <c r="J113" s="47"/>
      <c r="K113" s="56">
        <f>K114</f>
        <v>10824760</v>
      </c>
      <c r="L113" s="44">
        <f>M113+N113</f>
        <v>14689666</v>
      </c>
      <c r="M113" s="99"/>
      <c r="N113" s="63">
        <f>N114</f>
        <v>14689666</v>
      </c>
    </row>
    <row r="114" spans="1:14" ht="106.5" customHeight="1" x14ac:dyDescent="0.25">
      <c r="A114" s="170"/>
      <c r="B114" s="20" t="s">
        <v>81</v>
      </c>
      <c r="C114" s="40" t="s">
        <v>152</v>
      </c>
      <c r="D114" s="21" t="s">
        <v>82</v>
      </c>
      <c r="E114" s="11" t="s">
        <v>12</v>
      </c>
      <c r="F114" s="31"/>
      <c r="G114" s="47"/>
      <c r="H114" s="47"/>
      <c r="I114" s="33">
        <f>J114+K114</f>
        <v>10824760</v>
      </c>
      <c r="J114" s="47"/>
      <c r="K114" s="61">
        <v>10824760</v>
      </c>
      <c r="L114" s="30">
        <f>M114+N114</f>
        <v>14689666</v>
      </c>
      <c r="M114" s="99"/>
      <c r="N114" s="63">
        <v>14689666</v>
      </c>
    </row>
    <row r="115" spans="1:14" ht="16.5" customHeight="1" x14ac:dyDescent="0.25">
      <c r="A115" s="170" t="s">
        <v>164</v>
      </c>
      <c r="B115" s="11" t="s">
        <v>79</v>
      </c>
      <c r="C115" s="11"/>
      <c r="D115" s="11"/>
      <c r="E115" s="12"/>
      <c r="F115" s="44"/>
      <c r="G115" s="47"/>
      <c r="H115" s="45"/>
      <c r="I115" s="46">
        <f>J115+K115</f>
        <v>750000</v>
      </c>
      <c r="J115" s="47"/>
      <c r="K115" s="56">
        <f>K116</f>
        <v>750000</v>
      </c>
      <c r="L115" s="44"/>
      <c r="M115" s="47"/>
      <c r="N115" s="63"/>
    </row>
    <row r="116" spans="1:14" ht="81.75" customHeight="1" x14ac:dyDescent="0.25">
      <c r="A116" s="170"/>
      <c r="B116" s="96" t="s">
        <v>83</v>
      </c>
      <c r="C116" s="97" t="s">
        <v>152</v>
      </c>
      <c r="D116" s="95" t="s">
        <v>82</v>
      </c>
      <c r="E116" s="11" t="s">
        <v>12</v>
      </c>
      <c r="F116" s="31"/>
      <c r="G116" s="47"/>
      <c r="H116" s="47"/>
      <c r="I116" s="25">
        <f>J116+K116</f>
        <v>750000</v>
      </c>
      <c r="J116" s="47"/>
      <c r="K116" s="62">
        <v>750000</v>
      </c>
      <c r="L116" s="30"/>
      <c r="M116" s="47"/>
      <c r="N116" s="36"/>
    </row>
    <row r="117" spans="1:14" ht="16.5" customHeight="1" x14ac:dyDescent="0.25">
      <c r="A117" s="170" t="s">
        <v>164</v>
      </c>
      <c r="B117" s="14" t="s">
        <v>80</v>
      </c>
      <c r="C117" s="14"/>
      <c r="D117" s="14"/>
      <c r="E117" s="15"/>
      <c r="F117" s="44"/>
      <c r="G117" s="47"/>
      <c r="H117" s="45"/>
      <c r="I117" s="107">
        <f>J117+K117</f>
        <v>5567101</v>
      </c>
      <c r="J117" s="106"/>
      <c r="K117" s="106">
        <f>K118+K119</f>
        <v>5567101</v>
      </c>
      <c r="L117" s="44"/>
      <c r="M117" s="47"/>
      <c r="N117" s="103"/>
    </row>
    <row r="118" spans="1:14" ht="16.5" customHeight="1" x14ac:dyDescent="0.25">
      <c r="A118" s="170"/>
      <c r="B118" s="173" t="s">
        <v>86</v>
      </c>
      <c r="C118" s="210" t="s">
        <v>186</v>
      </c>
      <c r="D118" s="185" t="s">
        <v>82</v>
      </c>
      <c r="E118" s="14" t="s">
        <v>12</v>
      </c>
      <c r="F118" s="31"/>
      <c r="G118" s="47"/>
      <c r="H118" s="47"/>
      <c r="I118" s="25">
        <f>J118+K118</f>
        <v>1367101</v>
      </c>
      <c r="J118" s="106"/>
      <c r="K118" s="34">
        <v>1367101</v>
      </c>
      <c r="L118" s="30"/>
      <c r="M118" s="47"/>
      <c r="N118" s="103"/>
    </row>
    <row r="119" spans="1:14" ht="102" customHeight="1" x14ac:dyDescent="0.25">
      <c r="A119" s="170"/>
      <c r="B119" s="174"/>
      <c r="C119" s="211"/>
      <c r="D119" s="187"/>
      <c r="E119" s="15" t="s">
        <v>87</v>
      </c>
      <c r="F119" s="44"/>
      <c r="G119" s="47"/>
      <c r="H119" s="45"/>
      <c r="I119" s="25">
        <v>4200000</v>
      </c>
      <c r="J119" s="106"/>
      <c r="K119" s="34">
        <v>4200000</v>
      </c>
      <c r="L119" s="30"/>
      <c r="M119" s="47"/>
      <c r="N119" s="103"/>
    </row>
    <row r="120" spans="1:14" ht="18" customHeight="1" x14ac:dyDescent="0.25">
      <c r="A120" s="170" t="s">
        <v>164</v>
      </c>
      <c r="B120" s="132" t="s">
        <v>184</v>
      </c>
      <c r="C120" s="137"/>
      <c r="D120" s="137"/>
      <c r="E120" s="133"/>
      <c r="F120" s="135"/>
      <c r="G120" s="136"/>
      <c r="H120" s="134"/>
      <c r="I120" s="25"/>
      <c r="J120" s="136"/>
      <c r="K120" s="34"/>
      <c r="L120" s="30">
        <f>M120+N120</f>
        <v>299189.34999999998</v>
      </c>
      <c r="M120" s="136">
        <f>M121</f>
        <v>61189.35</v>
      </c>
      <c r="N120" s="63">
        <f>N121</f>
        <v>238000</v>
      </c>
    </row>
    <row r="121" spans="1:14" ht="32.25" customHeight="1" x14ac:dyDescent="0.25">
      <c r="A121" s="170"/>
      <c r="B121" s="173" t="s">
        <v>185</v>
      </c>
      <c r="C121" s="198" t="s">
        <v>152</v>
      </c>
      <c r="D121" s="185" t="s">
        <v>82</v>
      </c>
      <c r="E121" s="175" t="s">
        <v>12</v>
      </c>
      <c r="F121" s="188"/>
      <c r="G121" s="191"/>
      <c r="H121" s="216"/>
      <c r="I121" s="219"/>
      <c r="J121" s="191"/>
      <c r="K121" s="241"/>
      <c r="L121" s="239">
        <f>M121+N121</f>
        <v>299189.34999999998</v>
      </c>
      <c r="M121" s="191">
        <v>61189.35</v>
      </c>
      <c r="N121" s="195">
        <v>238000</v>
      </c>
    </row>
    <row r="122" spans="1:14" ht="50.25" customHeight="1" x14ac:dyDescent="0.25">
      <c r="A122" s="170"/>
      <c r="B122" s="174"/>
      <c r="C122" s="199"/>
      <c r="D122" s="187"/>
      <c r="E122" s="177"/>
      <c r="F122" s="189"/>
      <c r="G122" s="193"/>
      <c r="H122" s="218"/>
      <c r="I122" s="221"/>
      <c r="J122" s="193"/>
      <c r="K122" s="242"/>
      <c r="L122" s="240"/>
      <c r="M122" s="193"/>
      <c r="N122" s="197"/>
    </row>
    <row r="123" spans="1:14" ht="16.5" customHeight="1" x14ac:dyDescent="0.25">
      <c r="A123" s="170" t="s">
        <v>164</v>
      </c>
      <c r="B123" s="14" t="s">
        <v>85</v>
      </c>
      <c r="C123" s="14"/>
      <c r="D123" s="14"/>
      <c r="E123" s="15"/>
      <c r="F123" s="44">
        <f>G123+H123</f>
        <v>8366728</v>
      </c>
      <c r="G123" s="47"/>
      <c r="H123" s="56">
        <f>H124+H125</f>
        <v>8366728</v>
      </c>
      <c r="I123" s="46"/>
      <c r="J123" s="47"/>
      <c r="K123" s="45"/>
      <c r="L123" s="44"/>
      <c r="M123" s="47"/>
      <c r="N123" s="103"/>
    </row>
    <row r="124" spans="1:14" ht="16.5" customHeight="1" x14ac:dyDescent="0.25">
      <c r="A124" s="170"/>
      <c r="B124" s="234" t="s">
        <v>88</v>
      </c>
      <c r="C124" s="185">
        <v>717361</v>
      </c>
      <c r="D124" s="185" t="s">
        <v>82</v>
      </c>
      <c r="E124" s="14" t="s">
        <v>12</v>
      </c>
      <c r="F124" s="31">
        <v>836700</v>
      </c>
      <c r="G124" s="47"/>
      <c r="H124" s="61">
        <v>836700</v>
      </c>
      <c r="I124" s="25"/>
      <c r="J124" s="47"/>
      <c r="K124" s="47"/>
      <c r="L124" s="30"/>
      <c r="M124" s="47"/>
      <c r="N124" s="103"/>
    </row>
    <row r="125" spans="1:14" ht="75.75" customHeight="1" x14ac:dyDescent="0.25">
      <c r="A125" s="170"/>
      <c r="B125" s="235"/>
      <c r="C125" s="187"/>
      <c r="D125" s="187"/>
      <c r="E125" s="15" t="s">
        <v>17</v>
      </c>
      <c r="F125" s="31">
        <v>7530028</v>
      </c>
      <c r="G125" s="47"/>
      <c r="H125" s="61">
        <v>7530028</v>
      </c>
      <c r="I125" s="25"/>
      <c r="J125" s="47"/>
      <c r="K125" s="45"/>
      <c r="L125" s="30"/>
      <c r="M125" s="47"/>
      <c r="N125" s="103"/>
    </row>
    <row r="126" spans="1:14" ht="16.5" customHeight="1" x14ac:dyDescent="0.25">
      <c r="A126" s="170" t="s">
        <v>164</v>
      </c>
      <c r="B126" s="122" t="s">
        <v>182</v>
      </c>
      <c r="C126" s="122"/>
      <c r="D126" s="122"/>
      <c r="E126" s="127"/>
      <c r="F126" s="124"/>
      <c r="G126" s="123"/>
      <c r="H126" s="56"/>
      <c r="I126" s="126"/>
      <c r="J126" s="123"/>
      <c r="K126" s="125"/>
      <c r="L126" s="124">
        <f>M126+N126</f>
        <v>9270578</v>
      </c>
      <c r="M126" s="123"/>
      <c r="N126" s="63">
        <f>N127</f>
        <v>9270578</v>
      </c>
    </row>
    <row r="127" spans="1:14" ht="120" customHeight="1" x14ac:dyDescent="0.25">
      <c r="A127" s="170"/>
      <c r="B127" s="128" t="s">
        <v>183</v>
      </c>
      <c r="C127" s="129">
        <v>717640</v>
      </c>
      <c r="D127" s="129" t="s">
        <v>82</v>
      </c>
      <c r="E127" s="122" t="s">
        <v>12</v>
      </c>
      <c r="F127" s="31"/>
      <c r="G127" s="123"/>
      <c r="H127" s="61"/>
      <c r="I127" s="25"/>
      <c r="J127" s="123"/>
      <c r="K127" s="123"/>
      <c r="L127" s="30">
        <f>M127+N127</f>
        <v>9270578</v>
      </c>
      <c r="M127" s="123"/>
      <c r="N127" s="63">
        <f>9350000-79422</f>
        <v>9270578</v>
      </c>
    </row>
    <row r="128" spans="1:14" ht="16.5" customHeight="1" x14ac:dyDescent="0.25">
      <c r="A128" s="170" t="s">
        <v>163</v>
      </c>
      <c r="B128" s="14" t="s">
        <v>89</v>
      </c>
      <c r="C128" s="14"/>
      <c r="D128" s="14"/>
      <c r="E128" s="15"/>
      <c r="F128" s="44">
        <f>F129</f>
        <v>165000</v>
      </c>
      <c r="G128" s="47">
        <f>G129</f>
        <v>165000</v>
      </c>
      <c r="H128" s="45"/>
      <c r="I128" s="46">
        <f>J128+K128</f>
        <v>342700</v>
      </c>
      <c r="J128" s="47">
        <f>J129</f>
        <v>342700</v>
      </c>
      <c r="K128" s="45"/>
      <c r="L128" s="44">
        <f>M128+N128</f>
        <v>404022</v>
      </c>
      <c r="M128" s="47">
        <f>M129</f>
        <v>324600</v>
      </c>
      <c r="N128" s="149">
        <f>N133</f>
        <v>79422</v>
      </c>
    </row>
    <row r="129" spans="1:14" ht="25.5" customHeight="1" x14ac:dyDescent="0.25">
      <c r="A129" s="170"/>
      <c r="B129" s="161" t="s">
        <v>94</v>
      </c>
      <c r="C129" s="160"/>
      <c r="D129" s="160"/>
      <c r="E129" s="15" t="s">
        <v>12</v>
      </c>
      <c r="F129" s="44">
        <f>G129+H129</f>
        <v>165000</v>
      </c>
      <c r="G129" s="47">
        <f>G134+G136</f>
        <v>165000</v>
      </c>
      <c r="H129" s="45"/>
      <c r="I129" s="46">
        <f>J129+K129</f>
        <v>342700</v>
      </c>
      <c r="J129" s="47">
        <f>J134+J136</f>
        <v>342700</v>
      </c>
      <c r="K129" s="45"/>
      <c r="L129" s="44">
        <f>M129+N129</f>
        <v>404022</v>
      </c>
      <c r="M129" s="47">
        <f>M134+M136</f>
        <v>324600</v>
      </c>
      <c r="N129" s="149">
        <f>N134</f>
        <v>79422</v>
      </c>
    </row>
    <row r="130" spans="1:14" ht="17.25" customHeight="1" x14ac:dyDescent="0.25">
      <c r="A130" s="170"/>
      <c r="B130" s="162"/>
      <c r="C130" s="160"/>
      <c r="D130" s="160"/>
      <c r="E130" s="17" t="s">
        <v>17</v>
      </c>
      <c r="F130" s="44"/>
      <c r="G130" s="47"/>
      <c r="H130" s="45"/>
      <c r="I130" s="46"/>
      <c r="J130" s="47"/>
      <c r="K130" s="45"/>
      <c r="L130" s="44"/>
      <c r="M130" s="47"/>
      <c r="N130" s="103"/>
    </row>
    <row r="131" spans="1:14" ht="33" customHeight="1" x14ac:dyDescent="0.25">
      <c r="A131" s="170"/>
      <c r="B131" s="163"/>
      <c r="C131" s="160"/>
      <c r="D131" s="160"/>
      <c r="E131" s="15" t="s">
        <v>13</v>
      </c>
      <c r="F131" s="44"/>
      <c r="G131" s="47"/>
      <c r="H131" s="45"/>
      <c r="I131" s="46"/>
      <c r="J131" s="47"/>
      <c r="K131" s="45"/>
      <c r="L131" s="44"/>
      <c r="M131" s="47"/>
      <c r="N131" s="103"/>
    </row>
    <row r="132" spans="1:14" ht="16.5" customHeight="1" x14ac:dyDescent="0.25">
      <c r="A132" s="170"/>
      <c r="B132" s="14" t="s">
        <v>15</v>
      </c>
      <c r="C132" s="14"/>
      <c r="D132" s="14"/>
      <c r="E132" s="15"/>
      <c r="F132" s="44"/>
      <c r="G132" s="47"/>
      <c r="H132" s="45"/>
      <c r="I132" s="46"/>
      <c r="J132" s="47"/>
      <c r="K132" s="45"/>
      <c r="L132" s="44"/>
      <c r="M132" s="47"/>
      <c r="N132" s="103"/>
    </row>
    <row r="133" spans="1:14" ht="16.5" customHeight="1" x14ac:dyDescent="0.25">
      <c r="A133" s="170" t="s">
        <v>164</v>
      </c>
      <c r="B133" s="14" t="s">
        <v>90</v>
      </c>
      <c r="C133" s="14"/>
      <c r="D133" s="14"/>
      <c r="E133" s="15"/>
      <c r="F133" s="44">
        <f>F134</f>
        <v>150000</v>
      </c>
      <c r="G133" s="47">
        <f>G134</f>
        <v>150000</v>
      </c>
      <c r="H133" s="45"/>
      <c r="I133" s="46">
        <f>I134</f>
        <v>303300</v>
      </c>
      <c r="J133" s="47">
        <f>J134</f>
        <v>303300</v>
      </c>
      <c r="K133" s="45"/>
      <c r="L133" s="44">
        <f>M133+N133</f>
        <v>372022</v>
      </c>
      <c r="M133" s="47">
        <f>M134</f>
        <v>292600</v>
      </c>
      <c r="N133" s="150">
        <v>79422</v>
      </c>
    </row>
    <row r="134" spans="1:14" ht="69" customHeight="1" x14ac:dyDescent="0.25">
      <c r="A134" s="170"/>
      <c r="B134" s="24" t="s">
        <v>95</v>
      </c>
      <c r="C134" s="40" t="s">
        <v>152</v>
      </c>
      <c r="D134" s="21" t="s">
        <v>82</v>
      </c>
      <c r="E134" s="14" t="s">
        <v>12</v>
      </c>
      <c r="F134" s="30">
        <f>135000+15000</f>
        <v>150000</v>
      </c>
      <c r="G134" s="36">
        <f>135000+15000</f>
        <v>150000</v>
      </c>
      <c r="H134" s="47"/>
      <c r="I134" s="25">
        <f>J134+K134</f>
        <v>303300</v>
      </c>
      <c r="J134" s="36">
        <f>270000+33300</f>
        <v>303300</v>
      </c>
      <c r="K134" s="47"/>
      <c r="L134" s="30">
        <f>M134+N134</f>
        <v>372022</v>
      </c>
      <c r="M134" s="36">
        <f>270000+22600</f>
        <v>292600</v>
      </c>
      <c r="N134" s="150">
        <v>79422</v>
      </c>
    </row>
    <row r="135" spans="1:14" ht="16.5" customHeight="1" x14ac:dyDescent="0.25">
      <c r="A135" s="170" t="s">
        <v>164</v>
      </c>
      <c r="B135" s="14" t="s">
        <v>91</v>
      </c>
      <c r="C135" s="14"/>
      <c r="D135" s="14"/>
      <c r="E135" s="15"/>
      <c r="F135" s="44">
        <f>F136</f>
        <v>15000</v>
      </c>
      <c r="G135" s="47">
        <f>G136</f>
        <v>15000</v>
      </c>
      <c r="H135" s="45"/>
      <c r="I135" s="46">
        <f>I136</f>
        <v>39400</v>
      </c>
      <c r="J135" s="47">
        <f>J136</f>
        <v>39400</v>
      </c>
      <c r="K135" s="45"/>
      <c r="L135" s="44">
        <f>M135+N135</f>
        <v>32000</v>
      </c>
      <c r="M135" s="47">
        <f>M136</f>
        <v>32000</v>
      </c>
      <c r="N135" s="103"/>
    </row>
    <row r="136" spans="1:14" ht="72.75" customHeight="1" x14ac:dyDescent="0.25">
      <c r="A136" s="170"/>
      <c r="B136" s="24" t="s">
        <v>96</v>
      </c>
      <c r="C136" s="40" t="s">
        <v>152</v>
      </c>
      <c r="D136" s="21" t="s">
        <v>82</v>
      </c>
      <c r="E136" s="14" t="s">
        <v>12</v>
      </c>
      <c r="F136" s="30">
        <f>30000-15000</f>
        <v>15000</v>
      </c>
      <c r="G136" s="36">
        <f>30000-15000</f>
        <v>15000</v>
      </c>
      <c r="H136" s="47"/>
      <c r="I136" s="25">
        <v>39400</v>
      </c>
      <c r="J136" s="36">
        <v>39400</v>
      </c>
      <c r="K136" s="47"/>
      <c r="L136" s="30">
        <f>M136+N136</f>
        <v>32000</v>
      </c>
      <c r="M136" s="36">
        <v>32000</v>
      </c>
      <c r="N136" s="103"/>
    </row>
    <row r="137" spans="1:14" ht="16.5" customHeight="1" x14ac:dyDescent="0.25">
      <c r="A137" s="84"/>
      <c r="B137" s="164" t="s">
        <v>99</v>
      </c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6"/>
    </row>
    <row r="138" spans="1:14" ht="21.75" customHeight="1" x14ac:dyDescent="0.25">
      <c r="A138" s="170" t="s">
        <v>163</v>
      </c>
      <c r="B138" s="14" t="s">
        <v>92</v>
      </c>
      <c r="C138" s="14"/>
      <c r="D138" s="14"/>
      <c r="E138" s="15"/>
      <c r="F138" s="44"/>
      <c r="G138" s="47"/>
      <c r="H138" s="45"/>
      <c r="I138" s="46">
        <f>J138+K138</f>
        <v>1050000</v>
      </c>
      <c r="J138" s="47"/>
      <c r="K138" s="53">
        <f>K139</f>
        <v>1050000</v>
      </c>
      <c r="L138" s="44">
        <f>M138+N138</f>
        <v>15000000</v>
      </c>
      <c r="M138" s="47"/>
      <c r="N138" s="63">
        <f>N139+N140</f>
        <v>15000000</v>
      </c>
    </row>
    <row r="139" spans="1:14" ht="29.25" customHeight="1" x14ac:dyDescent="0.25">
      <c r="A139" s="170"/>
      <c r="B139" s="161" t="s">
        <v>29</v>
      </c>
      <c r="C139" s="160"/>
      <c r="D139" s="160"/>
      <c r="E139" s="15" t="s">
        <v>12</v>
      </c>
      <c r="F139" s="44"/>
      <c r="G139" s="47"/>
      <c r="H139" s="45"/>
      <c r="I139" s="46">
        <f>I144</f>
        <v>1050000</v>
      </c>
      <c r="J139" s="47"/>
      <c r="K139" s="53">
        <f>K144</f>
        <v>1050000</v>
      </c>
      <c r="L139" s="44">
        <f>M139+N139</f>
        <v>1000000</v>
      </c>
      <c r="M139" s="47"/>
      <c r="N139" s="63">
        <f>N144</f>
        <v>1000000</v>
      </c>
    </row>
    <row r="140" spans="1:14" ht="16.5" customHeight="1" x14ac:dyDescent="0.25">
      <c r="A140" s="170"/>
      <c r="B140" s="162"/>
      <c r="C140" s="160"/>
      <c r="D140" s="160"/>
      <c r="E140" s="17" t="s">
        <v>17</v>
      </c>
      <c r="F140" s="44"/>
      <c r="G140" s="47"/>
      <c r="H140" s="45"/>
      <c r="I140" s="46"/>
      <c r="J140" s="47"/>
      <c r="K140" s="45"/>
      <c r="L140" s="44">
        <f>N140+M140</f>
        <v>14000000</v>
      </c>
      <c r="M140" s="47"/>
      <c r="N140" s="63">
        <f>N145</f>
        <v>14000000</v>
      </c>
    </row>
    <row r="141" spans="1:14" ht="25.5" customHeight="1" x14ac:dyDescent="0.25">
      <c r="A141" s="170"/>
      <c r="B141" s="163"/>
      <c r="C141" s="160"/>
      <c r="D141" s="160"/>
      <c r="E141" s="15" t="s">
        <v>13</v>
      </c>
      <c r="F141" s="44"/>
      <c r="G141" s="47"/>
      <c r="H141" s="45"/>
      <c r="I141" s="46"/>
      <c r="J141" s="47"/>
      <c r="K141" s="45"/>
      <c r="L141" s="44"/>
      <c r="M141" s="47"/>
      <c r="N141" s="103"/>
    </row>
    <row r="142" spans="1:14" ht="16.5" customHeight="1" x14ac:dyDescent="0.25">
      <c r="A142" s="170"/>
      <c r="B142" s="14" t="s">
        <v>15</v>
      </c>
      <c r="C142" s="14"/>
      <c r="D142" s="14"/>
      <c r="E142" s="15"/>
      <c r="F142" s="44"/>
      <c r="G142" s="47"/>
      <c r="H142" s="45"/>
      <c r="I142" s="46"/>
      <c r="J142" s="47"/>
      <c r="K142" s="45"/>
      <c r="L142" s="44"/>
      <c r="M142" s="47"/>
      <c r="N142" s="103"/>
    </row>
    <row r="143" spans="1:14" ht="16.5" customHeight="1" x14ac:dyDescent="0.25">
      <c r="A143" s="175" t="s">
        <v>164</v>
      </c>
      <c r="B143" s="14" t="s">
        <v>93</v>
      </c>
      <c r="C143" s="14"/>
      <c r="D143" s="14"/>
      <c r="E143" s="15"/>
      <c r="F143" s="44"/>
      <c r="G143" s="47"/>
      <c r="H143" s="45"/>
      <c r="I143" s="46">
        <f>I144</f>
        <v>1050000</v>
      </c>
      <c r="J143" s="47"/>
      <c r="K143" s="53">
        <f>K144</f>
        <v>1050000</v>
      </c>
      <c r="L143" s="100">
        <f>M143+N143</f>
        <v>15000000</v>
      </c>
      <c r="M143" s="99"/>
      <c r="N143" s="63">
        <f>N144+N145</f>
        <v>15000000</v>
      </c>
    </row>
    <row r="144" spans="1:14" ht="47.25" customHeight="1" x14ac:dyDescent="0.25">
      <c r="A144" s="176"/>
      <c r="B144" s="225" t="s">
        <v>100</v>
      </c>
      <c r="C144" s="226" t="s">
        <v>150</v>
      </c>
      <c r="D144" s="227" t="s">
        <v>23</v>
      </c>
      <c r="E144" s="98" t="s">
        <v>12</v>
      </c>
      <c r="F144" s="31"/>
      <c r="G144" s="99"/>
      <c r="H144" s="99"/>
      <c r="I144" s="30">
        <v>1050000</v>
      </c>
      <c r="J144" s="99"/>
      <c r="K144" s="39">
        <v>1050000</v>
      </c>
      <c r="L144" s="30">
        <f>M144+N144</f>
        <v>1000000</v>
      </c>
      <c r="M144" s="99"/>
      <c r="N144" s="63">
        <v>1000000</v>
      </c>
    </row>
    <row r="145" spans="1:14" ht="46.5" customHeight="1" x14ac:dyDescent="0.25">
      <c r="A145" s="177"/>
      <c r="B145" s="225"/>
      <c r="C145" s="226"/>
      <c r="D145" s="227"/>
      <c r="E145" s="98" t="s">
        <v>17</v>
      </c>
      <c r="F145" s="31"/>
      <c r="G145" s="99"/>
      <c r="H145" s="99"/>
      <c r="I145" s="30"/>
      <c r="J145" s="99"/>
      <c r="K145" s="39"/>
      <c r="L145" s="30">
        <f>M145+N145</f>
        <v>14000000</v>
      </c>
      <c r="M145" s="99"/>
      <c r="N145" s="63">
        <v>14000000</v>
      </c>
    </row>
    <row r="146" spans="1:14" ht="16.5" customHeight="1" x14ac:dyDescent="0.25">
      <c r="A146" s="84"/>
      <c r="B146" s="164" t="s">
        <v>102</v>
      </c>
      <c r="C146" s="165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6"/>
    </row>
    <row r="147" spans="1:14" ht="22.5" customHeight="1" x14ac:dyDescent="0.25">
      <c r="A147" s="170" t="s">
        <v>163</v>
      </c>
      <c r="B147" s="14" t="s">
        <v>97</v>
      </c>
      <c r="C147" s="14"/>
      <c r="D147" s="14"/>
      <c r="E147" s="15"/>
      <c r="F147" s="44"/>
      <c r="G147" s="47"/>
      <c r="H147" s="45"/>
      <c r="I147" s="52">
        <f>J147+K147</f>
        <v>26000</v>
      </c>
      <c r="J147" s="63"/>
      <c r="K147" s="63">
        <f>K148</f>
        <v>26000</v>
      </c>
      <c r="L147" s="44"/>
      <c r="M147" s="47"/>
      <c r="N147" s="103"/>
    </row>
    <row r="148" spans="1:14" ht="23.25" customHeight="1" x14ac:dyDescent="0.25">
      <c r="A148" s="170"/>
      <c r="B148" s="161" t="s">
        <v>78</v>
      </c>
      <c r="C148" s="160"/>
      <c r="D148" s="160"/>
      <c r="E148" s="15" t="s">
        <v>12</v>
      </c>
      <c r="F148" s="44"/>
      <c r="G148" s="47"/>
      <c r="H148" s="45"/>
      <c r="I148" s="30">
        <v>26000</v>
      </c>
      <c r="J148" s="63"/>
      <c r="K148" s="36">
        <v>26000</v>
      </c>
      <c r="L148" s="44"/>
      <c r="M148" s="47"/>
      <c r="N148" s="103"/>
    </row>
    <row r="149" spans="1:14" ht="16.5" customHeight="1" x14ac:dyDescent="0.25">
      <c r="A149" s="170"/>
      <c r="B149" s="162"/>
      <c r="C149" s="160"/>
      <c r="D149" s="160"/>
      <c r="E149" s="17" t="s">
        <v>17</v>
      </c>
      <c r="F149" s="44"/>
      <c r="G149" s="47"/>
      <c r="H149" s="45"/>
      <c r="I149" s="52"/>
      <c r="J149" s="63"/>
      <c r="K149" s="103"/>
      <c r="L149" s="44"/>
      <c r="M149" s="47"/>
      <c r="N149" s="103"/>
    </row>
    <row r="150" spans="1:14" ht="24.75" customHeight="1" x14ac:dyDescent="0.25">
      <c r="A150" s="170"/>
      <c r="B150" s="163"/>
      <c r="C150" s="160"/>
      <c r="D150" s="160"/>
      <c r="E150" s="15" t="s">
        <v>13</v>
      </c>
      <c r="F150" s="44"/>
      <c r="G150" s="47"/>
      <c r="H150" s="45"/>
      <c r="I150" s="52"/>
      <c r="J150" s="63"/>
      <c r="K150" s="103"/>
      <c r="L150" s="44"/>
      <c r="M150" s="47"/>
      <c r="N150" s="103"/>
    </row>
    <row r="151" spans="1:14" ht="16.5" customHeight="1" x14ac:dyDescent="0.25">
      <c r="A151" s="170"/>
      <c r="B151" s="14" t="s">
        <v>15</v>
      </c>
      <c r="C151" s="14"/>
      <c r="D151" s="14"/>
      <c r="E151" s="15"/>
      <c r="F151" s="44"/>
      <c r="G151" s="47"/>
      <c r="H151" s="45"/>
      <c r="I151" s="46"/>
      <c r="J151" s="47"/>
      <c r="K151" s="45"/>
      <c r="L151" s="44"/>
      <c r="M151" s="47"/>
      <c r="N151" s="103"/>
    </row>
    <row r="152" spans="1:14" ht="16.5" customHeight="1" x14ac:dyDescent="0.25">
      <c r="A152" s="170" t="s">
        <v>164</v>
      </c>
      <c r="B152" s="14" t="s">
        <v>98</v>
      </c>
      <c r="C152" s="14"/>
      <c r="D152" s="14"/>
      <c r="E152" s="15"/>
      <c r="F152" s="44"/>
      <c r="G152" s="47"/>
      <c r="H152" s="45"/>
      <c r="I152" s="46">
        <f>I153</f>
        <v>26000</v>
      </c>
      <c r="J152" s="47"/>
      <c r="K152" s="47">
        <f>K153</f>
        <v>26000</v>
      </c>
      <c r="L152" s="44"/>
      <c r="M152" s="47"/>
      <c r="N152" s="103"/>
    </row>
    <row r="153" spans="1:14" ht="89.25" customHeight="1" x14ac:dyDescent="0.25">
      <c r="A153" s="170"/>
      <c r="B153" s="24" t="s">
        <v>103</v>
      </c>
      <c r="C153" s="42" t="s">
        <v>153</v>
      </c>
      <c r="D153" s="18" t="s">
        <v>104</v>
      </c>
      <c r="E153" s="14" t="s">
        <v>12</v>
      </c>
      <c r="F153" s="31"/>
      <c r="G153" s="47"/>
      <c r="H153" s="47"/>
      <c r="I153" s="30">
        <v>26000</v>
      </c>
      <c r="J153" s="47"/>
      <c r="K153" s="36">
        <v>26000</v>
      </c>
      <c r="L153" s="30"/>
      <c r="M153" s="47"/>
      <c r="N153" s="103"/>
    </row>
    <row r="154" spans="1:14" ht="16.5" customHeight="1" x14ac:dyDescent="0.25">
      <c r="A154" s="170" t="s">
        <v>163</v>
      </c>
      <c r="B154" s="14" t="s">
        <v>101</v>
      </c>
      <c r="C154" s="14"/>
      <c r="D154" s="14"/>
      <c r="E154" s="15"/>
      <c r="F154" s="44"/>
      <c r="G154" s="47"/>
      <c r="H154" s="45"/>
      <c r="I154" s="46">
        <f>J154+K154</f>
        <v>70000</v>
      </c>
      <c r="J154" s="47">
        <f>J155</f>
        <v>70000</v>
      </c>
      <c r="K154" s="45"/>
      <c r="L154" s="44"/>
      <c r="M154" s="47"/>
      <c r="N154" s="103"/>
    </row>
    <row r="155" spans="1:14" ht="29.25" customHeight="1" x14ac:dyDescent="0.25">
      <c r="A155" s="170"/>
      <c r="B155" s="161" t="s">
        <v>109</v>
      </c>
      <c r="C155" s="160"/>
      <c r="D155" s="160"/>
      <c r="E155" s="15" t="s">
        <v>12</v>
      </c>
      <c r="F155" s="44"/>
      <c r="G155" s="47"/>
      <c r="H155" s="45"/>
      <c r="I155" s="30">
        <v>70000</v>
      </c>
      <c r="J155" s="36">
        <v>70000</v>
      </c>
      <c r="K155" s="45"/>
      <c r="L155" s="44"/>
      <c r="M155" s="47"/>
      <c r="N155" s="103"/>
    </row>
    <row r="156" spans="1:14" ht="16.5" customHeight="1" x14ac:dyDescent="0.25">
      <c r="A156" s="170"/>
      <c r="B156" s="162"/>
      <c r="C156" s="160"/>
      <c r="D156" s="160"/>
      <c r="E156" s="17" t="s">
        <v>17</v>
      </c>
      <c r="F156" s="44"/>
      <c r="G156" s="47"/>
      <c r="H156" s="45"/>
      <c r="I156" s="46"/>
      <c r="J156" s="47"/>
      <c r="K156" s="45"/>
      <c r="L156" s="44"/>
      <c r="M156" s="47"/>
      <c r="N156" s="103"/>
    </row>
    <row r="157" spans="1:14" ht="25.5" customHeight="1" x14ac:dyDescent="0.25">
      <c r="A157" s="170"/>
      <c r="B157" s="163"/>
      <c r="C157" s="160"/>
      <c r="D157" s="160"/>
      <c r="E157" s="15" t="s">
        <v>13</v>
      </c>
      <c r="F157" s="44"/>
      <c r="G157" s="47"/>
      <c r="H157" s="45"/>
      <c r="I157" s="46"/>
      <c r="J157" s="47"/>
      <c r="K157" s="45"/>
      <c r="L157" s="44"/>
      <c r="M157" s="47"/>
      <c r="N157" s="103"/>
    </row>
    <row r="158" spans="1:14" ht="16.5" customHeight="1" x14ac:dyDescent="0.25">
      <c r="A158" s="170"/>
      <c r="B158" s="14" t="s">
        <v>15</v>
      </c>
      <c r="C158" s="14"/>
      <c r="D158" s="14"/>
      <c r="E158" s="15"/>
      <c r="F158" s="44"/>
      <c r="G158" s="47"/>
      <c r="H158" s="45"/>
      <c r="I158" s="46"/>
      <c r="J158" s="47"/>
      <c r="K158" s="45"/>
      <c r="L158" s="44"/>
      <c r="M158" s="47"/>
      <c r="N158" s="103"/>
    </row>
    <row r="159" spans="1:14" ht="16.5" customHeight="1" x14ac:dyDescent="0.25">
      <c r="A159" s="170" t="s">
        <v>164</v>
      </c>
      <c r="B159" s="14" t="s">
        <v>171</v>
      </c>
      <c r="C159" s="14"/>
      <c r="D159" s="14"/>
      <c r="E159" s="15"/>
      <c r="F159" s="44"/>
      <c r="G159" s="47"/>
      <c r="H159" s="45"/>
      <c r="I159" s="46">
        <f>J159+K159</f>
        <v>70000</v>
      </c>
      <c r="J159" s="47">
        <f>J160</f>
        <v>70000</v>
      </c>
      <c r="K159" s="45"/>
      <c r="L159" s="44"/>
      <c r="M159" s="47"/>
      <c r="N159" s="103"/>
    </row>
    <row r="160" spans="1:14" ht="108.75" customHeight="1" x14ac:dyDescent="0.25">
      <c r="A160" s="170"/>
      <c r="B160" s="24" t="s">
        <v>160</v>
      </c>
      <c r="C160" s="42" t="s">
        <v>153</v>
      </c>
      <c r="D160" s="18" t="s">
        <v>104</v>
      </c>
      <c r="E160" s="14" t="s">
        <v>12</v>
      </c>
      <c r="F160" s="31"/>
      <c r="G160" s="47"/>
      <c r="H160" s="47"/>
      <c r="I160" s="30">
        <v>70000</v>
      </c>
      <c r="J160" s="36">
        <v>70000</v>
      </c>
      <c r="K160" s="47"/>
      <c r="L160" s="30"/>
      <c r="M160" s="47"/>
      <c r="N160" s="103"/>
    </row>
    <row r="161" spans="1:14" ht="16.5" customHeight="1" x14ac:dyDescent="0.25">
      <c r="A161" s="84"/>
      <c r="B161" s="164" t="s">
        <v>110</v>
      </c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6"/>
    </row>
    <row r="162" spans="1:14" ht="16.5" customHeight="1" x14ac:dyDescent="0.25">
      <c r="A162" s="170" t="s">
        <v>163</v>
      </c>
      <c r="B162" s="14" t="s">
        <v>105</v>
      </c>
      <c r="C162" s="14"/>
      <c r="D162" s="14"/>
      <c r="E162" s="15"/>
      <c r="F162" s="44"/>
      <c r="G162" s="47"/>
      <c r="H162" s="45"/>
      <c r="I162" s="46">
        <f>I163</f>
        <v>20500000</v>
      </c>
      <c r="J162" s="47"/>
      <c r="K162" s="47">
        <f>K163</f>
        <v>20500000</v>
      </c>
      <c r="L162" s="44">
        <f>M162+N162</f>
        <v>10000000</v>
      </c>
      <c r="M162" s="47"/>
      <c r="N162" s="63">
        <f>N163+N164+N165</f>
        <v>10000000</v>
      </c>
    </row>
    <row r="163" spans="1:14" ht="20.25" customHeight="1" x14ac:dyDescent="0.25">
      <c r="A163" s="170"/>
      <c r="B163" s="161" t="s">
        <v>78</v>
      </c>
      <c r="C163" s="160"/>
      <c r="D163" s="160"/>
      <c r="E163" s="15" t="s">
        <v>12</v>
      </c>
      <c r="F163" s="44"/>
      <c r="G163" s="47"/>
      <c r="H163" s="45"/>
      <c r="I163" s="25">
        <v>20500000</v>
      </c>
      <c r="J163" s="47"/>
      <c r="K163" s="36">
        <v>20500000</v>
      </c>
      <c r="L163" s="44">
        <f>M163+N163</f>
        <v>10000000</v>
      </c>
      <c r="M163" s="47"/>
      <c r="N163" s="63">
        <f>N168</f>
        <v>10000000</v>
      </c>
    </row>
    <row r="164" spans="1:14" ht="16.5" customHeight="1" x14ac:dyDescent="0.25">
      <c r="A164" s="170"/>
      <c r="B164" s="162"/>
      <c r="C164" s="160"/>
      <c r="D164" s="160"/>
      <c r="E164" s="17" t="s">
        <v>17</v>
      </c>
      <c r="F164" s="44"/>
      <c r="G164" s="47"/>
      <c r="H164" s="45"/>
      <c r="I164" s="46"/>
      <c r="J164" s="47"/>
      <c r="K164" s="45"/>
      <c r="L164" s="44"/>
      <c r="M164" s="47"/>
      <c r="N164" s="103"/>
    </row>
    <row r="165" spans="1:14" ht="25.5" customHeight="1" x14ac:dyDescent="0.25">
      <c r="A165" s="170"/>
      <c r="B165" s="163"/>
      <c r="C165" s="160"/>
      <c r="D165" s="160"/>
      <c r="E165" s="15" t="s">
        <v>13</v>
      </c>
      <c r="F165" s="44"/>
      <c r="G165" s="47"/>
      <c r="H165" s="45"/>
      <c r="I165" s="46"/>
      <c r="J165" s="47"/>
      <c r="K165" s="45"/>
      <c r="L165" s="44"/>
      <c r="M165" s="47"/>
      <c r="N165" s="103"/>
    </row>
    <row r="166" spans="1:14" ht="16.5" customHeight="1" x14ac:dyDescent="0.25">
      <c r="A166" s="170"/>
      <c r="B166" s="14" t="s">
        <v>15</v>
      </c>
      <c r="C166" s="14"/>
      <c r="D166" s="14"/>
      <c r="E166" s="15"/>
      <c r="F166" s="44"/>
      <c r="G166" s="47"/>
      <c r="H166" s="45"/>
      <c r="I166" s="46"/>
      <c r="J166" s="47"/>
      <c r="K166" s="45"/>
      <c r="L166" s="44"/>
      <c r="M166" s="47"/>
      <c r="N166" s="103"/>
    </row>
    <row r="167" spans="1:14" ht="16.5" customHeight="1" x14ac:dyDescent="0.25">
      <c r="A167" s="170" t="s">
        <v>164</v>
      </c>
      <c r="B167" s="14" t="s">
        <v>106</v>
      </c>
      <c r="C167" s="14"/>
      <c r="D167" s="14"/>
      <c r="E167" s="15"/>
      <c r="F167" s="44"/>
      <c r="G167" s="47"/>
      <c r="H167" s="45"/>
      <c r="I167" s="46">
        <f>I168</f>
        <v>20500000</v>
      </c>
      <c r="J167" s="47"/>
      <c r="K167" s="47">
        <f>K168</f>
        <v>20500000</v>
      </c>
      <c r="L167" s="44">
        <f>M167+N167</f>
        <v>10000000</v>
      </c>
      <c r="M167" s="99"/>
      <c r="N167" s="63">
        <f>N168</f>
        <v>10000000</v>
      </c>
    </row>
    <row r="168" spans="1:14" ht="70.5" customHeight="1" x14ac:dyDescent="0.25">
      <c r="A168" s="170"/>
      <c r="B168" s="24" t="s">
        <v>158</v>
      </c>
      <c r="C168" s="42" t="s">
        <v>154</v>
      </c>
      <c r="D168" s="18" t="s">
        <v>113</v>
      </c>
      <c r="E168" s="14" t="s">
        <v>12</v>
      </c>
      <c r="F168" s="31"/>
      <c r="G168" s="47"/>
      <c r="H168" s="47"/>
      <c r="I168" s="25">
        <v>20500000</v>
      </c>
      <c r="J168" s="47"/>
      <c r="K168" s="36">
        <v>20500000</v>
      </c>
      <c r="L168" s="30">
        <f>M168+N168</f>
        <v>10000000</v>
      </c>
      <c r="M168" s="99"/>
      <c r="N168" s="63">
        <v>10000000</v>
      </c>
    </row>
    <row r="169" spans="1:14" ht="16.5" customHeight="1" x14ac:dyDescent="0.25">
      <c r="A169" s="84"/>
      <c r="B169" s="164" t="s">
        <v>114</v>
      </c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6"/>
    </row>
    <row r="170" spans="1:14" ht="16.5" customHeight="1" x14ac:dyDescent="0.25">
      <c r="A170" s="170" t="s">
        <v>163</v>
      </c>
      <c r="B170" s="14" t="s">
        <v>107</v>
      </c>
      <c r="C170" s="14"/>
      <c r="D170" s="14"/>
      <c r="E170" s="15"/>
      <c r="F170" s="44">
        <f>G170+H170</f>
        <v>75000</v>
      </c>
      <c r="G170" s="47">
        <f>G171</f>
        <v>75000</v>
      </c>
      <c r="H170" s="45"/>
      <c r="I170" s="46">
        <f>J170+K170</f>
        <v>75000</v>
      </c>
      <c r="J170" s="47">
        <f>J171</f>
        <v>75000</v>
      </c>
      <c r="K170" s="45"/>
      <c r="L170" s="44">
        <f>M170+N170</f>
        <v>100000</v>
      </c>
      <c r="M170" s="47">
        <f>M171</f>
        <v>100000</v>
      </c>
      <c r="N170" s="103"/>
    </row>
    <row r="171" spans="1:14" ht="18.75" customHeight="1" x14ac:dyDescent="0.25">
      <c r="A171" s="170"/>
      <c r="B171" s="161" t="s">
        <v>117</v>
      </c>
      <c r="C171" s="160"/>
      <c r="D171" s="160"/>
      <c r="E171" s="15" t="s">
        <v>12</v>
      </c>
      <c r="F171" s="44">
        <f>G171+H171</f>
        <v>75000</v>
      </c>
      <c r="G171" s="47">
        <f>G176+G178</f>
        <v>75000</v>
      </c>
      <c r="H171" s="47"/>
      <c r="I171" s="46">
        <f>I176</f>
        <v>75000</v>
      </c>
      <c r="J171" s="47">
        <f>J176+J178</f>
        <v>75000</v>
      </c>
      <c r="K171" s="47"/>
      <c r="L171" s="44">
        <f>M171+N171</f>
        <v>100000</v>
      </c>
      <c r="M171" s="47">
        <f>M178</f>
        <v>100000</v>
      </c>
      <c r="N171" s="63"/>
    </row>
    <row r="172" spans="1:14" ht="21" customHeight="1" x14ac:dyDescent="0.25">
      <c r="A172" s="170"/>
      <c r="B172" s="162"/>
      <c r="C172" s="160"/>
      <c r="D172" s="160"/>
      <c r="E172" s="17" t="s">
        <v>17</v>
      </c>
      <c r="F172" s="44"/>
      <c r="G172" s="47"/>
      <c r="H172" s="47"/>
      <c r="I172" s="46"/>
      <c r="J172" s="47"/>
      <c r="K172" s="47"/>
      <c r="L172" s="44"/>
      <c r="M172" s="47"/>
      <c r="N172" s="63"/>
    </row>
    <row r="173" spans="1:14" ht="27" customHeight="1" x14ac:dyDescent="0.25">
      <c r="A173" s="170"/>
      <c r="B173" s="163"/>
      <c r="C173" s="160"/>
      <c r="D173" s="160"/>
      <c r="E173" s="15" t="s">
        <v>13</v>
      </c>
      <c r="F173" s="44"/>
      <c r="G173" s="47"/>
      <c r="H173" s="47"/>
      <c r="I173" s="46"/>
      <c r="J173" s="47"/>
      <c r="K173" s="47"/>
      <c r="L173" s="44"/>
      <c r="M173" s="47"/>
      <c r="N173" s="63"/>
    </row>
    <row r="174" spans="1:14" ht="16.5" customHeight="1" x14ac:dyDescent="0.25">
      <c r="A174" s="170"/>
      <c r="B174" s="14" t="s">
        <v>15</v>
      </c>
      <c r="C174" s="14"/>
      <c r="D174" s="14"/>
      <c r="E174" s="15"/>
      <c r="F174" s="44"/>
      <c r="G174" s="47"/>
      <c r="H174" s="47"/>
      <c r="I174" s="46"/>
      <c r="J174" s="47"/>
      <c r="K174" s="47"/>
      <c r="L174" s="44"/>
      <c r="M174" s="47"/>
      <c r="N174" s="63"/>
    </row>
    <row r="175" spans="1:14" ht="16.5" customHeight="1" x14ac:dyDescent="0.25">
      <c r="A175" s="170" t="s">
        <v>164</v>
      </c>
      <c r="B175" s="14" t="s">
        <v>108</v>
      </c>
      <c r="C175" s="14"/>
      <c r="D175" s="14"/>
      <c r="E175" s="15"/>
      <c r="F175" s="44">
        <f>F176</f>
        <v>75000</v>
      </c>
      <c r="G175" s="47">
        <f>G176</f>
        <v>75000</v>
      </c>
      <c r="H175" s="47"/>
      <c r="I175" s="46">
        <f>I176</f>
        <v>75000</v>
      </c>
      <c r="J175" s="47">
        <f>J176</f>
        <v>75000</v>
      </c>
      <c r="K175" s="47"/>
      <c r="L175" s="44"/>
      <c r="M175" s="47"/>
      <c r="N175" s="63"/>
    </row>
    <row r="176" spans="1:14" ht="64.5" customHeight="1" x14ac:dyDescent="0.25">
      <c r="A176" s="170"/>
      <c r="B176" s="29" t="s">
        <v>118</v>
      </c>
      <c r="C176" s="21">
        <v>3717640</v>
      </c>
      <c r="D176" s="18" t="s">
        <v>119</v>
      </c>
      <c r="E176" s="14" t="s">
        <v>12</v>
      </c>
      <c r="F176" s="30">
        <v>75000</v>
      </c>
      <c r="G176" s="36">
        <v>75000</v>
      </c>
      <c r="H176" s="47"/>
      <c r="I176" s="30">
        <v>75000</v>
      </c>
      <c r="J176" s="36">
        <v>75000</v>
      </c>
      <c r="K176" s="47"/>
      <c r="L176" s="30"/>
      <c r="M176" s="47"/>
      <c r="N176" s="63"/>
    </row>
    <row r="177" spans="1:14" ht="16.5" customHeight="1" x14ac:dyDescent="0.25">
      <c r="A177" s="170" t="s">
        <v>164</v>
      </c>
      <c r="B177" s="14" t="s">
        <v>172</v>
      </c>
      <c r="C177" s="14"/>
      <c r="D177" s="14"/>
      <c r="E177" s="15"/>
      <c r="F177" s="44"/>
      <c r="G177" s="47"/>
      <c r="H177" s="45"/>
      <c r="I177" s="46"/>
      <c r="J177" s="47"/>
      <c r="K177" s="45"/>
      <c r="L177" s="44">
        <f>L178</f>
        <v>100000</v>
      </c>
      <c r="M177" s="47">
        <f>M178</f>
        <v>100000</v>
      </c>
      <c r="N177" s="103"/>
    </row>
    <row r="178" spans="1:14" ht="63" customHeight="1" x14ac:dyDescent="0.25">
      <c r="A178" s="170"/>
      <c r="B178" s="29" t="s">
        <v>121</v>
      </c>
      <c r="C178" s="21">
        <v>3717640</v>
      </c>
      <c r="D178" s="18" t="s">
        <v>119</v>
      </c>
      <c r="E178" s="14" t="s">
        <v>12</v>
      </c>
      <c r="F178" s="30"/>
      <c r="G178" s="47"/>
      <c r="H178" s="47"/>
      <c r="I178" s="30"/>
      <c r="J178" s="47"/>
      <c r="K178" s="47"/>
      <c r="L178" s="30">
        <v>100000</v>
      </c>
      <c r="M178" s="36">
        <v>100000</v>
      </c>
      <c r="N178" s="103"/>
    </row>
    <row r="179" spans="1:14" ht="20.25" customHeight="1" x14ac:dyDescent="0.25">
      <c r="A179" s="170" t="s">
        <v>163</v>
      </c>
      <c r="B179" s="14" t="s">
        <v>111</v>
      </c>
      <c r="C179" s="14"/>
      <c r="D179" s="14"/>
      <c r="E179" s="15"/>
      <c r="F179" s="44">
        <f>G179+H179</f>
        <v>50000</v>
      </c>
      <c r="G179" s="47">
        <f>G180</f>
        <v>50000</v>
      </c>
      <c r="H179" s="45"/>
      <c r="I179" s="46">
        <f>J179+K179</f>
        <v>50000</v>
      </c>
      <c r="J179" s="47">
        <f>J180</f>
        <v>50000</v>
      </c>
      <c r="K179" s="45"/>
      <c r="L179" s="44">
        <f>M179+N179</f>
        <v>100000</v>
      </c>
      <c r="M179" s="47">
        <f>M180</f>
        <v>100000</v>
      </c>
      <c r="N179" s="103"/>
    </row>
    <row r="180" spans="1:14" ht="22.5" customHeight="1" x14ac:dyDescent="0.25">
      <c r="A180" s="170"/>
      <c r="B180" s="161" t="s">
        <v>124</v>
      </c>
      <c r="C180" s="160"/>
      <c r="D180" s="160"/>
      <c r="E180" s="15" t="s">
        <v>12</v>
      </c>
      <c r="F180" s="30">
        <v>50000</v>
      </c>
      <c r="G180" s="36">
        <v>50000</v>
      </c>
      <c r="H180" s="45"/>
      <c r="I180" s="25">
        <v>50000</v>
      </c>
      <c r="J180" s="36">
        <v>50000</v>
      </c>
      <c r="K180" s="45"/>
      <c r="L180" s="30">
        <f>M180+N180</f>
        <v>100000</v>
      </c>
      <c r="M180" s="36">
        <f>M185</f>
        <v>100000</v>
      </c>
      <c r="N180" s="103"/>
    </row>
    <row r="181" spans="1:14" ht="20.25" customHeight="1" x14ac:dyDescent="0.25">
      <c r="A181" s="170"/>
      <c r="B181" s="162"/>
      <c r="C181" s="160"/>
      <c r="D181" s="160"/>
      <c r="E181" s="17" t="s">
        <v>17</v>
      </c>
      <c r="F181" s="44"/>
      <c r="G181" s="47"/>
      <c r="H181" s="45"/>
      <c r="I181" s="46"/>
      <c r="J181" s="47"/>
      <c r="K181" s="45"/>
      <c r="L181" s="44"/>
      <c r="M181" s="47"/>
      <c r="N181" s="103"/>
    </row>
    <row r="182" spans="1:14" ht="25.5" customHeight="1" x14ac:dyDescent="0.25">
      <c r="A182" s="170"/>
      <c r="B182" s="163"/>
      <c r="C182" s="160"/>
      <c r="D182" s="160"/>
      <c r="E182" s="15" t="s">
        <v>13</v>
      </c>
      <c r="F182" s="44"/>
      <c r="G182" s="47"/>
      <c r="H182" s="45"/>
      <c r="I182" s="46"/>
      <c r="J182" s="47"/>
      <c r="K182" s="45"/>
      <c r="L182" s="44"/>
      <c r="M182" s="47"/>
      <c r="N182" s="103"/>
    </row>
    <row r="183" spans="1:14" ht="16.5" customHeight="1" x14ac:dyDescent="0.25">
      <c r="A183" s="170"/>
      <c r="B183" s="14" t="s">
        <v>15</v>
      </c>
      <c r="C183" s="14"/>
      <c r="D183" s="14"/>
      <c r="E183" s="15"/>
      <c r="F183" s="44"/>
      <c r="G183" s="47"/>
      <c r="H183" s="45"/>
      <c r="I183" s="46"/>
      <c r="J183" s="47"/>
      <c r="K183" s="45"/>
      <c r="L183" s="44"/>
      <c r="M183" s="47"/>
      <c r="N183" s="103"/>
    </row>
    <row r="184" spans="1:14" ht="16.5" customHeight="1" x14ac:dyDescent="0.25">
      <c r="A184" s="170" t="s">
        <v>164</v>
      </c>
      <c r="B184" s="14" t="s">
        <v>112</v>
      </c>
      <c r="C184" s="14"/>
      <c r="D184" s="14"/>
      <c r="E184" s="15"/>
      <c r="F184" s="44">
        <f>F185</f>
        <v>50000</v>
      </c>
      <c r="G184" s="47">
        <f>G185</f>
        <v>50000</v>
      </c>
      <c r="H184" s="45"/>
      <c r="I184" s="46">
        <f>I185</f>
        <v>50000</v>
      </c>
      <c r="J184" s="47">
        <f>J185</f>
        <v>50000</v>
      </c>
      <c r="K184" s="45"/>
      <c r="L184" s="44">
        <f>L185</f>
        <v>100000</v>
      </c>
      <c r="M184" s="47">
        <f>M185</f>
        <v>100000</v>
      </c>
      <c r="N184" s="103"/>
    </row>
    <row r="185" spans="1:14" ht="67.5" customHeight="1" x14ac:dyDescent="0.25">
      <c r="A185" s="170"/>
      <c r="B185" s="29" t="s">
        <v>125</v>
      </c>
      <c r="C185" s="130" t="s">
        <v>155</v>
      </c>
      <c r="D185" s="18" t="s">
        <v>126</v>
      </c>
      <c r="E185" s="14" t="s">
        <v>12</v>
      </c>
      <c r="F185" s="30">
        <v>50000</v>
      </c>
      <c r="G185" s="36">
        <v>50000</v>
      </c>
      <c r="H185" s="47"/>
      <c r="I185" s="30">
        <v>50000</v>
      </c>
      <c r="J185" s="36">
        <v>50000</v>
      </c>
      <c r="K185" s="47"/>
      <c r="L185" s="30">
        <f>M185+N185</f>
        <v>100000</v>
      </c>
      <c r="M185" s="36">
        <v>100000</v>
      </c>
      <c r="N185" s="103"/>
    </row>
    <row r="186" spans="1:14" ht="16.5" customHeight="1" x14ac:dyDescent="0.25">
      <c r="A186" s="170" t="s">
        <v>163</v>
      </c>
      <c r="B186" s="14" t="s">
        <v>115</v>
      </c>
      <c r="C186" s="14"/>
      <c r="D186" s="14"/>
      <c r="E186" s="15"/>
      <c r="F186" s="44">
        <f>G186+H186</f>
        <v>113300</v>
      </c>
      <c r="G186" s="47">
        <f>G187</f>
        <v>113300</v>
      </c>
      <c r="H186" s="45"/>
      <c r="I186" s="46">
        <f>J186+K186</f>
        <v>164300</v>
      </c>
      <c r="J186" s="47">
        <f>J187</f>
        <v>164300</v>
      </c>
      <c r="K186" s="45"/>
      <c r="L186" s="44">
        <f>M186+N186</f>
        <v>112899</v>
      </c>
      <c r="M186" s="47">
        <f>M187</f>
        <v>112899</v>
      </c>
      <c r="N186" s="103"/>
    </row>
    <row r="187" spans="1:14" ht="19.5" customHeight="1" x14ac:dyDescent="0.25">
      <c r="A187" s="170"/>
      <c r="B187" s="157" t="s">
        <v>129</v>
      </c>
      <c r="C187" s="160"/>
      <c r="D187" s="160"/>
      <c r="E187" s="15" t="s">
        <v>12</v>
      </c>
      <c r="F187" s="44">
        <f>G187+H187</f>
        <v>113300</v>
      </c>
      <c r="G187" s="47">
        <f>G192+G194+G196</f>
        <v>113300</v>
      </c>
      <c r="H187" s="45"/>
      <c r="I187" s="46">
        <f>J187+K187</f>
        <v>164300</v>
      </c>
      <c r="J187" s="47">
        <f>J192+J194+J196</f>
        <v>164300</v>
      </c>
      <c r="K187" s="45"/>
      <c r="L187" s="44">
        <f>M187+N187</f>
        <v>112899</v>
      </c>
      <c r="M187" s="47">
        <f>M192+M194+M196</f>
        <v>112899</v>
      </c>
      <c r="N187" s="103"/>
    </row>
    <row r="188" spans="1:14" ht="18.75" customHeight="1" x14ac:dyDescent="0.25">
      <c r="A188" s="170"/>
      <c r="B188" s="158"/>
      <c r="C188" s="160"/>
      <c r="D188" s="160"/>
      <c r="E188" s="17" t="s">
        <v>17</v>
      </c>
      <c r="F188" s="44"/>
      <c r="G188" s="47"/>
      <c r="H188" s="45"/>
      <c r="I188" s="46"/>
      <c r="J188" s="47"/>
      <c r="K188" s="45"/>
      <c r="L188" s="44"/>
      <c r="M188" s="47"/>
      <c r="N188" s="103"/>
    </row>
    <row r="189" spans="1:14" ht="27" customHeight="1" x14ac:dyDescent="0.25">
      <c r="A189" s="170"/>
      <c r="B189" s="159"/>
      <c r="C189" s="160"/>
      <c r="D189" s="160"/>
      <c r="E189" s="15" t="s">
        <v>13</v>
      </c>
      <c r="F189" s="44"/>
      <c r="G189" s="47"/>
      <c r="H189" s="45"/>
      <c r="I189" s="46"/>
      <c r="J189" s="47"/>
      <c r="K189" s="45"/>
      <c r="L189" s="44"/>
      <c r="M189" s="47"/>
      <c r="N189" s="103"/>
    </row>
    <row r="190" spans="1:14" ht="16.5" customHeight="1" x14ac:dyDescent="0.25">
      <c r="A190" s="170"/>
      <c r="B190" s="14" t="s">
        <v>15</v>
      </c>
      <c r="C190" s="14"/>
      <c r="D190" s="14"/>
      <c r="E190" s="15"/>
      <c r="F190" s="44"/>
      <c r="G190" s="47"/>
      <c r="H190" s="45"/>
      <c r="I190" s="46"/>
      <c r="J190" s="47"/>
      <c r="K190" s="45"/>
      <c r="L190" s="44"/>
      <c r="M190" s="47"/>
      <c r="N190" s="103"/>
    </row>
    <row r="191" spans="1:14" ht="17.25" customHeight="1" x14ac:dyDescent="0.25">
      <c r="A191" s="170" t="s">
        <v>164</v>
      </c>
      <c r="B191" s="14" t="s">
        <v>116</v>
      </c>
      <c r="C191" s="14"/>
      <c r="D191" s="14"/>
      <c r="E191" s="15"/>
      <c r="F191" s="44">
        <f>F192</f>
        <v>46500</v>
      </c>
      <c r="G191" s="47">
        <f>G192</f>
        <v>46500</v>
      </c>
      <c r="H191" s="45"/>
      <c r="I191" s="46">
        <f>I192</f>
        <v>67500</v>
      </c>
      <c r="J191" s="47">
        <f>J192</f>
        <v>67500</v>
      </c>
      <c r="K191" s="45"/>
      <c r="L191" s="44">
        <f>L192</f>
        <v>67500</v>
      </c>
      <c r="M191" s="47">
        <f>M192</f>
        <v>67500</v>
      </c>
      <c r="N191" s="103"/>
    </row>
    <row r="192" spans="1:14" ht="69.75" customHeight="1" x14ac:dyDescent="0.25">
      <c r="A192" s="170"/>
      <c r="B192" s="24" t="s">
        <v>130</v>
      </c>
      <c r="C192" s="42" t="s">
        <v>155</v>
      </c>
      <c r="D192" s="18" t="s">
        <v>126</v>
      </c>
      <c r="E192" s="14" t="s">
        <v>12</v>
      </c>
      <c r="F192" s="31">
        <v>46500</v>
      </c>
      <c r="G192" s="34">
        <v>46500</v>
      </c>
      <c r="H192" s="47"/>
      <c r="I192" s="31">
        <v>67500</v>
      </c>
      <c r="J192" s="34">
        <v>67500</v>
      </c>
      <c r="K192" s="47"/>
      <c r="L192" s="31">
        <v>67500</v>
      </c>
      <c r="M192" s="34">
        <v>67500</v>
      </c>
      <c r="N192" s="103"/>
    </row>
    <row r="193" spans="1:14" ht="16.5" customHeight="1" x14ac:dyDescent="0.25">
      <c r="A193" s="170" t="s">
        <v>164</v>
      </c>
      <c r="B193" s="14" t="s">
        <v>120</v>
      </c>
      <c r="C193" s="14"/>
      <c r="D193" s="14"/>
      <c r="E193" s="15"/>
      <c r="F193" s="44">
        <f>F194</f>
        <v>20000</v>
      </c>
      <c r="G193" s="47">
        <f>G194</f>
        <v>20000</v>
      </c>
      <c r="H193" s="45"/>
      <c r="I193" s="46">
        <f>I194</f>
        <v>50000</v>
      </c>
      <c r="J193" s="47">
        <f>J194</f>
        <v>50000</v>
      </c>
      <c r="K193" s="45"/>
      <c r="L193" s="44">
        <f>L194</f>
        <v>30999</v>
      </c>
      <c r="M193" s="47">
        <f>M194</f>
        <v>30999</v>
      </c>
      <c r="N193" s="103"/>
    </row>
    <row r="194" spans="1:14" ht="71.25" customHeight="1" x14ac:dyDescent="0.25">
      <c r="A194" s="170"/>
      <c r="B194" s="24" t="s">
        <v>131</v>
      </c>
      <c r="C194" s="21">
        <v>3717640</v>
      </c>
      <c r="D194" s="18" t="s">
        <v>119</v>
      </c>
      <c r="E194" s="14" t="s">
        <v>12</v>
      </c>
      <c r="F194" s="30">
        <f>G194+H194</f>
        <v>20000</v>
      </c>
      <c r="G194" s="36">
        <f>30000-10000</f>
        <v>20000</v>
      </c>
      <c r="H194" s="47"/>
      <c r="I194" s="30">
        <v>50000</v>
      </c>
      <c r="J194" s="36">
        <v>50000</v>
      </c>
      <c r="K194" s="47"/>
      <c r="L194" s="30">
        <v>30999</v>
      </c>
      <c r="M194" s="36">
        <f>65000-34001</f>
        <v>30999</v>
      </c>
      <c r="N194" s="103"/>
    </row>
    <row r="195" spans="1:14" ht="16.5" customHeight="1" x14ac:dyDescent="0.25">
      <c r="A195" s="170" t="s">
        <v>164</v>
      </c>
      <c r="B195" s="14" t="s">
        <v>173</v>
      </c>
      <c r="C195" s="14"/>
      <c r="D195" s="14"/>
      <c r="E195" s="15"/>
      <c r="F195" s="44">
        <f>F196</f>
        <v>46800</v>
      </c>
      <c r="G195" s="47">
        <f>G196</f>
        <v>46800</v>
      </c>
      <c r="H195" s="45"/>
      <c r="I195" s="46">
        <f>I196</f>
        <v>46800</v>
      </c>
      <c r="J195" s="47">
        <f>J196</f>
        <v>46800</v>
      </c>
      <c r="K195" s="45"/>
      <c r="L195" s="44">
        <f>M195+N195</f>
        <v>14400</v>
      </c>
      <c r="M195" s="47">
        <f>M196</f>
        <v>14400</v>
      </c>
      <c r="N195" s="103"/>
    </row>
    <row r="196" spans="1:14" ht="65.25" customHeight="1" x14ac:dyDescent="0.25">
      <c r="A196" s="170"/>
      <c r="B196" s="24" t="s">
        <v>132</v>
      </c>
      <c r="C196" s="21">
        <v>3717640</v>
      </c>
      <c r="D196" s="18" t="s">
        <v>119</v>
      </c>
      <c r="E196" s="14" t="s">
        <v>12</v>
      </c>
      <c r="F196" s="31">
        <v>46800</v>
      </c>
      <c r="G196" s="34">
        <v>46800</v>
      </c>
      <c r="H196" s="47"/>
      <c r="I196" s="30">
        <v>46800</v>
      </c>
      <c r="J196" s="36">
        <v>46800</v>
      </c>
      <c r="K196" s="47"/>
      <c r="L196" s="30">
        <f>M196+N196</f>
        <v>14400</v>
      </c>
      <c r="M196" s="36">
        <v>14400</v>
      </c>
      <c r="N196" s="103"/>
    </row>
    <row r="197" spans="1:14" ht="16.5" customHeight="1" x14ac:dyDescent="0.25">
      <c r="A197" s="170" t="s">
        <v>163</v>
      </c>
      <c r="B197" s="14" t="s">
        <v>122</v>
      </c>
      <c r="C197" s="14"/>
      <c r="D197" s="14"/>
      <c r="E197" s="15"/>
      <c r="F197" s="44"/>
      <c r="G197" s="47"/>
      <c r="H197" s="45"/>
      <c r="I197" s="46">
        <f>J197+K197</f>
        <v>10000</v>
      </c>
      <c r="J197" s="47">
        <f>J198</f>
        <v>10000</v>
      </c>
      <c r="K197" s="45"/>
      <c r="L197" s="44"/>
      <c r="M197" s="47"/>
      <c r="N197" s="103"/>
    </row>
    <row r="198" spans="1:14" ht="20.25" customHeight="1" x14ac:dyDescent="0.25">
      <c r="A198" s="170"/>
      <c r="B198" s="157" t="s">
        <v>135</v>
      </c>
      <c r="C198" s="160"/>
      <c r="D198" s="160"/>
      <c r="E198" s="15" t="s">
        <v>12</v>
      </c>
      <c r="F198" s="44"/>
      <c r="G198" s="47"/>
      <c r="H198" s="45"/>
      <c r="I198" s="30">
        <v>10000</v>
      </c>
      <c r="J198" s="36">
        <v>10000</v>
      </c>
      <c r="K198" s="45"/>
      <c r="L198" s="44"/>
      <c r="M198" s="47"/>
      <c r="N198" s="103"/>
    </row>
    <row r="199" spans="1:14" ht="16.5" customHeight="1" x14ac:dyDescent="0.25">
      <c r="A199" s="170"/>
      <c r="B199" s="158"/>
      <c r="C199" s="160"/>
      <c r="D199" s="160"/>
      <c r="E199" s="17" t="s">
        <v>17</v>
      </c>
      <c r="F199" s="44"/>
      <c r="G199" s="47"/>
      <c r="H199" s="45"/>
      <c r="I199" s="46"/>
      <c r="J199" s="47"/>
      <c r="K199" s="45"/>
      <c r="L199" s="44"/>
      <c r="M199" s="47"/>
      <c r="N199" s="103"/>
    </row>
    <row r="200" spans="1:14" ht="32.25" customHeight="1" x14ac:dyDescent="0.25">
      <c r="A200" s="170"/>
      <c r="B200" s="159"/>
      <c r="C200" s="160"/>
      <c r="D200" s="160"/>
      <c r="E200" s="15" t="s">
        <v>13</v>
      </c>
      <c r="F200" s="44"/>
      <c r="G200" s="47"/>
      <c r="H200" s="45"/>
      <c r="I200" s="46"/>
      <c r="J200" s="47"/>
      <c r="K200" s="45"/>
      <c r="L200" s="44"/>
      <c r="M200" s="47"/>
      <c r="N200" s="103"/>
    </row>
    <row r="201" spans="1:14" ht="16.5" customHeight="1" x14ac:dyDescent="0.25">
      <c r="A201" s="170"/>
      <c r="B201" s="14" t="s">
        <v>15</v>
      </c>
      <c r="C201" s="14"/>
      <c r="D201" s="14"/>
      <c r="E201" s="15"/>
      <c r="F201" s="44"/>
      <c r="G201" s="47"/>
      <c r="H201" s="45"/>
      <c r="I201" s="46"/>
      <c r="J201" s="47"/>
      <c r="K201" s="45"/>
      <c r="L201" s="44"/>
      <c r="M201" s="47"/>
      <c r="N201" s="103"/>
    </row>
    <row r="202" spans="1:14" ht="16.5" customHeight="1" x14ac:dyDescent="0.25">
      <c r="A202" s="170" t="s">
        <v>164</v>
      </c>
      <c r="B202" s="14" t="s">
        <v>123</v>
      </c>
      <c r="C202" s="14"/>
      <c r="D202" s="14"/>
      <c r="E202" s="15"/>
      <c r="F202" s="44"/>
      <c r="G202" s="47"/>
      <c r="H202" s="45"/>
      <c r="I202" s="46">
        <f>I203</f>
        <v>10000</v>
      </c>
      <c r="J202" s="47">
        <f>J203</f>
        <v>10000</v>
      </c>
      <c r="K202" s="45"/>
      <c r="L202" s="44"/>
      <c r="M202" s="47"/>
      <c r="N202" s="103"/>
    </row>
    <row r="203" spans="1:14" ht="120" customHeight="1" x14ac:dyDescent="0.25">
      <c r="A203" s="170"/>
      <c r="B203" s="24" t="s">
        <v>86</v>
      </c>
      <c r="C203" s="42" t="s">
        <v>156</v>
      </c>
      <c r="D203" s="18" t="s">
        <v>119</v>
      </c>
      <c r="E203" s="14" t="s">
        <v>12</v>
      </c>
      <c r="F203" s="31"/>
      <c r="G203" s="47"/>
      <c r="H203" s="47"/>
      <c r="I203" s="30">
        <v>10000</v>
      </c>
      <c r="J203" s="36">
        <v>10000</v>
      </c>
      <c r="K203" s="47"/>
      <c r="L203" s="31"/>
      <c r="M203" s="47"/>
      <c r="N203" s="103"/>
    </row>
    <row r="204" spans="1:14" ht="20.25" customHeight="1" x14ac:dyDescent="0.25">
      <c r="A204" s="170" t="s">
        <v>163</v>
      </c>
      <c r="B204" s="14" t="s">
        <v>127</v>
      </c>
      <c r="C204" s="14"/>
      <c r="D204" s="14"/>
      <c r="E204" s="15"/>
      <c r="F204" s="44">
        <f>G204+H204</f>
        <v>133200</v>
      </c>
      <c r="G204" s="47">
        <f>G205</f>
        <v>133200</v>
      </c>
      <c r="H204" s="45"/>
      <c r="I204" s="46">
        <f>J204+K204</f>
        <v>160000</v>
      </c>
      <c r="J204" s="47">
        <f>J205</f>
        <v>160000</v>
      </c>
      <c r="K204" s="45"/>
      <c r="L204" s="44">
        <f>M204+N204</f>
        <v>160000</v>
      </c>
      <c r="M204" s="47">
        <f>M205</f>
        <v>160000</v>
      </c>
      <c r="N204" s="103"/>
    </row>
    <row r="205" spans="1:14" ht="19.5" customHeight="1" x14ac:dyDescent="0.25">
      <c r="A205" s="170"/>
      <c r="B205" s="157" t="s">
        <v>140</v>
      </c>
      <c r="C205" s="160"/>
      <c r="D205" s="160"/>
      <c r="E205" s="15" t="s">
        <v>12</v>
      </c>
      <c r="F205" s="30">
        <f>240000-36800-70000</f>
        <v>133200</v>
      </c>
      <c r="G205" s="36">
        <f>240000-36800-70000</f>
        <v>133200</v>
      </c>
      <c r="H205" s="45"/>
      <c r="I205" s="25">
        <v>160000</v>
      </c>
      <c r="J205" s="36">
        <v>160000</v>
      </c>
      <c r="K205" s="45"/>
      <c r="L205" s="30">
        <f>M205+N205</f>
        <v>160000</v>
      </c>
      <c r="M205" s="36">
        <f>M210</f>
        <v>160000</v>
      </c>
      <c r="N205" s="103"/>
    </row>
    <row r="206" spans="1:14" ht="18.75" customHeight="1" x14ac:dyDescent="0.25">
      <c r="A206" s="170"/>
      <c r="B206" s="158"/>
      <c r="C206" s="160"/>
      <c r="D206" s="160"/>
      <c r="E206" s="17" t="s">
        <v>17</v>
      </c>
      <c r="F206" s="44"/>
      <c r="G206" s="47"/>
      <c r="H206" s="45"/>
      <c r="I206" s="46"/>
      <c r="J206" s="47"/>
      <c r="K206" s="45"/>
      <c r="L206" s="44"/>
      <c r="M206" s="47"/>
      <c r="N206" s="103"/>
    </row>
    <row r="207" spans="1:14" ht="24.75" customHeight="1" x14ac:dyDescent="0.25">
      <c r="A207" s="170"/>
      <c r="B207" s="159"/>
      <c r="C207" s="160"/>
      <c r="D207" s="160"/>
      <c r="E207" s="15" t="s">
        <v>13</v>
      </c>
      <c r="F207" s="44"/>
      <c r="G207" s="47"/>
      <c r="H207" s="45"/>
      <c r="I207" s="46"/>
      <c r="J207" s="47"/>
      <c r="K207" s="45"/>
      <c r="L207" s="44"/>
      <c r="M207" s="47"/>
      <c r="N207" s="103"/>
    </row>
    <row r="208" spans="1:14" ht="16.5" customHeight="1" x14ac:dyDescent="0.25">
      <c r="A208" s="170"/>
      <c r="B208" s="14" t="s">
        <v>15</v>
      </c>
      <c r="C208" s="14"/>
      <c r="D208" s="14"/>
      <c r="E208" s="15"/>
      <c r="F208" s="44"/>
      <c r="G208" s="47"/>
      <c r="H208" s="45"/>
      <c r="I208" s="46"/>
      <c r="J208" s="47"/>
      <c r="K208" s="45"/>
      <c r="L208" s="44"/>
      <c r="M208" s="47"/>
      <c r="N208" s="103"/>
    </row>
    <row r="209" spans="1:14" ht="16.5" customHeight="1" x14ac:dyDescent="0.25">
      <c r="A209" s="170" t="s">
        <v>164</v>
      </c>
      <c r="B209" s="14" t="s">
        <v>128</v>
      </c>
      <c r="C209" s="14"/>
      <c r="D209" s="14"/>
      <c r="E209" s="15"/>
      <c r="F209" s="44">
        <f>G209+H209</f>
        <v>133200</v>
      </c>
      <c r="G209" s="47">
        <f>G210</f>
        <v>133200</v>
      </c>
      <c r="H209" s="45"/>
      <c r="I209" s="44">
        <f>J209+K209</f>
        <v>160000</v>
      </c>
      <c r="J209" s="47">
        <f>J210</f>
        <v>160000</v>
      </c>
      <c r="K209" s="45"/>
      <c r="L209" s="44">
        <f>M209+N209</f>
        <v>160000</v>
      </c>
      <c r="M209" s="47">
        <f>M210</f>
        <v>160000</v>
      </c>
      <c r="N209" s="103"/>
    </row>
    <row r="210" spans="1:14" ht="65.25" customHeight="1" x14ac:dyDescent="0.25">
      <c r="A210" s="170"/>
      <c r="B210" s="24" t="s">
        <v>141</v>
      </c>
      <c r="C210" s="21">
        <v>3717640</v>
      </c>
      <c r="D210" s="18" t="s">
        <v>119</v>
      </c>
      <c r="E210" s="14" t="s">
        <v>12</v>
      </c>
      <c r="F210" s="30">
        <f>240000-36800-70000</f>
        <v>133200</v>
      </c>
      <c r="G210" s="36">
        <f>240000-36800-70000</f>
        <v>133200</v>
      </c>
      <c r="H210" s="47"/>
      <c r="I210" s="25">
        <v>160000</v>
      </c>
      <c r="J210" s="36">
        <v>160000</v>
      </c>
      <c r="K210" s="47"/>
      <c r="L210" s="30">
        <f>M210+N210</f>
        <v>160000</v>
      </c>
      <c r="M210" s="36">
        <v>160000</v>
      </c>
      <c r="N210" s="103"/>
    </row>
    <row r="211" spans="1:14" ht="20.25" customHeight="1" x14ac:dyDescent="0.25">
      <c r="A211" s="170" t="s">
        <v>163</v>
      </c>
      <c r="B211" s="14" t="s">
        <v>133</v>
      </c>
      <c r="C211" s="14"/>
      <c r="D211" s="14"/>
      <c r="E211" s="15"/>
      <c r="F211" s="44">
        <f>G211+H211</f>
        <v>70000</v>
      </c>
      <c r="G211" s="47">
        <f>G212</f>
        <v>70000</v>
      </c>
      <c r="H211" s="45"/>
      <c r="I211" s="46">
        <f>J211+K211</f>
        <v>134900</v>
      </c>
      <c r="J211" s="47">
        <f>J212</f>
        <v>134900</v>
      </c>
      <c r="K211" s="45"/>
      <c r="L211" s="44">
        <f>M211+N211</f>
        <v>95000</v>
      </c>
      <c r="M211" s="47">
        <f>M212</f>
        <v>95000</v>
      </c>
      <c r="N211" s="103"/>
    </row>
    <row r="212" spans="1:14" ht="21" customHeight="1" x14ac:dyDescent="0.25">
      <c r="A212" s="170"/>
      <c r="B212" s="157" t="s">
        <v>142</v>
      </c>
      <c r="C212" s="160"/>
      <c r="D212" s="160"/>
      <c r="E212" s="15" t="s">
        <v>12</v>
      </c>
      <c r="F212" s="30">
        <v>70000</v>
      </c>
      <c r="G212" s="36">
        <v>70000</v>
      </c>
      <c r="H212" s="45"/>
      <c r="I212" s="25">
        <f>85000+49900</f>
        <v>134900</v>
      </c>
      <c r="J212" s="36">
        <f>85000+49900</f>
        <v>134900</v>
      </c>
      <c r="K212" s="45"/>
      <c r="L212" s="30">
        <v>95000</v>
      </c>
      <c r="M212" s="36">
        <v>95000</v>
      </c>
      <c r="N212" s="103"/>
    </row>
    <row r="213" spans="1:14" ht="19.5" customHeight="1" x14ac:dyDescent="0.25">
      <c r="A213" s="170"/>
      <c r="B213" s="158"/>
      <c r="C213" s="160"/>
      <c r="D213" s="160"/>
      <c r="E213" s="17" t="s">
        <v>17</v>
      </c>
      <c r="F213" s="44"/>
      <c r="G213" s="47"/>
      <c r="H213" s="45"/>
      <c r="I213" s="46"/>
      <c r="J213" s="47"/>
      <c r="K213" s="45"/>
      <c r="L213" s="44"/>
      <c r="M213" s="47"/>
      <c r="N213" s="103"/>
    </row>
    <row r="214" spans="1:14" ht="23.25" customHeight="1" x14ac:dyDescent="0.25">
      <c r="A214" s="170"/>
      <c r="B214" s="159"/>
      <c r="C214" s="160"/>
      <c r="D214" s="160"/>
      <c r="E214" s="15" t="s">
        <v>13</v>
      </c>
      <c r="F214" s="44"/>
      <c r="G214" s="47"/>
      <c r="H214" s="45"/>
      <c r="I214" s="46"/>
      <c r="J214" s="47"/>
      <c r="K214" s="45"/>
      <c r="L214" s="44"/>
      <c r="M214" s="47"/>
      <c r="N214" s="103"/>
    </row>
    <row r="215" spans="1:14" ht="17.25" customHeight="1" x14ac:dyDescent="0.25">
      <c r="A215" s="170"/>
      <c r="B215" s="14" t="s">
        <v>15</v>
      </c>
      <c r="C215" s="14"/>
      <c r="D215" s="14"/>
      <c r="E215" s="15"/>
      <c r="F215" s="44"/>
      <c r="G215" s="47"/>
      <c r="H215" s="45"/>
      <c r="I215" s="46"/>
      <c r="J215" s="47"/>
      <c r="K215" s="45"/>
      <c r="L215" s="44"/>
      <c r="M215" s="47"/>
      <c r="N215" s="103"/>
    </row>
    <row r="216" spans="1:14" ht="16.5" customHeight="1" x14ac:dyDescent="0.25">
      <c r="A216" s="170" t="s">
        <v>164</v>
      </c>
      <c r="B216" s="14" t="s">
        <v>134</v>
      </c>
      <c r="C216" s="14"/>
      <c r="D216" s="14"/>
      <c r="E216" s="15"/>
      <c r="F216" s="44">
        <f>G216+H216</f>
        <v>70000</v>
      </c>
      <c r="G216" s="47">
        <f>G217</f>
        <v>70000</v>
      </c>
      <c r="H216" s="45"/>
      <c r="I216" s="46">
        <f>J216+K216</f>
        <v>134900</v>
      </c>
      <c r="J216" s="47">
        <f>J217</f>
        <v>134900</v>
      </c>
      <c r="K216" s="45"/>
      <c r="L216" s="44">
        <f>M216+N216</f>
        <v>95000</v>
      </c>
      <c r="M216" s="47">
        <f>M217</f>
        <v>95000</v>
      </c>
      <c r="N216" s="103"/>
    </row>
    <row r="217" spans="1:14" ht="62.25" customHeight="1" x14ac:dyDescent="0.25">
      <c r="A217" s="170"/>
      <c r="B217" s="24" t="s">
        <v>145</v>
      </c>
      <c r="C217" s="21">
        <v>3717640</v>
      </c>
      <c r="D217" s="18" t="s">
        <v>119</v>
      </c>
      <c r="E217" s="14" t="s">
        <v>12</v>
      </c>
      <c r="F217" s="30">
        <v>70000</v>
      </c>
      <c r="G217" s="36">
        <v>70000</v>
      </c>
      <c r="H217" s="47"/>
      <c r="I217" s="25">
        <f>85000+49900</f>
        <v>134900</v>
      </c>
      <c r="J217" s="36">
        <f>85000+49900</f>
        <v>134900</v>
      </c>
      <c r="K217" s="47"/>
      <c r="L217" s="30">
        <v>95000</v>
      </c>
      <c r="M217" s="36">
        <v>95000</v>
      </c>
      <c r="N217" s="103"/>
    </row>
    <row r="218" spans="1:14" ht="17.25" customHeight="1" x14ac:dyDescent="0.25">
      <c r="A218" s="170" t="s">
        <v>163</v>
      </c>
      <c r="B218" s="14" t="s">
        <v>136</v>
      </c>
      <c r="C218" s="14"/>
      <c r="D218" s="14"/>
      <c r="E218" s="15"/>
      <c r="F218" s="44">
        <f>G218+H218</f>
        <v>70000</v>
      </c>
      <c r="G218" s="47">
        <f>G219</f>
        <v>70000</v>
      </c>
      <c r="H218" s="45"/>
      <c r="I218" s="46">
        <f>J218+K218</f>
        <v>50000</v>
      </c>
      <c r="J218" s="47">
        <f>J219</f>
        <v>50000</v>
      </c>
      <c r="K218" s="45"/>
      <c r="L218" s="44">
        <f>M218+N218</f>
        <v>20000</v>
      </c>
      <c r="M218" s="47">
        <f>M219</f>
        <v>20000</v>
      </c>
      <c r="N218" s="103"/>
    </row>
    <row r="219" spans="1:14" ht="21.75" customHeight="1" x14ac:dyDescent="0.25">
      <c r="A219" s="170"/>
      <c r="B219" s="157" t="s">
        <v>146</v>
      </c>
      <c r="C219" s="160"/>
      <c r="D219" s="160"/>
      <c r="E219" s="15" t="s">
        <v>12</v>
      </c>
      <c r="F219" s="30">
        <v>70000</v>
      </c>
      <c r="G219" s="36">
        <v>70000</v>
      </c>
      <c r="H219" s="45"/>
      <c r="I219" s="30">
        <v>50000</v>
      </c>
      <c r="J219" s="36">
        <v>50000</v>
      </c>
      <c r="K219" s="45"/>
      <c r="L219" s="30">
        <f>M219+N219</f>
        <v>20000</v>
      </c>
      <c r="M219" s="36">
        <f>M224</f>
        <v>20000</v>
      </c>
      <c r="N219" s="103"/>
    </row>
    <row r="220" spans="1:14" ht="16.5" customHeight="1" x14ac:dyDescent="0.25">
      <c r="A220" s="170"/>
      <c r="B220" s="158"/>
      <c r="C220" s="160"/>
      <c r="D220" s="160"/>
      <c r="E220" s="17" t="s">
        <v>17</v>
      </c>
      <c r="F220" s="44"/>
      <c r="G220" s="47"/>
      <c r="H220" s="45"/>
      <c r="I220" s="46"/>
      <c r="J220" s="47"/>
      <c r="K220" s="45"/>
      <c r="L220" s="44"/>
      <c r="M220" s="47"/>
      <c r="N220" s="103"/>
    </row>
    <row r="221" spans="1:14" ht="33" customHeight="1" x14ac:dyDescent="0.25">
      <c r="A221" s="170"/>
      <c r="B221" s="159"/>
      <c r="C221" s="160"/>
      <c r="D221" s="160"/>
      <c r="E221" s="15" t="s">
        <v>13</v>
      </c>
      <c r="F221" s="44"/>
      <c r="G221" s="47"/>
      <c r="H221" s="45"/>
      <c r="I221" s="46"/>
      <c r="J221" s="47"/>
      <c r="K221" s="45"/>
      <c r="L221" s="44"/>
      <c r="M221" s="47"/>
      <c r="N221" s="103"/>
    </row>
    <row r="222" spans="1:14" ht="16.5" customHeight="1" x14ac:dyDescent="0.25">
      <c r="A222" s="170"/>
      <c r="B222" s="14" t="s">
        <v>15</v>
      </c>
      <c r="C222" s="14"/>
      <c r="D222" s="14"/>
      <c r="E222" s="15"/>
      <c r="F222" s="44"/>
      <c r="G222" s="47"/>
      <c r="H222" s="45"/>
      <c r="I222" s="46"/>
      <c r="J222" s="47"/>
      <c r="K222" s="45"/>
      <c r="L222" s="44"/>
      <c r="M222" s="47"/>
      <c r="N222" s="103"/>
    </row>
    <row r="223" spans="1:14" ht="16.5" customHeight="1" x14ac:dyDescent="0.25">
      <c r="A223" s="170" t="s">
        <v>164</v>
      </c>
      <c r="B223" s="14" t="s">
        <v>137</v>
      </c>
      <c r="C223" s="14"/>
      <c r="D223" s="14"/>
      <c r="E223" s="15"/>
      <c r="F223" s="44">
        <f>G223+H223</f>
        <v>70000</v>
      </c>
      <c r="G223" s="47">
        <f>G224</f>
        <v>70000</v>
      </c>
      <c r="H223" s="45"/>
      <c r="I223" s="44">
        <f>J223+K223</f>
        <v>50000</v>
      </c>
      <c r="J223" s="47">
        <f>J224</f>
        <v>50000</v>
      </c>
      <c r="K223" s="45"/>
      <c r="L223" s="44">
        <f>M223+N223</f>
        <v>20000</v>
      </c>
      <c r="M223" s="47">
        <f>M224</f>
        <v>20000</v>
      </c>
      <c r="N223" s="103"/>
    </row>
    <row r="224" spans="1:14" ht="64.5" customHeight="1" x14ac:dyDescent="0.25">
      <c r="A224" s="170"/>
      <c r="B224" s="24" t="s">
        <v>147</v>
      </c>
      <c r="C224" s="21">
        <v>3717640</v>
      </c>
      <c r="D224" s="18" t="s">
        <v>119</v>
      </c>
      <c r="E224" s="14" t="s">
        <v>12</v>
      </c>
      <c r="F224" s="30">
        <v>70000</v>
      </c>
      <c r="G224" s="36">
        <v>70000</v>
      </c>
      <c r="H224" s="47"/>
      <c r="I224" s="30">
        <v>50000</v>
      </c>
      <c r="J224" s="36">
        <v>50000</v>
      </c>
      <c r="K224" s="47"/>
      <c r="L224" s="30">
        <f>M224+N224</f>
        <v>20000</v>
      </c>
      <c r="M224" s="36">
        <v>20000</v>
      </c>
      <c r="N224" s="103"/>
    </row>
    <row r="225" spans="1:14" ht="16.5" customHeight="1" x14ac:dyDescent="0.25">
      <c r="A225" s="170" t="s">
        <v>163</v>
      </c>
      <c r="B225" s="14" t="s">
        <v>138</v>
      </c>
      <c r="C225" s="14"/>
      <c r="D225" s="14"/>
      <c r="E225" s="15"/>
      <c r="F225" s="44"/>
      <c r="G225" s="47"/>
      <c r="H225" s="45"/>
      <c r="I225" s="46">
        <f>J225+K225</f>
        <v>150000</v>
      </c>
      <c r="J225" s="47">
        <f>J226</f>
        <v>150000</v>
      </c>
      <c r="K225" s="45"/>
      <c r="L225" s="44"/>
      <c r="M225" s="47"/>
      <c r="N225" s="103"/>
    </row>
    <row r="226" spans="1:14" ht="21.75" customHeight="1" x14ac:dyDescent="0.25">
      <c r="A226" s="170"/>
      <c r="B226" s="157" t="s">
        <v>148</v>
      </c>
      <c r="C226" s="160"/>
      <c r="D226" s="160"/>
      <c r="E226" s="15" t="s">
        <v>12</v>
      </c>
      <c r="F226" s="44"/>
      <c r="G226" s="47"/>
      <c r="H226" s="45"/>
      <c r="I226" s="25">
        <v>150000</v>
      </c>
      <c r="J226" s="36">
        <v>150000</v>
      </c>
      <c r="K226" s="45"/>
      <c r="L226" s="44"/>
      <c r="M226" s="47"/>
      <c r="N226" s="103"/>
    </row>
    <row r="227" spans="1:14" ht="18.75" customHeight="1" x14ac:dyDescent="0.25">
      <c r="A227" s="170"/>
      <c r="B227" s="158"/>
      <c r="C227" s="160"/>
      <c r="D227" s="160"/>
      <c r="E227" s="17" t="s">
        <v>17</v>
      </c>
      <c r="F227" s="44"/>
      <c r="G227" s="47"/>
      <c r="H227" s="45"/>
      <c r="I227" s="46"/>
      <c r="J227" s="47"/>
      <c r="K227" s="45"/>
      <c r="L227" s="44"/>
      <c r="M227" s="47"/>
      <c r="N227" s="103"/>
    </row>
    <row r="228" spans="1:14" ht="24.75" customHeight="1" x14ac:dyDescent="0.25">
      <c r="A228" s="170"/>
      <c r="B228" s="159"/>
      <c r="C228" s="160"/>
      <c r="D228" s="160"/>
      <c r="E228" s="15" t="s">
        <v>13</v>
      </c>
      <c r="F228" s="44"/>
      <c r="G228" s="47"/>
      <c r="H228" s="45"/>
      <c r="I228" s="46"/>
      <c r="J228" s="47"/>
      <c r="K228" s="45"/>
      <c r="L228" s="44"/>
      <c r="M228" s="47"/>
      <c r="N228" s="103"/>
    </row>
    <row r="229" spans="1:14" ht="16.5" customHeight="1" x14ac:dyDescent="0.25">
      <c r="A229" s="170"/>
      <c r="B229" s="14" t="s">
        <v>15</v>
      </c>
      <c r="C229" s="14"/>
      <c r="D229" s="14"/>
      <c r="E229" s="15"/>
      <c r="F229" s="44"/>
      <c r="G229" s="47"/>
      <c r="H229" s="45"/>
      <c r="I229" s="46"/>
      <c r="J229" s="47"/>
      <c r="K229" s="45"/>
      <c r="L229" s="44"/>
      <c r="M229" s="47"/>
      <c r="N229" s="103"/>
    </row>
    <row r="230" spans="1:14" ht="16.5" customHeight="1" x14ac:dyDescent="0.25">
      <c r="A230" s="170" t="s">
        <v>164</v>
      </c>
      <c r="B230" s="14" t="s">
        <v>139</v>
      </c>
      <c r="C230" s="14"/>
      <c r="D230" s="14"/>
      <c r="E230" s="15"/>
      <c r="F230" s="44"/>
      <c r="G230" s="47"/>
      <c r="H230" s="45"/>
      <c r="I230" s="46">
        <f>J230+K230</f>
        <v>150000</v>
      </c>
      <c r="J230" s="47">
        <f>J231</f>
        <v>150000</v>
      </c>
      <c r="K230" s="45"/>
      <c r="L230" s="44"/>
      <c r="M230" s="47"/>
      <c r="N230" s="103"/>
    </row>
    <row r="231" spans="1:14" ht="60.75" customHeight="1" x14ac:dyDescent="0.25">
      <c r="A231" s="170"/>
      <c r="B231" s="29" t="s">
        <v>149</v>
      </c>
      <c r="C231" s="21">
        <v>3717640</v>
      </c>
      <c r="D231" s="18" t="s">
        <v>119</v>
      </c>
      <c r="E231" s="14" t="s">
        <v>12</v>
      </c>
      <c r="F231" s="30"/>
      <c r="G231" s="47"/>
      <c r="H231" s="47"/>
      <c r="I231" s="25">
        <v>150000</v>
      </c>
      <c r="J231" s="36">
        <v>150000</v>
      </c>
      <c r="K231" s="47"/>
      <c r="L231" s="30"/>
      <c r="M231" s="47"/>
      <c r="N231" s="103"/>
    </row>
    <row r="232" spans="1:14" ht="16.5" customHeight="1" x14ac:dyDescent="0.25">
      <c r="A232" s="228" t="s">
        <v>163</v>
      </c>
      <c r="B232" s="26" t="s">
        <v>143</v>
      </c>
      <c r="C232" s="26"/>
      <c r="D232" s="26"/>
      <c r="E232" s="102"/>
      <c r="F232" s="73"/>
      <c r="G232" s="63"/>
      <c r="H232" s="103"/>
      <c r="I232" s="52"/>
      <c r="J232" s="63"/>
      <c r="K232" s="103"/>
      <c r="L232" s="73">
        <f>M232+N232</f>
        <v>200000</v>
      </c>
      <c r="M232" s="63">
        <f>M233+M234+M235</f>
        <v>200000</v>
      </c>
      <c r="N232" s="103"/>
    </row>
    <row r="233" spans="1:14" ht="21.75" customHeight="1" x14ac:dyDescent="0.25">
      <c r="A233" s="229"/>
      <c r="B233" s="157" t="s">
        <v>174</v>
      </c>
      <c r="C233" s="231"/>
      <c r="D233" s="231"/>
      <c r="E233" s="102" t="s">
        <v>12</v>
      </c>
      <c r="F233" s="73"/>
      <c r="G233" s="63"/>
      <c r="H233" s="103"/>
      <c r="I233" s="25"/>
      <c r="J233" s="36"/>
      <c r="K233" s="103"/>
      <c r="L233" s="73">
        <f>M233+N233</f>
        <v>200000</v>
      </c>
      <c r="M233" s="63">
        <f>M238</f>
        <v>200000</v>
      </c>
      <c r="N233" s="103"/>
    </row>
    <row r="234" spans="1:14" ht="18.75" customHeight="1" x14ac:dyDescent="0.25">
      <c r="A234" s="229"/>
      <c r="B234" s="158"/>
      <c r="C234" s="232"/>
      <c r="D234" s="232"/>
      <c r="E234" s="104" t="s">
        <v>17</v>
      </c>
      <c r="F234" s="73"/>
      <c r="G234" s="63"/>
      <c r="H234" s="103"/>
      <c r="I234" s="52"/>
      <c r="J234" s="63"/>
      <c r="K234" s="103"/>
      <c r="L234" s="73"/>
      <c r="M234" s="63"/>
      <c r="N234" s="103"/>
    </row>
    <row r="235" spans="1:14" ht="24.75" customHeight="1" x14ac:dyDescent="0.25">
      <c r="A235" s="229"/>
      <c r="B235" s="159"/>
      <c r="C235" s="233"/>
      <c r="D235" s="233"/>
      <c r="E235" s="102" t="s">
        <v>13</v>
      </c>
      <c r="F235" s="73"/>
      <c r="G235" s="63"/>
      <c r="H235" s="103"/>
      <c r="I235" s="52"/>
      <c r="J235" s="63"/>
      <c r="K235" s="103"/>
      <c r="L235" s="73"/>
      <c r="M235" s="63"/>
      <c r="N235" s="103"/>
    </row>
    <row r="236" spans="1:14" ht="16.5" customHeight="1" x14ac:dyDescent="0.25">
      <c r="A236" s="230"/>
      <c r="B236" s="26" t="s">
        <v>15</v>
      </c>
      <c r="C236" s="26"/>
      <c r="D236" s="26"/>
      <c r="E236" s="102"/>
      <c r="F236" s="73"/>
      <c r="G236" s="63"/>
      <c r="H236" s="103"/>
      <c r="I236" s="52"/>
      <c r="J236" s="63"/>
      <c r="K236" s="103"/>
      <c r="L236" s="73"/>
      <c r="M236" s="63"/>
      <c r="N236" s="103"/>
    </row>
    <row r="237" spans="1:14" ht="16.5" customHeight="1" x14ac:dyDescent="0.25">
      <c r="A237" s="228" t="s">
        <v>164</v>
      </c>
      <c r="B237" s="26" t="s">
        <v>144</v>
      </c>
      <c r="C237" s="26"/>
      <c r="D237" s="26"/>
      <c r="E237" s="102"/>
      <c r="F237" s="73"/>
      <c r="G237" s="63"/>
      <c r="H237" s="103"/>
      <c r="I237" s="52"/>
      <c r="J237" s="63"/>
      <c r="K237" s="103"/>
      <c r="L237" s="73">
        <f>M237+N237</f>
        <v>200000</v>
      </c>
      <c r="M237" s="63">
        <f>M238</f>
        <v>200000</v>
      </c>
      <c r="N237" s="103"/>
    </row>
    <row r="238" spans="1:14" ht="83.25" customHeight="1" x14ac:dyDescent="0.25">
      <c r="A238" s="230"/>
      <c r="B238" s="105" t="s">
        <v>175</v>
      </c>
      <c r="C238" s="21">
        <v>3717640</v>
      </c>
      <c r="D238" s="18" t="s">
        <v>119</v>
      </c>
      <c r="E238" s="26" t="s">
        <v>12</v>
      </c>
      <c r="F238" s="30"/>
      <c r="G238" s="63"/>
      <c r="H238" s="63"/>
      <c r="I238" s="25"/>
      <c r="J238" s="36"/>
      <c r="K238" s="63"/>
      <c r="L238" s="30">
        <f>M238+N238</f>
        <v>200000</v>
      </c>
      <c r="M238" s="63">
        <v>200000</v>
      </c>
      <c r="N238" s="103"/>
    </row>
    <row r="239" spans="1:14" ht="18.75" x14ac:dyDescent="0.25">
      <c r="A239" s="43"/>
      <c r="B239" s="43"/>
      <c r="C239" s="43"/>
      <c r="D239" s="43"/>
      <c r="E239" s="43"/>
      <c r="F239" s="50"/>
      <c r="G239" s="50"/>
      <c r="H239" s="43"/>
      <c r="I239" s="50"/>
      <c r="J239" s="50"/>
      <c r="K239" s="43"/>
      <c r="L239" s="244"/>
      <c r="M239" s="244"/>
      <c r="N239" s="244"/>
    </row>
    <row r="240" spans="1:14" ht="15.75" x14ac:dyDescent="0.25">
      <c r="A240" s="3"/>
    </row>
    <row r="241" spans="1:14" ht="15.75" x14ac:dyDescent="0.25">
      <c r="A241" s="3"/>
      <c r="B241" s="3"/>
      <c r="C241" s="111"/>
      <c r="D241" s="111"/>
      <c r="E241" s="111"/>
      <c r="F241" s="112"/>
      <c r="G241" s="112"/>
      <c r="H241" s="113"/>
      <c r="I241" s="112"/>
      <c r="J241" s="112"/>
      <c r="K241" s="113"/>
      <c r="L241" s="112"/>
      <c r="M241" s="243"/>
      <c r="N241" s="243"/>
    </row>
    <row r="242" spans="1:14" ht="18.75" x14ac:dyDescent="0.25">
      <c r="A242" s="43"/>
      <c r="B242" s="43"/>
      <c r="C242" s="43"/>
      <c r="D242" s="43"/>
      <c r="E242" s="43"/>
      <c r="F242" s="50"/>
      <c r="G242" s="50"/>
      <c r="H242" s="43"/>
      <c r="I242" s="50"/>
      <c r="J242" s="50"/>
      <c r="K242" s="43"/>
      <c r="L242" s="50"/>
      <c r="M242" s="50"/>
      <c r="N242" s="151"/>
    </row>
    <row r="243" spans="1:14" ht="48" customHeight="1" x14ac:dyDescent="0.25">
      <c r="A243" s="238" t="s">
        <v>190</v>
      </c>
      <c r="B243" s="238"/>
      <c r="C243" s="238"/>
      <c r="J243" s="153"/>
      <c r="K243" s="153"/>
      <c r="L243" s="155" t="s">
        <v>191</v>
      </c>
      <c r="M243" s="155"/>
      <c r="N243" s="155"/>
    </row>
    <row r="244" spans="1:14" ht="15.75" x14ac:dyDescent="0.25">
      <c r="A244" s="3"/>
    </row>
    <row r="245" spans="1:14" ht="15.75" x14ac:dyDescent="0.25">
      <c r="A245" s="3"/>
    </row>
    <row r="246" spans="1:14" x14ac:dyDescent="0.25">
      <c r="A246" s="1"/>
      <c r="N246" s="152"/>
    </row>
    <row r="247" spans="1:14" x14ac:dyDescent="0.25">
      <c r="A247" s="1"/>
      <c r="N247" s="152"/>
    </row>
    <row r="248" spans="1:14" ht="18.75" x14ac:dyDescent="0.25">
      <c r="A248" s="2"/>
      <c r="N248" s="152"/>
    </row>
  </sheetData>
  <mergeCells count="220">
    <mergeCell ref="A243:C243"/>
    <mergeCell ref="C121:C122"/>
    <mergeCell ref="D121:D122"/>
    <mergeCell ref="E121:E122"/>
    <mergeCell ref="N121:N122"/>
    <mergeCell ref="M121:M122"/>
    <mergeCell ref="L121:L122"/>
    <mergeCell ref="K121:K122"/>
    <mergeCell ref="J121:J122"/>
    <mergeCell ref="I121:I122"/>
    <mergeCell ref="H121:H122"/>
    <mergeCell ref="G121:G122"/>
    <mergeCell ref="F121:F122"/>
    <mergeCell ref="M241:N241"/>
    <mergeCell ref="A237:A238"/>
    <mergeCell ref="L239:N239"/>
    <mergeCell ref="A133:A134"/>
    <mergeCell ref="A120:A122"/>
    <mergeCell ref="A202:A203"/>
    <mergeCell ref="A225:A229"/>
    <mergeCell ref="A135:A136"/>
    <mergeCell ref="A138:A142"/>
    <mergeCell ref="A147:A151"/>
    <mergeCell ref="A152:A153"/>
    <mergeCell ref="B63:B64"/>
    <mergeCell ref="C63:C64"/>
    <mergeCell ref="D63:D64"/>
    <mergeCell ref="A143:A145"/>
    <mergeCell ref="B144:B145"/>
    <mergeCell ref="C144:C145"/>
    <mergeCell ref="D144:D145"/>
    <mergeCell ref="A232:A236"/>
    <mergeCell ref="B233:B235"/>
    <mergeCell ref="C233:C235"/>
    <mergeCell ref="D233:D235"/>
    <mergeCell ref="D219:D221"/>
    <mergeCell ref="B226:B228"/>
    <mergeCell ref="C226:C228"/>
    <mergeCell ref="D226:D228"/>
    <mergeCell ref="B180:B182"/>
    <mergeCell ref="C180:C182"/>
    <mergeCell ref="D180:D182"/>
    <mergeCell ref="C198:C200"/>
    <mergeCell ref="D198:D200"/>
    <mergeCell ref="B205:B207"/>
    <mergeCell ref="B124:B125"/>
    <mergeCell ref="B161:N161"/>
    <mergeCell ref="B105:B106"/>
    <mergeCell ref="N42:N45"/>
    <mergeCell ref="E42:E45"/>
    <mergeCell ref="F42:F45"/>
    <mergeCell ref="B42:B45"/>
    <mergeCell ref="C42:C45"/>
    <mergeCell ref="D42:D45"/>
    <mergeCell ref="G42:G45"/>
    <mergeCell ref="H42:H45"/>
    <mergeCell ref="I42:I45"/>
    <mergeCell ref="J42:J45"/>
    <mergeCell ref="K42:K45"/>
    <mergeCell ref="L42:L45"/>
    <mergeCell ref="B107:N107"/>
    <mergeCell ref="B109:B111"/>
    <mergeCell ref="D100:D102"/>
    <mergeCell ref="C155:C157"/>
    <mergeCell ref="B137:N137"/>
    <mergeCell ref="B139:B141"/>
    <mergeCell ref="B219:B221"/>
    <mergeCell ref="C219:C221"/>
    <mergeCell ref="C118:C119"/>
    <mergeCell ref="D118:D119"/>
    <mergeCell ref="C109:C111"/>
    <mergeCell ref="D109:D111"/>
    <mergeCell ref="B198:B200"/>
    <mergeCell ref="A6:N6"/>
    <mergeCell ref="A7:N7"/>
    <mergeCell ref="B35:B37"/>
    <mergeCell ref="C35:C37"/>
    <mergeCell ref="M42:M45"/>
    <mergeCell ref="C205:C207"/>
    <mergeCell ref="D205:D207"/>
    <mergeCell ref="D35:D37"/>
    <mergeCell ref="D91:D93"/>
    <mergeCell ref="D155:D157"/>
    <mergeCell ref="B146:N146"/>
    <mergeCell ref="B148:B150"/>
    <mergeCell ref="C148:C150"/>
    <mergeCell ref="D148:D150"/>
    <mergeCell ref="B129:B131"/>
    <mergeCell ref="C129:C131"/>
    <mergeCell ref="D129:D131"/>
    <mergeCell ref="C139:C141"/>
    <mergeCell ref="D139:D141"/>
    <mergeCell ref="B91:B93"/>
    <mergeCell ref="C91:C93"/>
    <mergeCell ref="B100:B102"/>
    <mergeCell ref="C100:C102"/>
    <mergeCell ref="B118:B119"/>
    <mergeCell ref="C70:C71"/>
    <mergeCell ref="C124:C125"/>
    <mergeCell ref="D124:D125"/>
    <mergeCell ref="F9:N10"/>
    <mergeCell ref="F11:H11"/>
    <mergeCell ref="I11:K11"/>
    <mergeCell ref="L11:N11"/>
    <mergeCell ref="A14:N14"/>
    <mergeCell ref="A15:A18"/>
    <mergeCell ref="B16:B18"/>
    <mergeCell ref="C16:C18"/>
    <mergeCell ref="D16:D18"/>
    <mergeCell ref="B19:N19"/>
    <mergeCell ref="B26:B29"/>
    <mergeCell ref="C26:C29"/>
    <mergeCell ref="D26:D29"/>
    <mergeCell ref="B21:B23"/>
    <mergeCell ref="C21:C23"/>
    <mergeCell ref="D21:D23"/>
    <mergeCell ref="K32:K33"/>
    <mergeCell ref="L32:L33"/>
    <mergeCell ref="M32:M33"/>
    <mergeCell ref="N32:N33"/>
    <mergeCell ref="F27:F29"/>
    <mergeCell ref="I32:I33"/>
    <mergeCell ref="E32:E33"/>
    <mergeCell ref="J27:J29"/>
    <mergeCell ref="K27:K29"/>
    <mergeCell ref="L27:L29"/>
    <mergeCell ref="M27:M29"/>
    <mergeCell ref="N27:N29"/>
    <mergeCell ref="G27:G29"/>
    <mergeCell ref="H27:H29"/>
    <mergeCell ref="I27:I29"/>
    <mergeCell ref="J32:J33"/>
    <mergeCell ref="H32:H33"/>
    <mergeCell ref="A20:A24"/>
    <mergeCell ref="A25:A29"/>
    <mergeCell ref="A30:A33"/>
    <mergeCell ref="A34:A38"/>
    <mergeCell ref="A39:A40"/>
    <mergeCell ref="A41:A45"/>
    <mergeCell ref="A46:A47"/>
    <mergeCell ref="A48:A49"/>
    <mergeCell ref="G32:G33"/>
    <mergeCell ref="E27:E29"/>
    <mergeCell ref="B31:B33"/>
    <mergeCell ref="C31:C33"/>
    <mergeCell ref="D31:D33"/>
    <mergeCell ref="F32:F33"/>
    <mergeCell ref="A97:A98"/>
    <mergeCell ref="A84:A85"/>
    <mergeCell ref="A86:A87"/>
    <mergeCell ref="A50:A51"/>
    <mergeCell ref="A52:A53"/>
    <mergeCell ref="A54:A55"/>
    <mergeCell ref="A56:A57"/>
    <mergeCell ref="A58:A59"/>
    <mergeCell ref="A60:A61"/>
    <mergeCell ref="A65:A66"/>
    <mergeCell ref="A67:A68"/>
    <mergeCell ref="A69:A71"/>
    <mergeCell ref="A62:A64"/>
    <mergeCell ref="A204:A208"/>
    <mergeCell ref="A209:A210"/>
    <mergeCell ref="A211:A215"/>
    <mergeCell ref="A216:A217"/>
    <mergeCell ref="A218:A222"/>
    <mergeCell ref="B70:B71"/>
    <mergeCell ref="A99:A103"/>
    <mergeCell ref="A104:A106"/>
    <mergeCell ref="A108:A112"/>
    <mergeCell ref="A113:A114"/>
    <mergeCell ref="A115:A116"/>
    <mergeCell ref="A117:A119"/>
    <mergeCell ref="A123:A125"/>
    <mergeCell ref="A128:A132"/>
    <mergeCell ref="A126:A127"/>
    <mergeCell ref="B121:B122"/>
    <mergeCell ref="A72:A73"/>
    <mergeCell ref="A74:A75"/>
    <mergeCell ref="A76:A77"/>
    <mergeCell ref="A78:A79"/>
    <mergeCell ref="A80:A81"/>
    <mergeCell ref="A82:A83"/>
    <mergeCell ref="A90:A94"/>
    <mergeCell ref="A95:A96"/>
    <mergeCell ref="A170:A174"/>
    <mergeCell ref="A175:A176"/>
    <mergeCell ref="A177:A178"/>
    <mergeCell ref="A179:A183"/>
    <mergeCell ref="A184:A185"/>
    <mergeCell ref="A186:A190"/>
    <mergeCell ref="A191:A192"/>
    <mergeCell ref="A193:A194"/>
    <mergeCell ref="A154:A158"/>
    <mergeCell ref="A159:A160"/>
    <mergeCell ref="A162:A166"/>
    <mergeCell ref="A167:A168"/>
    <mergeCell ref="J243:K243"/>
    <mergeCell ref="K2:N2"/>
    <mergeCell ref="L243:N243"/>
    <mergeCell ref="A5:N5"/>
    <mergeCell ref="B212:B214"/>
    <mergeCell ref="C212:C214"/>
    <mergeCell ref="D212:D214"/>
    <mergeCell ref="B187:B189"/>
    <mergeCell ref="C187:C189"/>
    <mergeCell ref="D187:D189"/>
    <mergeCell ref="B163:B165"/>
    <mergeCell ref="C163:C165"/>
    <mergeCell ref="D163:D165"/>
    <mergeCell ref="B169:N169"/>
    <mergeCell ref="B171:B173"/>
    <mergeCell ref="C171:C173"/>
    <mergeCell ref="D171:D173"/>
    <mergeCell ref="B155:B157"/>
    <mergeCell ref="D70:D71"/>
    <mergeCell ref="K3:N3"/>
    <mergeCell ref="A230:A231"/>
    <mergeCell ref="A195:A196"/>
    <mergeCell ref="A197:A201"/>
    <mergeCell ref="A223:A224"/>
  </mergeCells>
  <pageMargins left="0.70866141732283472" right="0.70866141732283472" top="0.74803149606299213" bottom="0.74803149606299213" header="0" footer="0"/>
  <pageSetup paperSize="9" scale="57" fitToHeight="0" orientation="landscape" horizontalDpi="1200" verticalDpi="1200" r:id="rId1"/>
  <rowBreaks count="8" manualBreakCount="8">
    <brk id="38" max="16383" man="1"/>
    <brk id="57" max="16383" man="1"/>
    <brk id="71" max="16383" man="1"/>
    <brk id="85" max="16383" man="1"/>
    <brk id="106" max="16383" man="1"/>
    <brk id="127" max="16383" man="1"/>
    <brk id="158" max="16383" man="1"/>
    <brk id="189" max="13" man="1"/>
  </rowBreaks>
  <ignoredErrors>
    <ignoredError sqref="I21 L21 F210:G210 M25 G30 L53 I66 L185 L210 L90 I25 J17 I15:I16 L18 L15" formula="1"/>
    <ignoredError sqref="C49 C51 C53 C83 C81" numberStoredAsText="1"/>
    <ignoredError sqref="N26" unlockedFormula="1"/>
    <ignoredError sqref="I109 K18 I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Олегівна;Беспала Богдана Володимирівна</dc:creator>
  <cp:lastModifiedBy>Дворянинова Аліна Володимирівна</cp:lastModifiedBy>
  <cp:lastPrinted>2024-12-19T12:15:56Z</cp:lastPrinted>
  <dcterms:created xsi:type="dcterms:W3CDTF">2023-08-31T07:51:10Z</dcterms:created>
  <dcterms:modified xsi:type="dcterms:W3CDTF">2024-12-19T12:21:55Z</dcterms:modified>
</cp:coreProperties>
</file>