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70" windowHeight="8055"/>
  </bookViews>
  <sheets>
    <sheet name="Заходи" sheetId="1" r:id="rId1"/>
    <sheet name="Результативні" sheetId="5" r:id="rId2"/>
  </sheets>
  <externalReferences>
    <externalReference r:id="rId3"/>
  </externalReferences>
  <definedNames>
    <definedName name="_xlnm.Print_Area" localSheetId="0">Заходи!$A$1:$O$375</definedName>
    <definedName name="_xlnm.Print_Area" localSheetId="1">Результативні!$A$1:$G$428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8" i="1" l="1"/>
  <c r="I333" i="1" l="1"/>
  <c r="H293" i="1" l="1"/>
  <c r="I293" i="1"/>
  <c r="I313" i="1"/>
  <c r="I277" i="1"/>
  <c r="I317" i="1" l="1"/>
  <c r="I349" i="1" l="1"/>
  <c r="I345" i="1" s="1"/>
  <c r="I344" i="1" s="1"/>
  <c r="H346" i="1"/>
  <c r="I346" i="1"/>
  <c r="I347" i="1"/>
  <c r="H347" i="1"/>
  <c r="I356" i="1"/>
  <c r="H356" i="1"/>
  <c r="G358" i="1"/>
  <c r="G359" i="1"/>
  <c r="G357" i="1"/>
  <c r="G356" i="1" s="1"/>
  <c r="E399" i="5" s="1"/>
  <c r="H357" i="1"/>
  <c r="H345" i="1" s="1"/>
  <c r="H344" i="1" s="1"/>
  <c r="I363" i="1"/>
  <c r="H13" i="1" l="1"/>
  <c r="I13" i="1"/>
  <c r="G363" i="1"/>
  <c r="G13" i="1" l="1"/>
  <c r="C13" i="1" s="1"/>
  <c r="G420" i="5"/>
  <c r="G419" i="5"/>
  <c r="F419" i="5"/>
  <c r="M368" i="1" l="1"/>
  <c r="J368" i="1"/>
  <c r="G368" i="1"/>
  <c r="M367" i="1"/>
  <c r="J367" i="1"/>
  <c r="G367" i="1"/>
  <c r="M366" i="1"/>
  <c r="J366" i="1"/>
  <c r="G366" i="1"/>
  <c r="G365" i="1" s="1"/>
  <c r="O365" i="1"/>
  <c r="N365" i="1"/>
  <c r="L365" i="1"/>
  <c r="K365" i="1"/>
  <c r="I365" i="1"/>
  <c r="H365" i="1"/>
  <c r="G318" i="1"/>
  <c r="G317" i="1"/>
  <c r="G319" i="1"/>
  <c r="G316" i="1"/>
  <c r="J365" i="1" l="1"/>
  <c r="E417" i="5"/>
  <c r="E420" i="5"/>
  <c r="M365" i="1"/>
  <c r="E422" i="5" l="1"/>
  <c r="E419" i="5"/>
  <c r="G323" i="1"/>
  <c r="G322" i="1"/>
  <c r="I330" i="1" l="1"/>
  <c r="E9" i="5" l="1"/>
  <c r="I259" i="1"/>
  <c r="F412" i="5" l="1"/>
  <c r="G412" i="5"/>
  <c r="G413" i="5"/>
  <c r="I361" i="1" l="1"/>
  <c r="I360" i="1" s="1"/>
  <c r="H361" i="1" l="1"/>
  <c r="H360" i="1" s="1"/>
  <c r="I321" i="1"/>
  <c r="H321" i="1"/>
  <c r="G348" i="5" l="1"/>
  <c r="I289" i="1" l="1"/>
  <c r="H289" i="1"/>
  <c r="O263" i="1"/>
  <c r="N263" i="1"/>
  <c r="O262" i="1"/>
  <c r="N262" i="1"/>
  <c r="O261" i="1"/>
  <c r="N261" i="1"/>
  <c r="L263" i="1"/>
  <c r="K263" i="1"/>
  <c r="L262" i="1"/>
  <c r="K262" i="1"/>
  <c r="L261" i="1"/>
  <c r="K261" i="1"/>
  <c r="H261" i="1"/>
  <c r="I261" i="1"/>
  <c r="H262" i="1"/>
  <c r="I262" i="1"/>
  <c r="I263" i="1"/>
  <c r="H263" i="1"/>
  <c r="O19" i="1"/>
  <c r="N19" i="1"/>
  <c r="O18" i="1"/>
  <c r="N18" i="1"/>
  <c r="O17" i="1"/>
  <c r="N17" i="1"/>
  <c r="L19" i="1"/>
  <c r="K19" i="1"/>
  <c r="L18" i="1"/>
  <c r="K18" i="1"/>
  <c r="L17" i="1"/>
  <c r="K17" i="1"/>
  <c r="H17" i="1"/>
  <c r="I17" i="1"/>
  <c r="H18" i="1"/>
  <c r="I18" i="1"/>
  <c r="I19" i="1"/>
  <c r="O213" i="1" l="1"/>
  <c r="L213" i="1"/>
  <c r="L216" i="1"/>
  <c r="I213" i="1"/>
  <c r="H169" i="1" l="1"/>
  <c r="O149" i="1"/>
  <c r="N149" i="1"/>
  <c r="L149" i="1"/>
  <c r="K149" i="1"/>
  <c r="I149" i="1"/>
  <c r="H149" i="1"/>
  <c r="O133" i="1"/>
  <c r="N133" i="1"/>
  <c r="L133" i="1"/>
  <c r="K133" i="1"/>
  <c r="I133" i="1"/>
  <c r="H133" i="1"/>
  <c r="O135" i="1" l="1"/>
  <c r="N135" i="1"/>
  <c r="O134" i="1"/>
  <c r="N134" i="1"/>
  <c r="L135" i="1"/>
  <c r="K135" i="1"/>
  <c r="L134" i="1"/>
  <c r="K134" i="1"/>
  <c r="H134" i="1"/>
  <c r="I134" i="1"/>
  <c r="I135" i="1"/>
  <c r="H135" i="1"/>
  <c r="M55" i="1" l="1"/>
  <c r="J55" i="1"/>
  <c r="G55" i="1"/>
  <c r="M54" i="1"/>
  <c r="J54" i="1"/>
  <c r="G54" i="1"/>
  <c r="M53" i="1"/>
  <c r="J53" i="1"/>
  <c r="G53" i="1"/>
  <c r="O52" i="1"/>
  <c r="N52" i="1"/>
  <c r="L52" i="1"/>
  <c r="K52" i="1"/>
  <c r="I52" i="1"/>
  <c r="H52" i="1"/>
  <c r="G52" i="1" l="1"/>
  <c r="E58" i="5" s="1"/>
  <c r="E60" i="5" s="1"/>
  <c r="M52" i="1"/>
  <c r="G58" i="5" s="1"/>
  <c r="G60" i="5" s="1"/>
  <c r="J52" i="1"/>
  <c r="F58" i="5" s="1"/>
  <c r="F60" i="5" s="1"/>
  <c r="O115" i="1"/>
  <c r="N115" i="1"/>
  <c r="O114" i="1"/>
  <c r="N114" i="1"/>
  <c r="O113" i="1"/>
  <c r="N113" i="1"/>
  <c r="L115" i="1"/>
  <c r="K115" i="1"/>
  <c r="L114" i="1"/>
  <c r="K114" i="1"/>
  <c r="L113" i="1"/>
  <c r="K113" i="1"/>
  <c r="H113" i="1"/>
  <c r="I113" i="1"/>
  <c r="H114" i="1"/>
  <c r="I114" i="1"/>
  <c r="I115" i="1"/>
  <c r="H115" i="1"/>
  <c r="O227" i="1" l="1"/>
  <c r="N227" i="1"/>
  <c r="O226" i="1"/>
  <c r="N226" i="1"/>
  <c r="O225" i="1"/>
  <c r="N225" i="1"/>
  <c r="L227" i="1"/>
  <c r="K227" i="1"/>
  <c r="L226" i="1"/>
  <c r="K226" i="1"/>
  <c r="L225" i="1"/>
  <c r="K225" i="1"/>
  <c r="H225" i="1"/>
  <c r="I225" i="1"/>
  <c r="H226" i="1"/>
  <c r="I226" i="1"/>
  <c r="I227" i="1"/>
  <c r="H227" i="1"/>
  <c r="M51" i="1" l="1"/>
  <c r="J51" i="1"/>
  <c r="G51" i="1"/>
  <c r="M50" i="1"/>
  <c r="J50" i="1"/>
  <c r="G50" i="1"/>
  <c r="M49" i="1"/>
  <c r="J49" i="1"/>
  <c r="G49" i="1"/>
  <c r="O48" i="1"/>
  <c r="N48" i="1"/>
  <c r="L48" i="1"/>
  <c r="K48" i="1"/>
  <c r="I48" i="1"/>
  <c r="H48" i="1"/>
  <c r="M48" i="1" l="1"/>
  <c r="G54" i="5" s="1"/>
  <c r="G56" i="5" s="1"/>
  <c r="G48" i="1"/>
  <c r="E54" i="5" s="1"/>
  <c r="E56" i="5" s="1"/>
  <c r="J48" i="1"/>
  <c r="F54" i="5" s="1"/>
  <c r="F56" i="5" s="1"/>
  <c r="O151" i="1"/>
  <c r="N151" i="1"/>
  <c r="O150" i="1"/>
  <c r="N150" i="1"/>
  <c r="L151" i="1"/>
  <c r="K151" i="1"/>
  <c r="L150" i="1"/>
  <c r="K150" i="1"/>
  <c r="K152" i="1"/>
  <c r="L152" i="1"/>
  <c r="H150" i="1"/>
  <c r="I150" i="1"/>
  <c r="I151" i="1"/>
  <c r="H151" i="1"/>
  <c r="M150" i="1" l="1"/>
  <c r="G150" i="1"/>
  <c r="J150" i="1"/>
  <c r="M149" i="1"/>
  <c r="G149" i="1"/>
  <c r="J149" i="1"/>
  <c r="M167" i="1" l="1"/>
  <c r="J167" i="1"/>
  <c r="G167" i="1"/>
  <c r="M166" i="1"/>
  <c r="J166" i="1"/>
  <c r="G166" i="1"/>
  <c r="M165" i="1"/>
  <c r="J165" i="1"/>
  <c r="G165" i="1"/>
  <c r="O164" i="1"/>
  <c r="N164" i="1"/>
  <c r="L164" i="1"/>
  <c r="K164" i="1"/>
  <c r="I164" i="1"/>
  <c r="H164" i="1"/>
  <c r="G164" i="1" l="1"/>
  <c r="E190" i="5" s="1"/>
  <c r="E192" i="5" s="1"/>
  <c r="M164" i="1"/>
  <c r="G190" i="5" s="1"/>
  <c r="G192" i="5" s="1"/>
  <c r="J164" i="1"/>
  <c r="F190" i="5" s="1"/>
  <c r="F192" i="5" s="1"/>
  <c r="M155" i="1" l="1"/>
  <c r="J155" i="1"/>
  <c r="G155" i="1"/>
  <c r="M154" i="1"/>
  <c r="J154" i="1"/>
  <c r="G154" i="1"/>
  <c r="M153" i="1"/>
  <c r="J153" i="1"/>
  <c r="G153" i="1"/>
  <c r="O152" i="1"/>
  <c r="O148" i="1" s="1"/>
  <c r="N152" i="1"/>
  <c r="I152" i="1"/>
  <c r="I148" i="1" s="1"/>
  <c r="H152" i="1"/>
  <c r="M147" i="1"/>
  <c r="J147" i="1"/>
  <c r="G147" i="1"/>
  <c r="M146" i="1"/>
  <c r="J146" i="1"/>
  <c r="G146" i="1"/>
  <c r="J145" i="1"/>
  <c r="G145" i="1"/>
  <c r="O144" i="1"/>
  <c r="L144" i="1"/>
  <c r="K144" i="1"/>
  <c r="I144" i="1"/>
  <c r="H144" i="1"/>
  <c r="M159" i="1"/>
  <c r="J159" i="1"/>
  <c r="G159" i="1"/>
  <c r="M158" i="1"/>
  <c r="J158" i="1"/>
  <c r="G158" i="1"/>
  <c r="M157" i="1"/>
  <c r="J157" i="1"/>
  <c r="G157" i="1"/>
  <c r="O156" i="1"/>
  <c r="N156" i="1"/>
  <c r="L156" i="1"/>
  <c r="K156" i="1"/>
  <c r="I156" i="1"/>
  <c r="H156" i="1"/>
  <c r="M163" i="1"/>
  <c r="J163" i="1"/>
  <c r="G163" i="1"/>
  <c r="M162" i="1"/>
  <c r="J162" i="1"/>
  <c r="G162" i="1"/>
  <c r="M161" i="1"/>
  <c r="J161" i="1"/>
  <c r="G161" i="1"/>
  <c r="O160" i="1"/>
  <c r="N160" i="1"/>
  <c r="L160" i="1"/>
  <c r="K160" i="1"/>
  <c r="I160" i="1"/>
  <c r="H160" i="1"/>
  <c r="M152" i="1" l="1"/>
  <c r="G178" i="5" s="1"/>
  <c r="K148" i="1"/>
  <c r="M156" i="1"/>
  <c r="G182" i="5" s="1"/>
  <c r="G184" i="5" s="1"/>
  <c r="L148" i="1"/>
  <c r="N144" i="1"/>
  <c r="M145" i="1"/>
  <c r="M144" i="1" s="1"/>
  <c r="G171" i="5" s="1"/>
  <c r="G173" i="5" s="1"/>
  <c r="J156" i="1"/>
  <c r="F182" i="5" s="1"/>
  <c r="F184" i="5" s="1"/>
  <c r="J144" i="1"/>
  <c r="F171" i="5" s="1"/>
  <c r="F173" i="5" s="1"/>
  <c r="J152" i="1"/>
  <c r="F178" i="5" s="1"/>
  <c r="J160" i="1"/>
  <c r="F186" i="5" s="1"/>
  <c r="F188" i="5" s="1"/>
  <c r="M160" i="1"/>
  <c r="G186" i="5" s="1"/>
  <c r="G188" i="5" s="1"/>
  <c r="G152" i="1"/>
  <c r="E178" i="5" s="1"/>
  <c r="G156" i="1"/>
  <c r="E182" i="5" s="1"/>
  <c r="E184" i="5" s="1"/>
  <c r="G144" i="1"/>
  <c r="E171" i="5" s="1"/>
  <c r="E173" i="5" s="1"/>
  <c r="G160" i="1"/>
  <c r="E186" i="5" s="1"/>
  <c r="E188" i="5" s="1"/>
  <c r="O271" i="1"/>
  <c r="N271" i="1"/>
  <c r="O270" i="1"/>
  <c r="N270" i="1"/>
  <c r="O269" i="1"/>
  <c r="L271" i="1"/>
  <c r="K271" i="1"/>
  <c r="L270" i="1"/>
  <c r="K270" i="1"/>
  <c r="L269" i="1"/>
  <c r="I269" i="1"/>
  <c r="H270" i="1"/>
  <c r="I270" i="1"/>
  <c r="I271" i="1"/>
  <c r="H271" i="1"/>
  <c r="N269" i="1"/>
  <c r="K269" i="1"/>
  <c r="H269" i="1"/>
  <c r="O171" i="1"/>
  <c r="N171" i="1"/>
  <c r="O170" i="1"/>
  <c r="N170" i="1"/>
  <c r="O169" i="1"/>
  <c r="L171" i="1"/>
  <c r="K171" i="1"/>
  <c r="L170" i="1"/>
  <c r="K170" i="1"/>
  <c r="L169" i="1"/>
  <c r="K169" i="1"/>
  <c r="H170" i="1"/>
  <c r="I169" i="1"/>
  <c r="I170" i="1"/>
  <c r="I171" i="1"/>
  <c r="H171" i="1"/>
  <c r="O71" i="1"/>
  <c r="N71" i="1"/>
  <c r="O70" i="1"/>
  <c r="N70" i="1"/>
  <c r="O69" i="1"/>
  <c r="N69" i="1"/>
  <c r="L71" i="1"/>
  <c r="K71" i="1"/>
  <c r="L70" i="1"/>
  <c r="K70" i="1"/>
  <c r="L69" i="1"/>
  <c r="H69" i="1"/>
  <c r="I69" i="1"/>
  <c r="H70" i="1"/>
  <c r="I70" i="1"/>
  <c r="I71" i="1"/>
  <c r="H71" i="1"/>
  <c r="E177" i="5" l="1"/>
  <c r="E175" i="5" s="1"/>
  <c r="G180" i="5"/>
  <c r="G177" i="5"/>
  <c r="G175" i="5" s="1"/>
  <c r="F180" i="5"/>
  <c r="F177" i="5"/>
  <c r="F175" i="5" s="1"/>
  <c r="E180" i="5"/>
  <c r="G151" i="1"/>
  <c r="G148" i="1" s="1"/>
  <c r="H148" i="1"/>
  <c r="M151" i="1"/>
  <c r="M148" i="1" s="1"/>
  <c r="N148" i="1"/>
  <c r="J151" i="1"/>
  <c r="J148" i="1" s="1"/>
  <c r="O215" i="1" l="1"/>
  <c r="N215" i="1"/>
  <c r="O214" i="1"/>
  <c r="N214" i="1"/>
  <c r="N213" i="1"/>
  <c r="L215" i="1"/>
  <c r="K215" i="1"/>
  <c r="L214" i="1"/>
  <c r="K214" i="1"/>
  <c r="K213" i="1"/>
  <c r="H213" i="1"/>
  <c r="H214" i="1"/>
  <c r="I214" i="1"/>
  <c r="I215" i="1"/>
  <c r="H215" i="1"/>
  <c r="F348" i="5" l="1"/>
  <c r="E348" i="5"/>
  <c r="E343" i="5"/>
  <c r="F79" i="5" l="1"/>
  <c r="G79" i="5"/>
  <c r="E79" i="5"/>
  <c r="F78" i="5"/>
  <c r="G78" i="5"/>
  <c r="E78" i="5"/>
  <c r="I74" i="5"/>
  <c r="J74" i="5"/>
  <c r="H74" i="5"/>
  <c r="I77" i="5"/>
  <c r="J77" i="5"/>
  <c r="H77" i="5"/>
  <c r="G75" i="5"/>
  <c r="F75" i="5"/>
  <c r="E75" i="5"/>
  <c r="J76" i="5" l="1"/>
  <c r="I76" i="5"/>
  <c r="H76" i="5"/>
  <c r="I329" i="1"/>
  <c r="G273" i="1"/>
  <c r="G265" i="1"/>
  <c r="O330" i="1" l="1"/>
  <c r="E251" i="5" l="1"/>
  <c r="G251" i="5"/>
  <c r="F251" i="5"/>
  <c r="F104" i="5" l="1"/>
  <c r="G104" i="5"/>
  <c r="E104" i="5"/>
  <c r="F92" i="5"/>
  <c r="G92" i="5"/>
  <c r="E92" i="5"/>
  <c r="F48" i="5"/>
  <c r="G48" i="5"/>
  <c r="E48" i="5"/>
  <c r="F35" i="5"/>
  <c r="G35" i="5"/>
  <c r="E35" i="5"/>
  <c r="E25" i="5"/>
  <c r="G132" i="5" l="1"/>
  <c r="F132" i="5"/>
  <c r="E132" i="5"/>
  <c r="G97" i="5"/>
  <c r="F97" i="5"/>
  <c r="E97" i="5"/>
  <c r="G80" i="5"/>
  <c r="F80" i="5"/>
  <c r="E80" i="5"/>
  <c r="G53" i="5"/>
  <c r="F53" i="5"/>
  <c r="E53" i="5"/>
  <c r="G30" i="5"/>
  <c r="F30" i="5"/>
  <c r="E30" i="5"/>
  <c r="G25" i="5"/>
  <c r="F25" i="5"/>
  <c r="L335" i="1" l="1"/>
  <c r="K69" i="1" l="1"/>
  <c r="O329" i="1" l="1"/>
  <c r="N169" i="1"/>
  <c r="O360" i="1" l="1"/>
  <c r="N360" i="1"/>
  <c r="K360" i="1"/>
  <c r="M351" i="1"/>
  <c r="M350" i="1"/>
  <c r="O348" i="1"/>
  <c r="N348" i="1"/>
  <c r="M355" i="1"/>
  <c r="M354" i="1"/>
  <c r="M353" i="1"/>
  <c r="N352" i="1"/>
  <c r="L360" i="1" l="1"/>
  <c r="M349" i="1"/>
  <c r="M348" i="1" s="1"/>
  <c r="G391" i="5" s="1"/>
  <c r="G393" i="5" s="1"/>
  <c r="O352" i="1"/>
  <c r="M352" i="1"/>
  <c r="G395" i="5" s="1"/>
  <c r="G397" i="5" s="1"/>
  <c r="M361" i="1"/>
  <c r="G390" i="5" l="1"/>
  <c r="G388" i="5" s="1"/>
  <c r="M364" i="1"/>
  <c r="M362" i="1"/>
  <c r="J364" i="1"/>
  <c r="G364" i="1"/>
  <c r="J362" i="1"/>
  <c r="G362" i="1"/>
  <c r="J361" i="1"/>
  <c r="G361" i="1"/>
  <c r="G360" i="1" l="1"/>
  <c r="M360" i="1"/>
  <c r="G406" i="5" s="1"/>
  <c r="J360" i="1"/>
  <c r="F406" i="5" s="1"/>
  <c r="E406" i="5"/>
  <c r="E408" i="5" l="1"/>
  <c r="E405" i="5"/>
  <c r="F405" i="5"/>
  <c r="F403" i="5" s="1"/>
  <c r="F408" i="5"/>
  <c r="G405" i="5"/>
  <c r="G403" i="5" s="1"/>
  <c r="G408" i="5"/>
  <c r="J353" i="1"/>
  <c r="G353" i="1"/>
  <c r="O347" i="1"/>
  <c r="N347" i="1"/>
  <c r="O346" i="1"/>
  <c r="N346" i="1"/>
  <c r="O345" i="1"/>
  <c r="N345" i="1"/>
  <c r="L347" i="1"/>
  <c r="K347" i="1"/>
  <c r="L346" i="1"/>
  <c r="K346" i="1"/>
  <c r="K345" i="1"/>
  <c r="L345" i="1"/>
  <c r="G349" i="1"/>
  <c r="J355" i="1"/>
  <c r="G355" i="1"/>
  <c r="J354" i="1"/>
  <c r="G354" i="1"/>
  <c r="K352" i="1"/>
  <c r="H352" i="1"/>
  <c r="J351" i="1"/>
  <c r="G351" i="1"/>
  <c r="J350" i="1"/>
  <c r="G350" i="1"/>
  <c r="K348" i="1"/>
  <c r="H348" i="1"/>
  <c r="O331" i="1"/>
  <c r="O328" i="1" s="1"/>
  <c r="N331" i="1"/>
  <c r="N330" i="1"/>
  <c r="N329" i="1"/>
  <c r="L331" i="1"/>
  <c r="K331" i="1"/>
  <c r="L330" i="1"/>
  <c r="K330" i="1"/>
  <c r="L329" i="1"/>
  <c r="K329" i="1"/>
  <c r="H330" i="1"/>
  <c r="H331" i="1"/>
  <c r="I331" i="1"/>
  <c r="H329" i="1"/>
  <c r="J347" i="1" l="1"/>
  <c r="G346" i="1"/>
  <c r="M347" i="1"/>
  <c r="M346" i="1"/>
  <c r="G347" i="1"/>
  <c r="L344" i="1"/>
  <c r="J352" i="1"/>
  <c r="F395" i="5" s="1"/>
  <c r="F397" i="5" s="1"/>
  <c r="I352" i="1"/>
  <c r="G345" i="1"/>
  <c r="J346" i="1"/>
  <c r="M345" i="1"/>
  <c r="L352" i="1"/>
  <c r="G348" i="1"/>
  <c r="E391" i="5" s="1"/>
  <c r="J345" i="1"/>
  <c r="N344" i="1"/>
  <c r="G352" i="1"/>
  <c r="E395" i="5" s="1"/>
  <c r="E397" i="5" s="1"/>
  <c r="L348" i="1"/>
  <c r="J349" i="1"/>
  <c r="I348" i="1"/>
  <c r="O344" i="1"/>
  <c r="K344" i="1"/>
  <c r="M339" i="1"/>
  <c r="J339" i="1"/>
  <c r="G339" i="1"/>
  <c r="M338" i="1"/>
  <c r="J338" i="1"/>
  <c r="G338" i="1"/>
  <c r="M337" i="1"/>
  <c r="J337" i="1"/>
  <c r="G337" i="1"/>
  <c r="O336" i="1"/>
  <c r="N336" i="1"/>
  <c r="L336" i="1"/>
  <c r="K336" i="1"/>
  <c r="I336" i="1"/>
  <c r="H336" i="1"/>
  <c r="M335" i="1"/>
  <c r="J335" i="1"/>
  <c r="G335" i="1"/>
  <c r="M334" i="1"/>
  <c r="J334" i="1"/>
  <c r="G334" i="1"/>
  <c r="M333" i="1"/>
  <c r="G376" i="5" s="1"/>
  <c r="J333" i="1"/>
  <c r="F376" i="5" s="1"/>
  <c r="G333" i="1"/>
  <c r="E376" i="5" s="1"/>
  <c r="O332" i="1"/>
  <c r="N332" i="1"/>
  <c r="L332" i="1"/>
  <c r="K332" i="1"/>
  <c r="I332" i="1"/>
  <c r="H332" i="1"/>
  <c r="I327" i="1"/>
  <c r="I315" i="1" s="1"/>
  <c r="H340" i="1"/>
  <c r="I340" i="1"/>
  <c r="K340" i="1"/>
  <c r="L340" i="1"/>
  <c r="N340" i="1"/>
  <c r="O340" i="1"/>
  <c r="G341" i="1"/>
  <c r="J341" i="1"/>
  <c r="M341" i="1"/>
  <c r="G342" i="1"/>
  <c r="J342" i="1"/>
  <c r="M342" i="1"/>
  <c r="G343" i="1"/>
  <c r="J343" i="1"/>
  <c r="M343" i="1"/>
  <c r="M329" i="1"/>
  <c r="J329" i="1"/>
  <c r="G329" i="1"/>
  <c r="M325" i="1"/>
  <c r="J325" i="1"/>
  <c r="G325" i="1"/>
  <c r="O299" i="1"/>
  <c r="N299" i="1"/>
  <c r="O298" i="1"/>
  <c r="N298" i="1"/>
  <c r="O297" i="1"/>
  <c r="N297" i="1"/>
  <c r="L299" i="1"/>
  <c r="K299" i="1"/>
  <c r="L298" i="1"/>
  <c r="K298" i="1"/>
  <c r="L297" i="1"/>
  <c r="K297" i="1"/>
  <c r="H298" i="1"/>
  <c r="I298" i="1"/>
  <c r="H299" i="1"/>
  <c r="I299" i="1"/>
  <c r="I297" i="1"/>
  <c r="H297" i="1"/>
  <c r="M321" i="1"/>
  <c r="G361" i="5" s="1"/>
  <c r="J321" i="1"/>
  <c r="F361" i="5" s="1"/>
  <c r="M313" i="1"/>
  <c r="G313" i="1"/>
  <c r="E393" i="5" l="1"/>
  <c r="E390" i="5"/>
  <c r="E388" i="5" s="1"/>
  <c r="E413" i="5"/>
  <c r="E415" i="5" s="1"/>
  <c r="E410" i="5"/>
  <c r="E412" i="5" s="1"/>
  <c r="G378" i="5"/>
  <c r="E378" i="5"/>
  <c r="F360" i="5"/>
  <c r="F358" i="5" s="1"/>
  <c r="F363" i="5"/>
  <c r="G363" i="5"/>
  <c r="G360" i="5"/>
  <c r="G358" i="5" s="1"/>
  <c r="F378" i="5"/>
  <c r="M332" i="1"/>
  <c r="M344" i="1"/>
  <c r="J344" i="1"/>
  <c r="J348" i="1"/>
  <c r="F391" i="5" s="1"/>
  <c r="J340" i="1"/>
  <c r="F384" i="5" s="1"/>
  <c r="F386" i="5" s="1"/>
  <c r="G344" i="1"/>
  <c r="G332" i="1"/>
  <c r="M336" i="1"/>
  <c r="G380" i="5" s="1"/>
  <c r="G382" i="5" s="1"/>
  <c r="G340" i="1"/>
  <c r="E384" i="5" s="1"/>
  <c r="E386" i="5" s="1"/>
  <c r="G336" i="1"/>
  <c r="E380" i="5" s="1"/>
  <c r="E382" i="5" s="1"/>
  <c r="J336" i="1"/>
  <c r="F380" i="5" s="1"/>
  <c r="F382" i="5" s="1"/>
  <c r="M340" i="1"/>
  <c r="G384" i="5" s="1"/>
  <c r="G386" i="5" s="1"/>
  <c r="J332" i="1"/>
  <c r="K327" i="1"/>
  <c r="K323" i="1" s="1"/>
  <c r="K315" i="1" s="1"/>
  <c r="N326" i="1"/>
  <c r="N322" i="1" s="1"/>
  <c r="K326" i="1"/>
  <c r="K322" i="1" s="1"/>
  <c r="H327" i="1"/>
  <c r="M331" i="1"/>
  <c r="O327" i="1"/>
  <c r="G321" i="1"/>
  <c r="E361" i="5" s="1"/>
  <c r="J313" i="1"/>
  <c r="M299" i="1"/>
  <c r="L296" i="1"/>
  <c r="J299" i="1"/>
  <c r="G299" i="1"/>
  <c r="M298" i="1"/>
  <c r="J298" i="1"/>
  <c r="G298" i="1"/>
  <c r="M297" i="1"/>
  <c r="J297" i="1"/>
  <c r="I296" i="1"/>
  <c r="G297" i="1"/>
  <c r="O296" i="1"/>
  <c r="K296" i="1"/>
  <c r="M311" i="1"/>
  <c r="J311" i="1"/>
  <c r="G311" i="1"/>
  <c r="M310" i="1"/>
  <c r="J310" i="1"/>
  <c r="G310" i="1"/>
  <c r="M309" i="1"/>
  <c r="J309" i="1"/>
  <c r="G309" i="1"/>
  <c r="O308" i="1"/>
  <c r="N308" i="1"/>
  <c r="L308" i="1"/>
  <c r="K308" i="1"/>
  <c r="I308" i="1"/>
  <c r="H308" i="1"/>
  <c r="M307" i="1"/>
  <c r="J307" i="1"/>
  <c r="G307" i="1"/>
  <c r="M306" i="1"/>
  <c r="J306" i="1"/>
  <c r="G306" i="1"/>
  <c r="M305" i="1"/>
  <c r="J305" i="1"/>
  <c r="G305" i="1"/>
  <c r="O304" i="1"/>
  <c r="N304" i="1"/>
  <c r="L304" i="1"/>
  <c r="K304" i="1"/>
  <c r="I304" i="1"/>
  <c r="H304" i="1"/>
  <c r="M303" i="1"/>
  <c r="J303" i="1"/>
  <c r="G303" i="1"/>
  <c r="M302" i="1"/>
  <c r="J302" i="1"/>
  <c r="G302" i="1"/>
  <c r="M301" i="1"/>
  <c r="J301" i="1"/>
  <c r="G301" i="1"/>
  <c r="O300" i="1"/>
  <c r="N300" i="1"/>
  <c r="L300" i="1"/>
  <c r="K300" i="1"/>
  <c r="I300" i="1"/>
  <c r="H300" i="1"/>
  <c r="M291" i="1"/>
  <c r="J291" i="1"/>
  <c r="G291" i="1"/>
  <c r="M290" i="1"/>
  <c r="J290" i="1"/>
  <c r="G290" i="1"/>
  <c r="M289" i="1"/>
  <c r="J289" i="1"/>
  <c r="G289" i="1"/>
  <c r="O288" i="1"/>
  <c r="N288" i="1"/>
  <c r="L288" i="1"/>
  <c r="K288" i="1"/>
  <c r="I288" i="1"/>
  <c r="H288" i="1"/>
  <c r="M287" i="1"/>
  <c r="J287" i="1"/>
  <c r="G287" i="1"/>
  <c r="M286" i="1"/>
  <c r="J286" i="1"/>
  <c r="G286" i="1"/>
  <c r="M285" i="1"/>
  <c r="J285" i="1"/>
  <c r="G285" i="1"/>
  <c r="O284" i="1"/>
  <c r="N284" i="1"/>
  <c r="L284" i="1"/>
  <c r="K284" i="1"/>
  <c r="I284" i="1"/>
  <c r="H284" i="1"/>
  <c r="J295" i="1"/>
  <c r="I292" i="1"/>
  <c r="F390" i="5" l="1"/>
  <c r="F388" i="5" s="1"/>
  <c r="F393" i="5"/>
  <c r="F375" i="5"/>
  <c r="F373" i="5" s="1"/>
  <c r="G375" i="5"/>
  <c r="G373" i="5" s="1"/>
  <c r="N314" i="1"/>
  <c r="M314" i="1" s="1"/>
  <c r="M322" i="1"/>
  <c r="E375" i="5"/>
  <c r="E373" i="5" s="1"/>
  <c r="E360" i="5"/>
  <c r="E358" i="5" s="1"/>
  <c r="E363" i="5"/>
  <c r="G300" i="1"/>
  <c r="E336" i="5" s="1"/>
  <c r="E339" i="5" s="1"/>
  <c r="M288" i="1"/>
  <c r="G322" i="5" s="1"/>
  <c r="J288" i="1"/>
  <c r="F322" i="5" s="1"/>
  <c r="M304" i="1"/>
  <c r="G341" i="5" s="1"/>
  <c r="G344" i="5" s="1"/>
  <c r="M308" i="1"/>
  <c r="G346" i="5" s="1"/>
  <c r="G349" i="5" s="1"/>
  <c r="G288" i="1"/>
  <c r="E322" i="5" s="1"/>
  <c r="E324" i="5" s="1"/>
  <c r="M300" i="1"/>
  <c r="G336" i="5" s="1"/>
  <c r="G339" i="5" s="1"/>
  <c r="J300" i="1"/>
  <c r="F336" i="5" s="1"/>
  <c r="G304" i="1"/>
  <c r="E341" i="5" s="1"/>
  <c r="E344" i="5" s="1"/>
  <c r="J304" i="1"/>
  <c r="F341" i="5" s="1"/>
  <c r="F344" i="5" s="1"/>
  <c r="J308" i="1"/>
  <c r="F346" i="5" s="1"/>
  <c r="F349" i="5" s="1"/>
  <c r="J296" i="1"/>
  <c r="J284" i="1"/>
  <c r="F318" i="5" s="1"/>
  <c r="F320" i="5" s="1"/>
  <c r="M326" i="1"/>
  <c r="N328" i="1"/>
  <c r="N327" i="1"/>
  <c r="N323" i="1" s="1"/>
  <c r="N315" i="1" s="1"/>
  <c r="I312" i="1"/>
  <c r="H326" i="1"/>
  <c r="H314" i="1" s="1"/>
  <c r="K324" i="1"/>
  <c r="M330" i="1"/>
  <c r="M328" i="1" s="1"/>
  <c r="K328" i="1"/>
  <c r="K314" i="1"/>
  <c r="K312" i="1" s="1"/>
  <c r="J322" i="1"/>
  <c r="J326" i="1"/>
  <c r="J330" i="1"/>
  <c r="G331" i="1"/>
  <c r="O324" i="1"/>
  <c r="O323" i="1"/>
  <c r="O315" i="1" s="1"/>
  <c r="O312" i="1" s="1"/>
  <c r="K320" i="1"/>
  <c r="G327" i="1"/>
  <c r="G308" i="1"/>
  <c r="E346" i="5" s="1"/>
  <c r="E349" i="5" s="1"/>
  <c r="M296" i="1"/>
  <c r="G296" i="1"/>
  <c r="M284" i="1"/>
  <c r="G318" i="5" s="1"/>
  <c r="G320" i="5" s="1"/>
  <c r="G284" i="1"/>
  <c r="E318" i="5" s="1"/>
  <c r="E320" i="5" s="1"/>
  <c r="H296" i="1"/>
  <c r="N296" i="1"/>
  <c r="G294" i="1"/>
  <c r="L292" i="1"/>
  <c r="J294" i="1"/>
  <c r="G295" i="1"/>
  <c r="M293" i="1"/>
  <c r="M294" i="1"/>
  <c r="M295" i="1"/>
  <c r="K292" i="1"/>
  <c r="O292" i="1"/>
  <c r="J293" i="1"/>
  <c r="N292" i="1"/>
  <c r="M283" i="1"/>
  <c r="J283" i="1"/>
  <c r="G283" i="1"/>
  <c r="M282" i="1"/>
  <c r="J282" i="1"/>
  <c r="G282" i="1"/>
  <c r="M281" i="1"/>
  <c r="J281" i="1"/>
  <c r="G281" i="1"/>
  <c r="O280" i="1"/>
  <c r="N280" i="1"/>
  <c r="L280" i="1"/>
  <c r="K280" i="1"/>
  <c r="I280" i="1"/>
  <c r="H280" i="1"/>
  <c r="M279" i="1"/>
  <c r="J279" i="1"/>
  <c r="G279" i="1"/>
  <c r="M278" i="1"/>
  <c r="J278" i="1"/>
  <c r="G278" i="1"/>
  <c r="M277" i="1"/>
  <c r="J277" i="1"/>
  <c r="G277" i="1"/>
  <c r="O276" i="1"/>
  <c r="N276" i="1"/>
  <c r="L276" i="1"/>
  <c r="K276" i="1"/>
  <c r="I276" i="1"/>
  <c r="H276" i="1"/>
  <c r="M275" i="1"/>
  <c r="J275" i="1"/>
  <c r="G275" i="1"/>
  <c r="M274" i="1"/>
  <c r="J274" i="1"/>
  <c r="G274" i="1"/>
  <c r="M273" i="1"/>
  <c r="J273" i="1"/>
  <c r="O272" i="1"/>
  <c r="N272" i="1"/>
  <c r="L272" i="1"/>
  <c r="K272" i="1"/>
  <c r="I272" i="1"/>
  <c r="H272" i="1"/>
  <c r="M263" i="1"/>
  <c r="J263" i="1"/>
  <c r="G263" i="1"/>
  <c r="M262" i="1"/>
  <c r="J262" i="1"/>
  <c r="G262" i="1"/>
  <c r="M261" i="1"/>
  <c r="L260" i="1"/>
  <c r="J261" i="1"/>
  <c r="G261" i="1"/>
  <c r="O260" i="1"/>
  <c r="K260" i="1"/>
  <c r="M267" i="1"/>
  <c r="J267" i="1"/>
  <c r="G267" i="1"/>
  <c r="M266" i="1"/>
  <c r="J266" i="1"/>
  <c r="G266" i="1"/>
  <c r="M265" i="1"/>
  <c r="J265" i="1"/>
  <c r="O264" i="1"/>
  <c r="N264" i="1"/>
  <c r="L264" i="1"/>
  <c r="K264" i="1"/>
  <c r="I264" i="1"/>
  <c r="H264" i="1"/>
  <c r="M237" i="1"/>
  <c r="N312" i="1" l="1"/>
  <c r="G335" i="5"/>
  <c r="G333" i="5" s="1"/>
  <c r="E335" i="5"/>
  <c r="E333" i="5" s="1"/>
  <c r="F339" i="5"/>
  <c r="F335" i="5"/>
  <c r="F333" i="5" s="1"/>
  <c r="G324" i="5"/>
  <c r="F324" i="5"/>
  <c r="H224" i="1"/>
  <c r="J226" i="1"/>
  <c r="O224" i="1"/>
  <c r="J227" i="1"/>
  <c r="L224" i="1"/>
  <c r="M226" i="1"/>
  <c r="M227" i="1"/>
  <c r="M225" i="1"/>
  <c r="N224" i="1"/>
  <c r="K224" i="1"/>
  <c r="I324" i="1"/>
  <c r="I320" i="1"/>
  <c r="M327" i="1"/>
  <c r="M324" i="1" s="1"/>
  <c r="G368" i="5" s="1"/>
  <c r="H324" i="1"/>
  <c r="N320" i="1"/>
  <c r="H328" i="1"/>
  <c r="G330" i="1"/>
  <c r="G326" i="1"/>
  <c r="G324" i="1" s="1"/>
  <c r="E368" i="5" s="1"/>
  <c r="E371" i="5" s="1"/>
  <c r="N324" i="1"/>
  <c r="J314" i="1"/>
  <c r="J331" i="1"/>
  <c r="J328" i="1" s="1"/>
  <c r="L328" i="1"/>
  <c r="O320" i="1"/>
  <c r="G314" i="1"/>
  <c r="M323" i="1"/>
  <c r="M320" i="1" s="1"/>
  <c r="M315" i="1"/>
  <c r="M312" i="1" s="1"/>
  <c r="G354" i="5" s="1"/>
  <c r="H315" i="1"/>
  <c r="H320" i="1"/>
  <c r="M276" i="1"/>
  <c r="G310" i="5" s="1"/>
  <c r="G312" i="5" s="1"/>
  <c r="M292" i="1"/>
  <c r="G329" i="5" s="1"/>
  <c r="G331" i="5" s="1"/>
  <c r="G270" i="1"/>
  <c r="M271" i="1"/>
  <c r="M264" i="1"/>
  <c r="G299" i="5" s="1"/>
  <c r="G298" i="5" s="1"/>
  <c r="I268" i="1"/>
  <c r="G271" i="1"/>
  <c r="G276" i="1"/>
  <c r="E310" i="5" s="1"/>
  <c r="E312" i="5" s="1"/>
  <c r="J269" i="1"/>
  <c r="J271" i="1"/>
  <c r="M280" i="1"/>
  <c r="G314" i="5" s="1"/>
  <c r="J292" i="1"/>
  <c r="F329" i="5" s="1"/>
  <c r="G272" i="1"/>
  <c r="E306" i="5" s="1"/>
  <c r="G280" i="1"/>
  <c r="E314" i="5" s="1"/>
  <c r="G260" i="1"/>
  <c r="L268" i="1"/>
  <c r="M270" i="1"/>
  <c r="J272" i="1"/>
  <c r="F306" i="5" s="1"/>
  <c r="M272" i="1"/>
  <c r="G306" i="5" s="1"/>
  <c r="J280" i="1"/>
  <c r="F314" i="5" s="1"/>
  <c r="G264" i="1"/>
  <c r="E299" i="5" s="1"/>
  <c r="E298" i="5" s="1"/>
  <c r="G269" i="1"/>
  <c r="O268" i="1"/>
  <c r="J270" i="1"/>
  <c r="J276" i="1"/>
  <c r="F310" i="5" s="1"/>
  <c r="F312" i="5" s="1"/>
  <c r="J264" i="1"/>
  <c r="F299" i="5" s="1"/>
  <c r="F298" i="5" s="1"/>
  <c r="M260" i="1"/>
  <c r="N268" i="1"/>
  <c r="M269" i="1"/>
  <c r="K268" i="1"/>
  <c r="H268" i="1"/>
  <c r="J260" i="1"/>
  <c r="H260" i="1"/>
  <c r="I260" i="1"/>
  <c r="N260" i="1"/>
  <c r="M259" i="1"/>
  <c r="J259" i="1"/>
  <c r="G259" i="1"/>
  <c r="M258" i="1"/>
  <c r="J258" i="1"/>
  <c r="G258" i="1"/>
  <c r="M257" i="1"/>
  <c r="J257" i="1"/>
  <c r="G257" i="1"/>
  <c r="O256" i="1"/>
  <c r="N256" i="1"/>
  <c r="L256" i="1"/>
  <c r="K256" i="1"/>
  <c r="I256" i="1"/>
  <c r="H256" i="1"/>
  <c r="M255" i="1"/>
  <c r="J255" i="1"/>
  <c r="G255" i="1"/>
  <c r="M254" i="1"/>
  <c r="J254" i="1"/>
  <c r="G254" i="1"/>
  <c r="M253" i="1"/>
  <c r="J253" i="1"/>
  <c r="G253" i="1"/>
  <c r="O252" i="1"/>
  <c r="N252" i="1"/>
  <c r="L252" i="1"/>
  <c r="K252" i="1"/>
  <c r="I252" i="1"/>
  <c r="H252" i="1"/>
  <c r="M251" i="1"/>
  <c r="J251" i="1"/>
  <c r="G251" i="1"/>
  <c r="M250" i="1"/>
  <c r="J250" i="1"/>
  <c r="G250" i="1"/>
  <c r="M249" i="1"/>
  <c r="J249" i="1"/>
  <c r="G249" i="1"/>
  <c r="O248" i="1"/>
  <c r="N248" i="1"/>
  <c r="L248" i="1"/>
  <c r="K248" i="1"/>
  <c r="I248" i="1"/>
  <c r="H248" i="1"/>
  <c r="M247" i="1"/>
  <c r="J247" i="1"/>
  <c r="G247" i="1"/>
  <c r="M246" i="1"/>
  <c r="J246" i="1"/>
  <c r="G246" i="1"/>
  <c r="M245" i="1"/>
  <c r="J245" i="1"/>
  <c r="G245" i="1"/>
  <c r="O244" i="1"/>
  <c r="N244" i="1"/>
  <c r="L244" i="1"/>
  <c r="K244" i="1"/>
  <c r="I244" i="1"/>
  <c r="H244" i="1"/>
  <c r="M243" i="1"/>
  <c r="J243" i="1"/>
  <c r="G243" i="1"/>
  <c r="M242" i="1"/>
  <c r="J242" i="1"/>
  <c r="G242" i="1"/>
  <c r="M241" i="1"/>
  <c r="J241" i="1"/>
  <c r="G241" i="1"/>
  <c r="O240" i="1"/>
  <c r="N240" i="1"/>
  <c r="L240" i="1"/>
  <c r="K240" i="1"/>
  <c r="I240" i="1"/>
  <c r="H240" i="1"/>
  <c r="M239" i="1"/>
  <c r="J239" i="1"/>
  <c r="G239" i="1"/>
  <c r="M238" i="1"/>
  <c r="J238" i="1"/>
  <c r="G238" i="1"/>
  <c r="J237" i="1"/>
  <c r="G237" i="1"/>
  <c r="O236" i="1"/>
  <c r="N236" i="1"/>
  <c r="L236" i="1"/>
  <c r="K236" i="1"/>
  <c r="I236" i="1"/>
  <c r="H236" i="1"/>
  <c r="M235" i="1"/>
  <c r="J235" i="1"/>
  <c r="G235" i="1"/>
  <c r="M234" i="1"/>
  <c r="J234" i="1"/>
  <c r="G234" i="1"/>
  <c r="M233" i="1"/>
  <c r="J233" i="1"/>
  <c r="G233" i="1"/>
  <c r="O232" i="1"/>
  <c r="N232" i="1"/>
  <c r="L232" i="1"/>
  <c r="K232" i="1"/>
  <c r="I232" i="1"/>
  <c r="H232" i="1"/>
  <c r="O211" i="1"/>
  <c r="N211" i="1"/>
  <c r="N207" i="1" s="1"/>
  <c r="O210" i="1"/>
  <c r="O206" i="1" s="1"/>
  <c r="N210" i="1"/>
  <c r="L211" i="1"/>
  <c r="L210" i="1"/>
  <c r="L206" i="1" s="1"/>
  <c r="H210" i="1"/>
  <c r="H206" i="1" s="1"/>
  <c r="I210" i="1"/>
  <c r="I211" i="1"/>
  <c r="I207" i="1" s="1"/>
  <c r="M231" i="1"/>
  <c r="J231" i="1"/>
  <c r="G231" i="1"/>
  <c r="M230" i="1"/>
  <c r="J230" i="1"/>
  <c r="G230" i="1"/>
  <c r="M229" i="1"/>
  <c r="J229" i="1"/>
  <c r="G229" i="1"/>
  <c r="O228" i="1"/>
  <c r="N228" i="1"/>
  <c r="L228" i="1"/>
  <c r="K228" i="1"/>
  <c r="I228" i="1"/>
  <c r="H228" i="1"/>
  <c r="M219" i="1"/>
  <c r="J219" i="1"/>
  <c r="G219" i="1"/>
  <c r="M218" i="1"/>
  <c r="J218" i="1"/>
  <c r="G218" i="1"/>
  <c r="M217" i="1"/>
  <c r="J217" i="1"/>
  <c r="G217" i="1"/>
  <c r="O216" i="1"/>
  <c r="N216" i="1"/>
  <c r="K216" i="1"/>
  <c r="I216" i="1"/>
  <c r="H216" i="1"/>
  <c r="G209" i="1"/>
  <c r="G205" i="1"/>
  <c r="M203" i="1"/>
  <c r="J203" i="1"/>
  <c r="G203" i="1"/>
  <c r="M202" i="1"/>
  <c r="J202" i="1"/>
  <c r="G202" i="1"/>
  <c r="M201" i="1"/>
  <c r="J201" i="1"/>
  <c r="G201" i="1"/>
  <c r="O200" i="1"/>
  <c r="N200" i="1"/>
  <c r="L200" i="1"/>
  <c r="K200" i="1"/>
  <c r="I200" i="1"/>
  <c r="H200" i="1"/>
  <c r="M199" i="1"/>
  <c r="J199" i="1"/>
  <c r="G199" i="1"/>
  <c r="M198" i="1"/>
  <c r="J198" i="1"/>
  <c r="G198" i="1"/>
  <c r="M197" i="1"/>
  <c r="J197" i="1"/>
  <c r="G197" i="1"/>
  <c r="O196" i="1"/>
  <c r="N196" i="1"/>
  <c r="L196" i="1"/>
  <c r="K196" i="1"/>
  <c r="I196" i="1"/>
  <c r="H196" i="1"/>
  <c r="M195" i="1"/>
  <c r="J195" i="1"/>
  <c r="G195" i="1"/>
  <c r="M194" i="1"/>
  <c r="J194" i="1"/>
  <c r="G194" i="1"/>
  <c r="M193" i="1"/>
  <c r="J193" i="1"/>
  <c r="G193" i="1"/>
  <c r="O192" i="1"/>
  <c r="N192" i="1"/>
  <c r="L192" i="1"/>
  <c r="K192" i="1"/>
  <c r="I192" i="1"/>
  <c r="H192" i="1"/>
  <c r="G216" i="1" l="1"/>
  <c r="E247" i="5" s="1"/>
  <c r="F308" i="5"/>
  <c r="F305" i="5"/>
  <c r="F303" i="5" s="1"/>
  <c r="E305" i="5"/>
  <c r="E303" i="5" s="1"/>
  <c r="G308" i="5"/>
  <c r="G305" i="5"/>
  <c r="G303" i="5" s="1"/>
  <c r="F316" i="5"/>
  <c r="E316" i="5"/>
  <c r="G316" i="5"/>
  <c r="J225" i="1"/>
  <c r="J224" i="1" s="1"/>
  <c r="E367" i="5"/>
  <c r="E365" i="5" s="1"/>
  <c r="E308" i="5"/>
  <c r="F296" i="5"/>
  <c r="F301" i="5"/>
  <c r="E296" i="5"/>
  <c r="E301" i="5"/>
  <c r="F331" i="5"/>
  <c r="F328" i="5"/>
  <c r="F326" i="5" s="1"/>
  <c r="G296" i="5"/>
  <c r="G301" i="5"/>
  <c r="G328" i="5"/>
  <c r="G326" i="5" s="1"/>
  <c r="G353" i="5"/>
  <c r="G351" i="5" s="1"/>
  <c r="G356" i="5"/>
  <c r="G367" i="5"/>
  <c r="G365" i="5" s="1"/>
  <c r="G371" i="5"/>
  <c r="M224" i="1"/>
  <c r="H212" i="1"/>
  <c r="J214" i="1"/>
  <c r="M236" i="1"/>
  <c r="G270" i="5" s="1"/>
  <c r="G273" i="5" s="1"/>
  <c r="G215" i="1"/>
  <c r="J213" i="1"/>
  <c r="J215" i="1"/>
  <c r="M240" i="1"/>
  <c r="G276" i="5" s="1"/>
  <c r="G278" i="5" s="1"/>
  <c r="G328" i="1"/>
  <c r="G320" i="1"/>
  <c r="J327" i="1"/>
  <c r="L324" i="1"/>
  <c r="G315" i="1"/>
  <c r="H312" i="1"/>
  <c r="G244" i="1"/>
  <c r="E280" i="5" s="1"/>
  <c r="E282" i="5" s="1"/>
  <c r="M252" i="1"/>
  <c r="G288" i="5" s="1"/>
  <c r="G226" i="1"/>
  <c r="G268" i="1"/>
  <c r="L208" i="1"/>
  <c r="M215" i="1"/>
  <c r="M248" i="1"/>
  <c r="G284" i="5" s="1"/>
  <c r="G286" i="5" s="1"/>
  <c r="J268" i="1"/>
  <c r="G200" i="1"/>
  <c r="E226" i="5" s="1"/>
  <c r="E228" i="5" s="1"/>
  <c r="J240" i="1"/>
  <c r="F276" i="5" s="1"/>
  <c r="F278" i="5" s="1"/>
  <c r="J244" i="1"/>
  <c r="F280" i="5" s="1"/>
  <c r="F282" i="5" s="1"/>
  <c r="J248" i="1"/>
  <c r="F284" i="5" s="1"/>
  <c r="F286" i="5" s="1"/>
  <c r="I208" i="1"/>
  <c r="I206" i="1"/>
  <c r="G206" i="1" s="1"/>
  <c r="J196" i="1"/>
  <c r="F222" i="5" s="1"/>
  <c r="F224" i="5" s="1"/>
  <c r="G252" i="1"/>
  <c r="E288" i="5" s="1"/>
  <c r="E290" i="5" s="1"/>
  <c r="G192" i="1"/>
  <c r="E218" i="5" s="1"/>
  <c r="E220" i="5" s="1"/>
  <c r="J200" i="1"/>
  <c r="F226" i="5" s="1"/>
  <c r="F228" i="5" s="1"/>
  <c r="M200" i="1"/>
  <c r="G226" i="5" s="1"/>
  <c r="G228" i="5" s="1"/>
  <c r="K211" i="1"/>
  <c r="K207" i="1" s="1"/>
  <c r="M214" i="1"/>
  <c r="G222" i="1"/>
  <c r="O220" i="1"/>
  <c r="J228" i="1"/>
  <c r="F262" i="5" s="1"/>
  <c r="G214" i="1"/>
  <c r="O212" i="1"/>
  <c r="M232" i="1"/>
  <c r="G266" i="5" s="1"/>
  <c r="M244" i="1"/>
  <c r="G280" i="5" s="1"/>
  <c r="G282" i="5" s="1"/>
  <c r="G256" i="1"/>
  <c r="E292" i="5" s="1"/>
  <c r="E294" i="5" s="1"/>
  <c r="M256" i="1"/>
  <c r="G292" i="5" s="1"/>
  <c r="G294" i="5" s="1"/>
  <c r="I224" i="1"/>
  <c r="J216" i="1"/>
  <c r="F247" i="5" s="1"/>
  <c r="F246" i="5" s="1"/>
  <c r="L220" i="1"/>
  <c r="M228" i="1"/>
  <c r="G262" i="5" s="1"/>
  <c r="G228" i="1"/>
  <c r="E262" i="5" s="1"/>
  <c r="G236" i="1"/>
  <c r="E270" i="5" s="1"/>
  <c r="E274" i="5" s="1"/>
  <c r="J256" i="1"/>
  <c r="F292" i="5" s="1"/>
  <c r="J192" i="1"/>
  <c r="F218" i="5" s="1"/>
  <c r="F220" i="5" s="1"/>
  <c r="K210" i="1"/>
  <c r="J210" i="1" s="1"/>
  <c r="M196" i="1"/>
  <c r="G222" i="5" s="1"/>
  <c r="G224" i="5" s="1"/>
  <c r="G196" i="1"/>
  <c r="E222" i="5" s="1"/>
  <c r="E224" i="5" s="1"/>
  <c r="G232" i="1"/>
  <c r="E266" i="5" s="1"/>
  <c r="J236" i="1"/>
  <c r="F270" i="5" s="1"/>
  <c r="F273" i="5" s="1"/>
  <c r="G240" i="1"/>
  <c r="E276" i="5" s="1"/>
  <c r="E278" i="5" s="1"/>
  <c r="G248" i="1"/>
  <c r="E284" i="5" s="1"/>
  <c r="E286" i="5" s="1"/>
  <c r="J252" i="1"/>
  <c r="F288" i="5" s="1"/>
  <c r="F290" i="5" s="1"/>
  <c r="M268" i="1"/>
  <c r="G293" i="1"/>
  <c r="H292" i="1"/>
  <c r="G227" i="1"/>
  <c r="J232" i="1"/>
  <c r="F266" i="5" s="1"/>
  <c r="F267" i="5" s="1"/>
  <c r="G225" i="1"/>
  <c r="I220" i="1"/>
  <c r="G221" i="1"/>
  <c r="M221" i="1"/>
  <c r="M222" i="1"/>
  <c r="M216" i="1"/>
  <c r="G247" i="5" s="1"/>
  <c r="G246" i="5" s="1"/>
  <c r="N206" i="1"/>
  <c r="M206" i="1" s="1"/>
  <c r="N208" i="1"/>
  <c r="O208" i="1"/>
  <c r="M211" i="1"/>
  <c r="O207" i="1"/>
  <c r="M207" i="1" s="1"/>
  <c r="M213" i="1"/>
  <c r="K212" i="1"/>
  <c r="J221" i="1"/>
  <c r="J223" i="1"/>
  <c r="G213" i="1"/>
  <c r="J209" i="1"/>
  <c r="M209" i="1"/>
  <c r="H211" i="1"/>
  <c r="L212" i="1"/>
  <c r="I212" i="1"/>
  <c r="N212" i="1"/>
  <c r="G210" i="1"/>
  <c r="M210" i="1"/>
  <c r="L207" i="1"/>
  <c r="J205" i="1"/>
  <c r="M205" i="1"/>
  <c r="M192" i="1"/>
  <c r="G218" i="5" s="1"/>
  <c r="G220" i="5" s="1"/>
  <c r="M191" i="1"/>
  <c r="J191" i="1"/>
  <c r="G191" i="1"/>
  <c r="M190" i="1"/>
  <c r="J190" i="1"/>
  <c r="G190" i="1"/>
  <c r="M189" i="1"/>
  <c r="J189" i="1"/>
  <c r="G189" i="1"/>
  <c r="O188" i="1"/>
  <c r="N188" i="1"/>
  <c r="L188" i="1"/>
  <c r="K188" i="1"/>
  <c r="I188" i="1"/>
  <c r="H188" i="1"/>
  <c r="M187" i="1"/>
  <c r="J187" i="1"/>
  <c r="G187" i="1"/>
  <c r="M186" i="1"/>
  <c r="J186" i="1"/>
  <c r="G186" i="1"/>
  <c r="M185" i="1"/>
  <c r="J185" i="1"/>
  <c r="G185" i="1"/>
  <c r="O184" i="1"/>
  <c r="N184" i="1"/>
  <c r="L184" i="1"/>
  <c r="K184" i="1"/>
  <c r="I184" i="1"/>
  <c r="H184" i="1"/>
  <c r="M183" i="1"/>
  <c r="J183" i="1"/>
  <c r="G183" i="1"/>
  <c r="M182" i="1"/>
  <c r="J182" i="1"/>
  <c r="G182" i="1"/>
  <c r="M181" i="1"/>
  <c r="J181" i="1"/>
  <c r="G181" i="1"/>
  <c r="O180" i="1"/>
  <c r="N180" i="1"/>
  <c r="L180" i="1"/>
  <c r="K180" i="1"/>
  <c r="I180" i="1"/>
  <c r="H180" i="1"/>
  <c r="M171" i="1"/>
  <c r="L168" i="1"/>
  <c r="J171" i="1"/>
  <c r="G171" i="1"/>
  <c r="M170" i="1"/>
  <c r="J170" i="1"/>
  <c r="G170" i="1"/>
  <c r="M169" i="1"/>
  <c r="J169" i="1"/>
  <c r="I168" i="1"/>
  <c r="G169" i="1"/>
  <c r="O168" i="1"/>
  <c r="K168" i="1"/>
  <c r="M179" i="1"/>
  <c r="J179" i="1"/>
  <c r="G179" i="1"/>
  <c r="M178" i="1"/>
  <c r="J178" i="1"/>
  <c r="G178" i="1"/>
  <c r="M177" i="1"/>
  <c r="J177" i="1"/>
  <c r="G177" i="1"/>
  <c r="O176" i="1"/>
  <c r="N176" i="1"/>
  <c r="L176" i="1"/>
  <c r="K176" i="1"/>
  <c r="I176" i="1"/>
  <c r="H176" i="1"/>
  <c r="M175" i="1"/>
  <c r="J175" i="1"/>
  <c r="G175" i="1"/>
  <c r="M174" i="1"/>
  <c r="J174" i="1"/>
  <c r="G174" i="1"/>
  <c r="M173" i="1"/>
  <c r="J173" i="1"/>
  <c r="G173" i="1"/>
  <c r="O172" i="1"/>
  <c r="N172" i="1"/>
  <c r="L172" i="1"/>
  <c r="K172" i="1"/>
  <c r="I172" i="1"/>
  <c r="H172" i="1"/>
  <c r="F261" i="5" l="1"/>
  <c r="E261" i="5"/>
  <c r="G261" i="5"/>
  <c r="E250" i="5"/>
  <c r="E246" i="5"/>
  <c r="E244" i="5" s="1"/>
  <c r="F264" i="5"/>
  <c r="G264" i="5"/>
  <c r="E264" i="5"/>
  <c r="F294" i="5"/>
  <c r="G290" i="5"/>
  <c r="G250" i="5"/>
  <c r="G244" i="5"/>
  <c r="F250" i="5"/>
  <c r="F244" i="5"/>
  <c r="M223" i="1"/>
  <c r="J212" i="1"/>
  <c r="J211" i="1"/>
  <c r="G176" i="1"/>
  <c r="E201" i="5" s="1"/>
  <c r="E203" i="5" s="1"/>
  <c r="I204" i="1"/>
  <c r="M212" i="1"/>
  <c r="J172" i="1"/>
  <c r="F197" i="5" s="1"/>
  <c r="G180" i="1"/>
  <c r="E205" i="5" s="1"/>
  <c r="E207" i="5" s="1"/>
  <c r="M184" i="1"/>
  <c r="G209" i="5" s="1"/>
  <c r="G212" i="5" s="1"/>
  <c r="L320" i="1"/>
  <c r="J323" i="1"/>
  <c r="J324" i="1"/>
  <c r="F368" i="5" s="1"/>
  <c r="G312" i="1"/>
  <c r="E354" i="5" s="1"/>
  <c r="J207" i="1"/>
  <c r="K208" i="1"/>
  <c r="J184" i="1"/>
  <c r="F209" i="5" s="1"/>
  <c r="F212" i="5" s="1"/>
  <c r="G188" i="1"/>
  <c r="E214" i="5" s="1"/>
  <c r="E215" i="5" s="1"/>
  <c r="G172" i="1"/>
  <c r="E197" i="5" s="1"/>
  <c r="M180" i="1"/>
  <c r="G205" i="5" s="1"/>
  <c r="G207" i="5" s="1"/>
  <c r="M188" i="1"/>
  <c r="G214" i="5" s="1"/>
  <c r="G215" i="5" s="1"/>
  <c r="G223" i="1"/>
  <c r="O204" i="1"/>
  <c r="J222" i="1"/>
  <c r="M172" i="1"/>
  <c r="G197" i="5" s="1"/>
  <c r="M176" i="1"/>
  <c r="G201" i="5" s="1"/>
  <c r="G203" i="5" s="1"/>
  <c r="G292" i="1"/>
  <c r="E329" i="5" s="1"/>
  <c r="G184" i="1"/>
  <c r="E209" i="5" s="1"/>
  <c r="E212" i="5" s="1"/>
  <c r="G212" i="1"/>
  <c r="G224" i="1"/>
  <c r="J176" i="1"/>
  <c r="F201" i="5" s="1"/>
  <c r="F203" i="5" s="1"/>
  <c r="J168" i="1"/>
  <c r="J188" i="1"/>
  <c r="F214" i="5" s="1"/>
  <c r="F215" i="5" s="1"/>
  <c r="N204" i="1"/>
  <c r="K206" i="1"/>
  <c r="J206" i="1" s="1"/>
  <c r="N220" i="1"/>
  <c r="K220" i="1"/>
  <c r="H220" i="1"/>
  <c r="M208" i="1"/>
  <c r="G240" i="5" s="1"/>
  <c r="G239" i="5" s="1"/>
  <c r="L204" i="1"/>
  <c r="G211" i="1"/>
  <c r="H208" i="1"/>
  <c r="H207" i="1"/>
  <c r="G207" i="1" s="1"/>
  <c r="M204" i="1"/>
  <c r="G233" i="5" s="1"/>
  <c r="M168" i="1"/>
  <c r="J180" i="1"/>
  <c r="F205" i="5" s="1"/>
  <c r="F207" i="5" s="1"/>
  <c r="G168" i="1"/>
  <c r="H168" i="1"/>
  <c r="N168" i="1"/>
  <c r="M135" i="1"/>
  <c r="J135" i="1"/>
  <c r="G135" i="1"/>
  <c r="M134" i="1"/>
  <c r="J134" i="1"/>
  <c r="G134" i="1"/>
  <c r="M133" i="1"/>
  <c r="L132" i="1"/>
  <c r="G133" i="1"/>
  <c r="I132" i="1"/>
  <c r="M143" i="1"/>
  <c r="J143" i="1"/>
  <c r="G143" i="1"/>
  <c r="M142" i="1"/>
  <c r="J142" i="1"/>
  <c r="G142" i="1"/>
  <c r="M141" i="1"/>
  <c r="J141" i="1"/>
  <c r="G141" i="1"/>
  <c r="O140" i="1"/>
  <c r="N140" i="1"/>
  <c r="L140" i="1"/>
  <c r="K140" i="1"/>
  <c r="I140" i="1"/>
  <c r="H140" i="1"/>
  <c r="M139" i="1"/>
  <c r="J139" i="1"/>
  <c r="G139" i="1"/>
  <c r="M138" i="1"/>
  <c r="J138" i="1"/>
  <c r="G138" i="1"/>
  <c r="M137" i="1"/>
  <c r="J137" i="1"/>
  <c r="G137" i="1"/>
  <c r="O136" i="1"/>
  <c r="N136" i="1"/>
  <c r="L136" i="1"/>
  <c r="K136" i="1"/>
  <c r="I136" i="1"/>
  <c r="H136" i="1"/>
  <c r="M127" i="1"/>
  <c r="J127" i="1"/>
  <c r="G127" i="1"/>
  <c r="M126" i="1"/>
  <c r="J126" i="1"/>
  <c r="G126" i="1"/>
  <c r="M125" i="1"/>
  <c r="J125" i="1"/>
  <c r="G125" i="1"/>
  <c r="O124" i="1"/>
  <c r="N124" i="1"/>
  <c r="L124" i="1"/>
  <c r="K124" i="1"/>
  <c r="I124" i="1"/>
  <c r="H124" i="1"/>
  <c r="G196" i="5" l="1"/>
  <c r="G194" i="5" s="1"/>
  <c r="F196" i="5"/>
  <c r="F194" i="5" s="1"/>
  <c r="E196" i="5"/>
  <c r="E194" i="5" s="1"/>
  <c r="K204" i="1"/>
  <c r="F371" i="5"/>
  <c r="F367" i="5"/>
  <c r="F365" i="5" s="1"/>
  <c r="E331" i="5"/>
  <c r="E328" i="5"/>
  <c r="E326" i="5" s="1"/>
  <c r="E356" i="5"/>
  <c r="E353" i="5"/>
  <c r="E351" i="5" s="1"/>
  <c r="G199" i="5"/>
  <c r="G235" i="5"/>
  <c r="G232" i="5"/>
  <c r="G230" i="5" s="1"/>
  <c r="G242" i="5"/>
  <c r="G237" i="5"/>
  <c r="J208" i="1"/>
  <c r="F240" i="5" s="1"/>
  <c r="F239" i="5" s="1"/>
  <c r="G220" i="1"/>
  <c r="E255" i="5" s="1"/>
  <c r="E199" i="5"/>
  <c r="F199" i="5"/>
  <c r="M220" i="1"/>
  <c r="G255" i="5" s="1"/>
  <c r="J204" i="1"/>
  <c r="F233" i="5" s="1"/>
  <c r="J220" i="1"/>
  <c r="F255" i="5" s="1"/>
  <c r="G140" i="1"/>
  <c r="J320" i="1"/>
  <c r="J315" i="1"/>
  <c r="L312" i="1"/>
  <c r="J136" i="1"/>
  <c r="F163" i="5" s="1"/>
  <c r="M140" i="1"/>
  <c r="G124" i="1"/>
  <c r="E152" i="5" s="1"/>
  <c r="E154" i="5" s="1"/>
  <c r="M124" i="1"/>
  <c r="G152" i="5" s="1"/>
  <c r="G154" i="5" s="1"/>
  <c r="G204" i="1"/>
  <c r="E233" i="5" s="1"/>
  <c r="J140" i="1"/>
  <c r="G136" i="1"/>
  <c r="E163" i="5" s="1"/>
  <c r="M136" i="1"/>
  <c r="G163" i="5" s="1"/>
  <c r="G208" i="1"/>
  <c r="E240" i="5" s="1"/>
  <c r="E239" i="5" s="1"/>
  <c r="H204" i="1"/>
  <c r="M132" i="1"/>
  <c r="G132" i="1"/>
  <c r="N132" i="1"/>
  <c r="K132" i="1"/>
  <c r="O132" i="1"/>
  <c r="J133" i="1"/>
  <c r="J132" i="1" s="1"/>
  <c r="H132" i="1"/>
  <c r="J124" i="1"/>
  <c r="F152" i="5" s="1"/>
  <c r="F154" i="5" s="1"/>
  <c r="M123" i="1"/>
  <c r="J123" i="1"/>
  <c r="G123" i="1"/>
  <c r="M122" i="1"/>
  <c r="J122" i="1"/>
  <c r="G122" i="1"/>
  <c r="M121" i="1"/>
  <c r="J121" i="1"/>
  <c r="G121" i="1"/>
  <c r="O120" i="1"/>
  <c r="N120" i="1"/>
  <c r="L120" i="1"/>
  <c r="K120" i="1"/>
  <c r="I120" i="1"/>
  <c r="H120" i="1"/>
  <c r="M119" i="1"/>
  <c r="J119" i="1"/>
  <c r="G119" i="1"/>
  <c r="M118" i="1"/>
  <c r="J118" i="1"/>
  <c r="G118" i="1"/>
  <c r="M117" i="1"/>
  <c r="J117" i="1"/>
  <c r="G117" i="1"/>
  <c r="O116" i="1"/>
  <c r="N116" i="1"/>
  <c r="L116" i="1"/>
  <c r="K116" i="1"/>
  <c r="I116" i="1"/>
  <c r="H116" i="1"/>
  <c r="M115" i="1"/>
  <c r="G115" i="1"/>
  <c r="J114" i="1"/>
  <c r="M113" i="1"/>
  <c r="J113" i="1"/>
  <c r="M103" i="1"/>
  <c r="J103" i="1"/>
  <c r="G103" i="1"/>
  <c r="M102" i="1"/>
  <c r="J102" i="1"/>
  <c r="G102" i="1"/>
  <c r="M101" i="1"/>
  <c r="J101" i="1"/>
  <c r="G101" i="1"/>
  <c r="O100" i="1"/>
  <c r="N100" i="1"/>
  <c r="L100" i="1"/>
  <c r="K100" i="1"/>
  <c r="I100" i="1"/>
  <c r="H100" i="1"/>
  <c r="M111" i="1"/>
  <c r="J111" i="1"/>
  <c r="G111" i="1"/>
  <c r="M110" i="1"/>
  <c r="J110" i="1"/>
  <c r="G110" i="1"/>
  <c r="M109" i="1"/>
  <c r="J109" i="1"/>
  <c r="G109" i="1"/>
  <c r="O108" i="1"/>
  <c r="N108" i="1"/>
  <c r="L108" i="1"/>
  <c r="K108" i="1"/>
  <c r="I108" i="1"/>
  <c r="H108" i="1"/>
  <c r="M107" i="1"/>
  <c r="J107" i="1"/>
  <c r="G107" i="1"/>
  <c r="M106" i="1"/>
  <c r="J106" i="1"/>
  <c r="G106" i="1"/>
  <c r="M105" i="1"/>
  <c r="J105" i="1"/>
  <c r="G105" i="1"/>
  <c r="O104" i="1"/>
  <c r="N104" i="1"/>
  <c r="L104" i="1"/>
  <c r="K104" i="1"/>
  <c r="I104" i="1"/>
  <c r="H104" i="1"/>
  <c r="M99" i="1"/>
  <c r="J99" i="1"/>
  <c r="G99" i="1"/>
  <c r="M98" i="1"/>
  <c r="J98" i="1"/>
  <c r="G98" i="1"/>
  <c r="M97" i="1"/>
  <c r="J97" i="1"/>
  <c r="G97" i="1"/>
  <c r="O96" i="1"/>
  <c r="N96" i="1"/>
  <c r="L96" i="1"/>
  <c r="K96" i="1"/>
  <c r="I96" i="1"/>
  <c r="H96" i="1"/>
  <c r="M95" i="1"/>
  <c r="J95" i="1"/>
  <c r="G95" i="1"/>
  <c r="M94" i="1"/>
  <c r="J94" i="1"/>
  <c r="G94" i="1"/>
  <c r="M93" i="1"/>
  <c r="J93" i="1"/>
  <c r="G93" i="1"/>
  <c r="O92" i="1"/>
  <c r="N92" i="1"/>
  <c r="L92" i="1"/>
  <c r="K92" i="1"/>
  <c r="I92" i="1"/>
  <c r="H92" i="1"/>
  <c r="E167" i="5" l="1"/>
  <c r="E169" i="5" s="1"/>
  <c r="F167" i="5"/>
  <c r="F169" i="5" s="1"/>
  <c r="G167" i="5"/>
  <c r="G169" i="5" s="1"/>
  <c r="E254" i="5"/>
  <c r="E252" i="5" s="1"/>
  <c r="E257" i="5"/>
  <c r="F257" i="5"/>
  <c r="F254" i="5"/>
  <c r="F252" i="5" s="1"/>
  <c r="G257" i="5"/>
  <c r="G254" i="5"/>
  <c r="G252" i="5" s="1"/>
  <c r="G259" i="5"/>
  <c r="F259" i="5"/>
  <c r="E259" i="5"/>
  <c r="E235" i="5"/>
  <c r="E232" i="5"/>
  <c r="E230" i="5" s="1"/>
  <c r="F242" i="5"/>
  <c r="G243" i="5" s="1"/>
  <c r="F237" i="5"/>
  <c r="G165" i="5"/>
  <c r="E165" i="5"/>
  <c r="F165" i="5"/>
  <c r="F235" i="5"/>
  <c r="F232" i="5"/>
  <c r="F230" i="5" s="1"/>
  <c r="J312" i="1"/>
  <c r="F354" i="5" s="1"/>
  <c r="J108" i="1"/>
  <c r="F137" i="5" s="1"/>
  <c r="F139" i="5" s="1"/>
  <c r="G120" i="1"/>
  <c r="E148" i="5" s="1"/>
  <c r="E150" i="5" s="1"/>
  <c r="J100" i="1"/>
  <c r="F128" i="5" s="1"/>
  <c r="F131" i="5" s="1"/>
  <c r="M114" i="1"/>
  <c r="M112" i="1" s="1"/>
  <c r="J116" i="1"/>
  <c r="F144" i="5" s="1"/>
  <c r="J120" i="1"/>
  <c r="F148" i="5" s="1"/>
  <c r="F150" i="5" s="1"/>
  <c r="I112" i="1"/>
  <c r="J96" i="1"/>
  <c r="F118" i="5" s="1"/>
  <c r="F126" i="5" s="1"/>
  <c r="J104" i="1"/>
  <c r="F133" i="5" s="1"/>
  <c r="F135" i="5" s="1"/>
  <c r="J115" i="1"/>
  <c r="J112" i="1" s="1"/>
  <c r="J92" i="1"/>
  <c r="F114" i="5" s="1"/>
  <c r="F116" i="5" s="1"/>
  <c r="N112" i="1"/>
  <c r="M116" i="1"/>
  <c r="G144" i="5" s="1"/>
  <c r="G116" i="1"/>
  <c r="E144" i="5" s="1"/>
  <c r="G114" i="1"/>
  <c r="M120" i="1"/>
  <c r="G148" i="5" s="1"/>
  <c r="G150" i="5" s="1"/>
  <c r="K112" i="1"/>
  <c r="O112" i="1"/>
  <c r="H112" i="1"/>
  <c r="L112" i="1"/>
  <c r="G113" i="1"/>
  <c r="M92" i="1"/>
  <c r="G114" i="5" s="1"/>
  <c r="G116" i="5" s="1"/>
  <c r="G96" i="1"/>
  <c r="E118" i="5" s="1"/>
  <c r="E126" i="5" s="1"/>
  <c r="M96" i="1"/>
  <c r="G118" i="5" s="1"/>
  <c r="G126" i="5" s="1"/>
  <c r="M108" i="1"/>
  <c r="G137" i="5" s="1"/>
  <c r="G139" i="5" s="1"/>
  <c r="G100" i="1"/>
  <c r="E128" i="5" s="1"/>
  <c r="E131" i="5" s="1"/>
  <c r="M100" i="1"/>
  <c r="G128" i="5" s="1"/>
  <c r="G131" i="5" s="1"/>
  <c r="M104" i="1"/>
  <c r="G133" i="5" s="1"/>
  <c r="G135" i="5" s="1"/>
  <c r="G92" i="1"/>
  <c r="E114" i="5" s="1"/>
  <c r="E116" i="5" s="1"/>
  <c r="G108" i="1"/>
  <c r="E137" i="5" s="1"/>
  <c r="E139" i="5" s="1"/>
  <c r="G104" i="1"/>
  <c r="E133" i="5" s="1"/>
  <c r="E135" i="5" s="1"/>
  <c r="M91" i="1"/>
  <c r="J91" i="1"/>
  <c r="G91" i="1"/>
  <c r="M90" i="1"/>
  <c r="J90" i="1"/>
  <c r="G90" i="1"/>
  <c r="M89" i="1"/>
  <c r="J89" i="1"/>
  <c r="G89" i="1"/>
  <c r="O88" i="1"/>
  <c r="N88" i="1"/>
  <c r="L88" i="1"/>
  <c r="K88" i="1"/>
  <c r="I88" i="1"/>
  <c r="H88" i="1"/>
  <c r="M87" i="1"/>
  <c r="J87" i="1"/>
  <c r="G87" i="1"/>
  <c r="M86" i="1"/>
  <c r="J86" i="1"/>
  <c r="G86" i="1"/>
  <c r="M85" i="1"/>
  <c r="J85" i="1"/>
  <c r="G85" i="1"/>
  <c r="O84" i="1"/>
  <c r="N84" i="1"/>
  <c r="L84" i="1"/>
  <c r="K84" i="1"/>
  <c r="I84" i="1"/>
  <c r="H84" i="1"/>
  <c r="M83" i="1"/>
  <c r="J83" i="1"/>
  <c r="G83" i="1"/>
  <c r="M82" i="1"/>
  <c r="J82" i="1"/>
  <c r="G82" i="1"/>
  <c r="M81" i="1"/>
  <c r="J81" i="1"/>
  <c r="G81" i="1"/>
  <c r="O80" i="1"/>
  <c r="N80" i="1"/>
  <c r="L80" i="1"/>
  <c r="K80" i="1"/>
  <c r="I80" i="1"/>
  <c r="H80" i="1"/>
  <c r="E162" i="5" l="1"/>
  <c r="E160" i="5" s="1"/>
  <c r="G162" i="5"/>
  <c r="G160" i="5" s="1"/>
  <c r="F162" i="5"/>
  <c r="F160" i="5" s="1"/>
  <c r="G258" i="5"/>
  <c r="F258" i="5"/>
  <c r="F353" i="5"/>
  <c r="F351" i="5" s="1"/>
  <c r="F356" i="5"/>
  <c r="F236" i="5"/>
  <c r="G146" i="5"/>
  <c r="G236" i="5"/>
  <c r="E237" i="5"/>
  <c r="E242" i="5"/>
  <c r="F243" i="5" s="1"/>
  <c r="E146" i="5"/>
  <c r="F146" i="5"/>
  <c r="J88" i="1"/>
  <c r="F110" i="5" s="1"/>
  <c r="F112" i="5" s="1"/>
  <c r="J84" i="1"/>
  <c r="F105" i="5" s="1"/>
  <c r="F108" i="5" s="1"/>
  <c r="G112" i="1"/>
  <c r="J80" i="1"/>
  <c r="F98" i="5" s="1"/>
  <c r="F103" i="5" s="1"/>
  <c r="M80" i="1"/>
  <c r="G98" i="5" s="1"/>
  <c r="G103" i="5" s="1"/>
  <c r="G84" i="1"/>
  <c r="E105" i="5" s="1"/>
  <c r="E108" i="5" s="1"/>
  <c r="M84" i="1"/>
  <c r="G105" i="5" s="1"/>
  <c r="G108" i="5" s="1"/>
  <c r="M88" i="1"/>
  <c r="G110" i="5" s="1"/>
  <c r="G112" i="5" s="1"/>
  <c r="G88" i="1"/>
  <c r="E110" i="5" s="1"/>
  <c r="E112" i="5" s="1"/>
  <c r="G80" i="1"/>
  <c r="E98" i="5" s="1"/>
  <c r="E103" i="5" s="1"/>
  <c r="M131" i="1"/>
  <c r="J131" i="1"/>
  <c r="G131" i="1"/>
  <c r="M130" i="1"/>
  <c r="J130" i="1"/>
  <c r="G130" i="1"/>
  <c r="M129" i="1"/>
  <c r="J129" i="1"/>
  <c r="G129" i="1"/>
  <c r="O128" i="1"/>
  <c r="N128" i="1"/>
  <c r="L128" i="1"/>
  <c r="K128" i="1"/>
  <c r="I128" i="1"/>
  <c r="H128" i="1"/>
  <c r="M79" i="1"/>
  <c r="J79" i="1"/>
  <c r="G79" i="1"/>
  <c r="M78" i="1"/>
  <c r="J78" i="1"/>
  <c r="G78" i="1"/>
  <c r="O76" i="1"/>
  <c r="M77" i="1"/>
  <c r="J77" i="1"/>
  <c r="I76" i="1"/>
  <c r="G77" i="1"/>
  <c r="N76" i="1"/>
  <c r="L76" i="1"/>
  <c r="K76" i="1"/>
  <c r="H76" i="1"/>
  <c r="M75" i="1"/>
  <c r="J75" i="1"/>
  <c r="G75" i="1"/>
  <c r="M74" i="1"/>
  <c r="J74" i="1"/>
  <c r="G74" i="1"/>
  <c r="M73" i="1"/>
  <c r="J73" i="1"/>
  <c r="G73" i="1"/>
  <c r="O72" i="1"/>
  <c r="N72" i="1"/>
  <c r="L72" i="1"/>
  <c r="K72" i="1"/>
  <c r="I72" i="1"/>
  <c r="H72" i="1"/>
  <c r="M71" i="1"/>
  <c r="J71" i="1"/>
  <c r="G71" i="1"/>
  <c r="M70" i="1"/>
  <c r="J70" i="1"/>
  <c r="G70" i="1"/>
  <c r="N68" i="1"/>
  <c r="H57" i="1"/>
  <c r="H11" i="1" s="1"/>
  <c r="O59" i="1"/>
  <c r="O14" i="1" s="1"/>
  <c r="N59" i="1"/>
  <c r="N14" i="1" s="1"/>
  <c r="O58" i="1"/>
  <c r="O12" i="1" s="1"/>
  <c r="N58" i="1"/>
  <c r="N12" i="1" s="1"/>
  <c r="N57" i="1"/>
  <c r="N11" i="1" s="1"/>
  <c r="L59" i="1"/>
  <c r="L14" i="1" s="1"/>
  <c r="K59" i="1"/>
  <c r="K14" i="1" s="1"/>
  <c r="L58" i="1"/>
  <c r="L12" i="1" s="1"/>
  <c r="K58" i="1"/>
  <c r="K12" i="1" s="1"/>
  <c r="K57" i="1"/>
  <c r="K11" i="1" s="1"/>
  <c r="H58" i="1"/>
  <c r="H12" i="1" s="1"/>
  <c r="I58" i="1"/>
  <c r="I12" i="1" s="1"/>
  <c r="H59" i="1"/>
  <c r="I59" i="1"/>
  <c r="I14" i="1" s="1"/>
  <c r="M67" i="1"/>
  <c r="J67" i="1"/>
  <c r="G67" i="1"/>
  <c r="M66" i="1"/>
  <c r="J66" i="1"/>
  <c r="G66" i="1"/>
  <c r="M65" i="1"/>
  <c r="L64" i="1"/>
  <c r="G65" i="1"/>
  <c r="N64" i="1"/>
  <c r="K64" i="1"/>
  <c r="H64" i="1"/>
  <c r="M63" i="1"/>
  <c r="J63" i="1"/>
  <c r="G63" i="1"/>
  <c r="M62" i="1"/>
  <c r="J62" i="1"/>
  <c r="G62" i="1"/>
  <c r="J61" i="1"/>
  <c r="O60" i="1"/>
  <c r="N60" i="1"/>
  <c r="K60" i="1"/>
  <c r="I60" i="1"/>
  <c r="H60" i="1"/>
  <c r="J58" i="1" l="1"/>
  <c r="G58" i="1"/>
  <c r="J59" i="1"/>
  <c r="M59" i="1"/>
  <c r="M19" i="1"/>
  <c r="J72" i="1"/>
  <c r="F88" i="5" s="1"/>
  <c r="M58" i="1"/>
  <c r="M128" i="1"/>
  <c r="G156" i="5" s="1"/>
  <c r="G143" i="5" s="1"/>
  <c r="G128" i="1"/>
  <c r="E156" i="5" s="1"/>
  <c r="E143" i="5" s="1"/>
  <c r="G59" i="1"/>
  <c r="J76" i="1"/>
  <c r="F93" i="5" s="1"/>
  <c r="F96" i="5" s="1"/>
  <c r="J19" i="1"/>
  <c r="N56" i="1"/>
  <c r="J128" i="1"/>
  <c r="F156" i="5" s="1"/>
  <c r="F143" i="5" s="1"/>
  <c r="M64" i="1"/>
  <c r="G81" i="5" s="1"/>
  <c r="G83" i="5" s="1"/>
  <c r="G76" i="1"/>
  <c r="E93" i="5" s="1"/>
  <c r="E96" i="5" s="1"/>
  <c r="M76" i="1"/>
  <c r="G93" i="5" s="1"/>
  <c r="G96" i="5" s="1"/>
  <c r="M72" i="1"/>
  <c r="G88" i="5" s="1"/>
  <c r="G72" i="1"/>
  <c r="E88" i="5" s="1"/>
  <c r="I68" i="1"/>
  <c r="J69" i="1"/>
  <c r="J68" i="1" s="1"/>
  <c r="K68" i="1"/>
  <c r="H68" i="1"/>
  <c r="L68" i="1"/>
  <c r="I57" i="1"/>
  <c r="O57" i="1"/>
  <c r="O11" i="1" s="1"/>
  <c r="L57" i="1"/>
  <c r="L11" i="1" s="1"/>
  <c r="K56" i="1"/>
  <c r="J60" i="1"/>
  <c r="F65" i="5" s="1"/>
  <c r="G61" i="1"/>
  <c r="G60" i="1" s="1"/>
  <c r="E65" i="5" s="1"/>
  <c r="M61" i="1"/>
  <c r="J65" i="1"/>
  <c r="J64" i="1" s="1"/>
  <c r="F81" i="5" s="1"/>
  <c r="F83" i="5" s="1"/>
  <c r="G64" i="1"/>
  <c r="E81" i="5" s="1"/>
  <c r="E83" i="5" s="1"/>
  <c r="H56" i="1"/>
  <c r="I64" i="1"/>
  <c r="O64" i="1"/>
  <c r="L60" i="1"/>
  <c r="M47" i="1"/>
  <c r="J47" i="1"/>
  <c r="G47" i="1"/>
  <c r="M46" i="1"/>
  <c r="J46" i="1"/>
  <c r="G46" i="1"/>
  <c r="M45" i="1"/>
  <c r="G49" i="5" s="1"/>
  <c r="G52" i="5" s="1"/>
  <c r="J45" i="1"/>
  <c r="F49" i="5" s="1"/>
  <c r="F52" i="5" s="1"/>
  <c r="G45" i="1"/>
  <c r="E49" i="5" s="1"/>
  <c r="E52" i="5" s="1"/>
  <c r="O44" i="1"/>
  <c r="N44" i="1"/>
  <c r="L44" i="1"/>
  <c r="K44" i="1"/>
  <c r="I44" i="1"/>
  <c r="H44" i="1"/>
  <c r="M43" i="1"/>
  <c r="M42" i="1"/>
  <c r="M41" i="1"/>
  <c r="G44" i="5" s="1"/>
  <c r="G47" i="5" s="1"/>
  <c r="J43" i="1"/>
  <c r="J42" i="1"/>
  <c r="J41" i="1"/>
  <c r="F44" i="5" s="1"/>
  <c r="F47" i="5" s="1"/>
  <c r="G43" i="1"/>
  <c r="G42" i="1"/>
  <c r="G41" i="1"/>
  <c r="E44" i="5" s="1"/>
  <c r="E47" i="5" s="1"/>
  <c r="M39" i="1"/>
  <c r="M38" i="1"/>
  <c r="M37" i="1"/>
  <c r="J39" i="1"/>
  <c r="J38" i="1"/>
  <c r="J37" i="1"/>
  <c r="G39" i="1"/>
  <c r="G38" i="1"/>
  <c r="G37" i="1"/>
  <c r="I32" i="1"/>
  <c r="M35" i="1"/>
  <c r="M34" i="1"/>
  <c r="J35" i="1"/>
  <c r="J34" i="1"/>
  <c r="G34" i="1"/>
  <c r="G35" i="1"/>
  <c r="N32" i="1"/>
  <c r="J33" i="1"/>
  <c r="F36" i="5" s="1"/>
  <c r="F38" i="5" s="1"/>
  <c r="G33" i="1"/>
  <c r="E36" i="5" s="1"/>
  <c r="E38" i="5" s="1"/>
  <c r="N28" i="1"/>
  <c r="K28" i="1"/>
  <c r="O40" i="1"/>
  <c r="N40" i="1"/>
  <c r="L40" i="1"/>
  <c r="K40" i="1"/>
  <c r="I40" i="1"/>
  <c r="H40" i="1"/>
  <c r="O36" i="1"/>
  <c r="N36" i="1"/>
  <c r="L36" i="1"/>
  <c r="K36" i="1"/>
  <c r="I36" i="1"/>
  <c r="H36" i="1"/>
  <c r="O32" i="1"/>
  <c r="L32" i="1"/>
  <c r="O28" i="1"/>
  <c r="L28" i="1"/>
  <c r="I28" i="1"/>
  <c r="O24" i="1"/>
  <c r="I24" i="1"/>
  <c r="J22" i="1"/>
  <c r="N20" i="1"/>
  <c r="K20" i="1"/>
  <c r="H20" i="1"/>
  <c r="I11" i="1" l="1"/>
  <c r="F87" i="5"/>
  <c r="F85" i="5" s="1"/>
  <c r="E87" i="5"/>
  <c r="E85" i="5" s="1"/>
  <c r="G87" i="5"/>
  <c r="G85" i="5" s="1"/>
  <c r="E141" i="5"/>
  <c r="F141" i="5"/>
  <c r="I56" i="1"/>
  <c r="O56" i="1"/>
  <c r="G141" i="5"/>
  <c r="G158" i="5"/>
  <c r="L56" i="1"/>
  <c r="F158" i="5"/>
  <c r="F91" i="5"/>
  <c r="F64" i="5"/>
  <c r="F62" i="5" s="1"/>
  <c r="E158" i="5"/>
  <c r="E64" i="5"/>
  <c r="E62" i="5" s="1"/>
  <c r="E91" i="5"/>
  <c r="G91" i="5"/>
  <c r="J57" i="1"/>
  <c r="J56" i="1" s="1"/>
  <c r="G69" i="1"/>
  <c r="O68" i="1"/>
  <c r="M69" i="1"/>
  <c r="G57" i="1"/>
  <c r="G56" i="1" s="1"/>
  <c r="H32" i="1"/>
  <c r="M57" i="1"/>
  <c r="M56" i="1" s="1"/>
  <c r="G32" i="1"/>
  <c r="M60" i="1"/>
  <c r="G65" i="5" s="1"/>
  <c r="J32" i="1"/>
  <c r="J36" i="1"/>
  <c r="F40" i="5" s="1"/>
  <c r="F42" i="5" s="1"/>
  <c r="M36" i="1"/>
  <c r="G40" i="5" s="1"/>
  <c r="G42" i="5" s="1"/>
  <c r="K32" i="1"/>
  <c r="M33" i="1"/>
  <c r="G40" i="1"/>
  <c r="J40" i="1"/>
  <c r="J44" i="1"/>
  <c r="M44" i="1"/>
  <c r="G44" i="1"/>
  <c r="M40" i="1"/>
  <c r="G36" i="1"/>
  <c r="E40" i="5" s="1"/>
  <c r="E42" i="5" s="1"/>
  <c r="M31" i="1"/>
  <c r="M30" i="1"/>
  <c r="M29" i="1"/>
  <c r="J31" i="1"/>
  <c r="J30" i="1"/>
  <c r="J29" i="1"/>
  <c r="G31" i="1"/>
  <c r="G30" i="1"/>
  <c r="J11" i="1"/>
  <c r="H27" i="1"/>
  <c r="H19" i="1" s="1"/>
  <c r="H14" i="1" s="1"/>
  <c r="H9" i="1" s="1"/>
  <c r="M27" i="1"/>
  <c r="M26" i="1"/>
  <c r="M25" i="1"/>
  <c r="G26" i="5" s="1"/>
  <c r="G29" i="5" s="1"/>
  <c r="J27" i="1"/>
  <c r="M23" i="1"/>
  <c r="M22" i="1"/>
  <c r="J23" i="1"/>
  <c r="G23" i="1"/>
  <c r="G22" i="1"/>
  <c r="I9" i="1" l="1"/>
  <c r="G11" i="1"/>
  <c r="O9" i="1"/>
  <c r="M11" i="1"/>
  <c r="M12" i="1"/>
  <c r="N9" i="1"/>
  <c r="M68" i="1"/>
  <c r="L16" i="1"/>
  <c r="M32" i="1"/>
  <c r="G36" i="5"/>
  <c r="G38" i="5" s="1"/>
  <c r="G64" i="5"/>
  <c r="G62" i="5" s="1"/>
  <c r="I16" i="1"/>
  <c r="M18" i="1"/>
  <c r="O16" i="1"/>
  <c r="K16" i="1"/>
  <c r="J18" i="1"/>
  <c r="G68" i="1"/>
  <c r="N16" i="1"/>
  <c r="G26" i="1"/>
  <c r="K24" i="1"/>
  <c r="J28" i="1"/>
  <c r="F31" i="5" s="1"/>
  <c r="F34" i="5" s="1"/>
  <c r="G27" i="1"/>
  <c r="J26" i="1"/>
  <c r="L24" i="1"/>
  <c r="G29" i="1"/>
  <c r="H28" i="1"/>
  <c r="M24" i="1"/>
  <c r="N24" i="1"/>
  <c r="M28" i="1"/>
  <c r="G31" i="5" s="1"/>
  <c r="G34" i="5" s="1"/>
  <c r="G25" i="1"/>
  <c r="E26" i="5" s="1"/>
  <c r="E29" i="5" s="1"/>
  <c r="H24" i="1"/>
  <c r="J25" i="1"/>
  <c r="F26" i="5" s="1"/>
  <c r="F29" i="5" s="1"/>
  <c r="J21" i="1"/>
  <c r="J20" i="1" s="1"/>
  <c r="F21" i="5" s="1"/>
  <c r="L20" i="1"/>
  <c r="G21" i="1"/>
  <c r="I20" i="1"/>
  <c r="M21" i="1"/>
  <c r="M20" i="1" s="1"/>
  <c r="G21" i="5" s="1"/>
  <c r="O20" i="1"/>
  <c r="F20" i="5" l="1"/>
  <c r="F18" i="5" s="1"/>
  <c r="G20" i="5"/>
  <c r="G18" i="5" s="1"/>
  <c r="F24" i="5"/>
  <c r="M9" i="1"/>
  <c r="G24" i="5"/>
  <c r="H16" i="1"/>
  <c r="G20" i="1"/>
  <c r="G24" i="1"/>
  <c r="G28" i="1"/>
  <c r="J24" i="1"/>
  <c r="M17" i="1"/>
  <c r="J17" i="1"/>
  <c r="G18" i="1"/>
  <c r="G19" i="1"/>
  <c r="G17" i="1"/>
  <c r="G6" i="5" l="1"/>
  <c r="G8" i="5" s="1"/>
  <c r="F6" i="5"/>
  <c r="F8" i="5" s="1"/>
  <c r="M16" i="1"/>
  <c r="E31" i="5"/>
  <c r="E34" i="5" s="1"/>
  <c r="E21" i="5"/>
  <c r="G16" i="1"/>
  <c r="J12" i="1"/>
  <c r="K9" i="1"/>
  <c r="M14" i="1"/>
  <c r="L9" i="1"/>
  <c r="G14" i="1"/>
  <c r="J14" i="1"/>
  <c r="J16" i="1"/>
  <c r="G12" i="1"/>
  <c r="C12" i="1" s="1"/>
  <c r="E20" i="5" l="1"/>
  <c r="J9" i="1"/>
  <c r="E24" i="5"/>
  <c r="C11" i="1"/>
  <c r="C14" i="1"/>
  <c r="G9" i="1"/>
  <c r="C10" i="1" s="1"/>
  <c r="E18" i="5" l="1"/>
  <c r="E6" i="5" l="1"/>
  <c r="G267" i="5"/>
  <c r="E403" i="5"/>
  <c r="C7" i="5" l="1"/>
  <c r="E8" i="5" l="1"/>
</calcChain>
</file>

<file path=xl/sharedStrings.xml><?xml version="1.0" encoding="utf-8"?>
<sst xmlns="http://schemas.openxmlformats.org/spreadsheetml/2006/main" count="1606" uniqueCount="556">
  <si>
    <t>№ оперативної цілі</t>
  </si>
  <si>
    <t xml:space="preserve">Назва завдання та заходу </t>
  </si>
  <si>
    <t>КПКВК</t>
  </si>
  <si>
    <t>Джерела фінансування</t>
  </si>
  <si>
    <t>Обсяги фінансування програми, тис грн</t>
  </si>
  <si>
    <t>Усього</t>
  </si>
  <si>
    <t>загал. фонд</t>
  </si>
  <si>
    <t>спец. фонд</t>
  </si>
  <si>
    <t xml:space="preserve">
</t>
  </si>
  <si>
    <t xml:space="preserve">Виконавець
ГРБК
</t>
  </si>
  <si>
    <t>Всього на виконання програми, у т.ч.</t>
  </si>
  <si>
    <t>Бюджет ТГ</t>
  </si>
  <si>
    <t>Державний бюджет</t>
  </si>
  <si>
    <t>Інші джерела</t>
  </si>
  <si>
    <t>Департамент інфраструктури міста Сумської міської ради, Управління капітального будівництва та дорожнього господарства Сумської міської ради</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</si>
  <si>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</si>
  <si>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</si>
  <si>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</si>
  <si>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</si>
  <si>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Департамент інфраструктури міста СМР  та інші суб'єкти господарювання</t>
  </si>
  <si>
    <t>Завдання 1.5. "Поточний та капітальний ремонт зупинок громадського транспорту"</t>
  </si>
  <si>
    <t>Завдання 1.6. "Забезпечення проведення поточного ремонту проїздів, тротуарів, велосипедних доріжок"</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</si>
  <si>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</si>
  <si>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Завдання 1.4. "Забезпечення проведення поточного ремонту та улаштування огорож"</t>
  </si>
  <si>
    <t>Департамент інфраструктури міста Сумської міської ради  та інші суб'єкти господарювання</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</si>
  <si>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</si>
  <si>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</si>
  <si>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</si>
  <si>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</si>
  <si>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3.4. "Садіння нових дерев і кущів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</si>
  <si>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</si>
  <si>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</si>
  <si>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</si>
  <si>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</si>
  <si>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</si>
  <si>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</si>
  <si>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6011</t>
  </si>
  <si>
    <t>6090</t>
  </si>
  <si>
    <t>7691</t>
  </si>
  <si>
    <t>6020</t>
  </si>
  <si>
    <t>6013</t>
  </si>
  <si>
    <t>7640</t>
  </si>
  <si>
    <t>7670</t>
  </si>
  <si>
    <t>9770</t>
  </si>
  <si>
    <t>6017</t>
  </si>
  <si>
    <t>Виконавчий комітет СМР,                                                       КП "Міськводоканал" СМР</t>
  </si>
  <si>
    <t>Департамент інфраструктури міста СМР та інші суб'єкти господарювання</t>
  </si>
  <si>
    <r>
      <rPr>
        <b/>
        <sz val="16"/>
        <color theme="1"/>
        <rFont val="Times New Roman"/>
        <family val="1"/>
        <charset val="204"/>
      </rPr>
      <t>Мета програми</t>
    </r>
    <r>
      <rPr>
        <sz val="16"/>
        <color theme="1"/>
        <rFont val="Times New Roman"/>
        <family val="1"/>
        <charset val="204"/>
      </rPr>
      <t>: Здійснення заходів щодо підвищення ефективності та надійного функціонування житлово-комунального господарства, забезпечення сталого розвитку для задоволення потреб населення міста в житлово-комунальних послугах належної якості, що відповідає встановленим нормативам та стандартам</t>
    </r>
  </si>
  <si>
    <t>Департамент інфраструктури міста Сумської міської ради</t>
  </si>
  <si>
    <t>тис. грн</t>
  </si>
  <si>
    <t>Оперативна ціль В.4 Комфортна громада</t>
  </si>
  <si>
    <t>Євген БРОВЕНКО</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</si>
  <si>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</si>
  <si>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</si>
  <si>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</si>
  <si>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</si>
  <si>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</si>
  <si>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</si>
  <si>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</si>
  <si>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</si>
  <si>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</si>
  <si>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</si>
  <si>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</si>
  <si>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</si>
  <si>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</si>
  <si>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</si>
  <si>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</si>
  <si>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</si>
  <si>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</si>
  <si>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</si>
  <si>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</si>
  <si>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</si>
  <si>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</si>
  <si>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</si>
  <si>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</si>
  <si>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</si>
  <si>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</si>
  <si>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</si>
  <si>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</si>
  <si>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</si>
  <si>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</si>
  <si>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</si>
  <si>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</si>
  <si>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</si>
  <si>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</si>
  <si>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</si>
  <si>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</si>
  <si>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</si>
  <si>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</si>
  <si>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</si>
  <si>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</si>
  <si>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</si>
  <si>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</si>
  <si>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</si>
  <si>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</si>
  <si>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</si>
  <si>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</si>
  <si>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</si>
  <si>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</si>
  <si>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</si>
  <si>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</si>
  <si>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</si>
  <si>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</si>
  <si>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</si>
  <si>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</si>
  <si>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</si>
  <si>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</si>
  <si>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</si>
  <si>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</si>
  <si>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</si>
  <si>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</si>
  <si>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</si>
  <si>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протяжність мереж зовнішнього освітлення, яка потребує капітального ремонту</t>
  </si>
  <si>
    <t xml:space="preserve"> кількість світлоточок, що підлягають утриманню</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</si>
  <si>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</si>
  <si>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</si>
  <si>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</si>
  <si>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 зовнішнього освітлення, яка потребує поточного ремонту</t>
  </si>
  <si>
    <t>протяжність мережі зовнішнього освітлення, на якій планується провести капітальний ремонт</t>
  </si>
  <si>
    <t xml:space="preserve">    Показник: середні витрати на проведення  поточного ремонту 1 км мережі зовнішнього освітлення</t>
  </si>
  <si>
    <t xml:space="preserve">    Показник: середні витрати на проведення  капітального ремонту 1 км мережі зовнішнього освітлення</t>
  </si>
  <si>
    <t xml:space="preserve">    Показник:  середні витрати на заміну 1 світлоточки</t>
  </si>
  <si>
    <t xml:space="preserve">    Показник: середні витрати на утримання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</si>
  <si>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</si>
  <si>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</si>
  <si>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</si>
  <si>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</si>
  <si>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</si>
  <si>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</si>
  <si>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</si>
  <si>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 xml:space="preserve">    Показник: кількість дерев та кущів, які потребують догляду, од.</t>
  </si>
  <si>
    <t xml:space="preserve">    Показник: кількість дерев, що потребують висадженню,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</si>
  <si>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</si>
  <si>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</si>
  <si>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</si>
  <si>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</si>
  <si>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</si>
  <si>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</si>
  <si>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площа газонів, яку планується утримувати, га</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</si>
  <si>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</si>
  <si>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</si>
  <si>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</si>
  <si>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</si>
  <si>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</si>
  <si>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</si>
  <si>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</si>
  <si>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</si>
  <si>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</si>
  <si>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</si>
  <si>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утримання 1 га газонів, грн.</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</si>
  <si>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</si>
  <si>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</si>
  <si>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</si>
  <si>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</si>
  <si>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</si>
  <si>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</si>
  <si>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</si>
  <si>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</si>
  <si>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</si>
  <si>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</si>
  <si>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</si>
  <si>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</si>
  <si>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</si>
  <si>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</si>
  <si>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</si>
  <si>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</si>
  <si>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</si>
  <si>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міс</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</si>
  <si>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</si>
  <si>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</si>
  <si>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</si>
  <si>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</si>
  <si>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</si>
  <si>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</si>
  <si>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</si>
  <si>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</si>
  <si>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</si>
  <si>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</si>
  <si>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</si>
  <si>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</si>
  <si>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</si>
  <si>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</si>
  <si>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</si>
  <si>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</si>
  <si>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</si>
  <si>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</si>
  <si>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</si>
  <si>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</si>
  <si>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</si>
  <si>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</si>
  <si>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</si>
  <si>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</si>
  <si>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</si>
  <si>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</si>
  <si>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</si>
  <si>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</si>
  <si>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</si>
  <si>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</si>
  <si>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</si>
  <si>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</si>
  <si>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</si>
  <si>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</si>
  <si>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</si>
  <si>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</si>
  <si>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</si>
  <si>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 обслуговування</t>
  </si>
  <si>
    <t>Витрати на спостереження, технічне обслуговування та поточний ремонт системи санкціонованого проїзду</t>
  </si>
  <si>
    <t>% оплати</t>
  </si>
  <si>
    <t>Витрати на технічне обслуговування та поточний ремонт фонтанів</t>
  </si>
  <si>
    <t>% технічного обслуговування та поточного ремонту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</si>
  <si>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</si>
  <si>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</si>
  <si>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</si>
  <si>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</si>
  <si>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</si>
  <si>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</si>
  <si>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</si>
  <si>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</si>
  <si>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</si>
  <si>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</si>
  <si>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</si>
  <si>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</si>
  <si>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</si>
  <si>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</si>
  <si>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</si>
  <si>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</si>
  <si>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</si>
  <si>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</si>
  <si>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</si>
  <si>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</si>
  <si>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</si>
  <si>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</si>
  <si>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</si>
  <si>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</si>
  <si>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</si>
  <si>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</si>
  <si>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</si>
  <si>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</si>
  <si>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</si>
  <si>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</si>
  <si>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</si>
  <si>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</si>
  <si>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</si>
  <si>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КПКВК 6090 «Інша діяльність у сфері житлово-комунального господарства», КПКВК 7691 «Інші фонди»</t>
  </si>
  <si>
    <t xml:space="preserve">Оперативна ціль В.4 Комфортна громада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</si>
  <si>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</si>
  <si>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</si>
  <si>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</si>
  <si>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</si>
  <si>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КПКВК 7691  "Інші фонди"</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</si>
  <si>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</si>
  <si>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</si>
  <si>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</si>
  <si>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</si>
  <si>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</si>
  <si>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</si>
  <si>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</si>
  <si>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куб.м/рік</t>
  </si>
  <si>
    <t>Обсяг природного газу необхідної для безперебійної роботи Монументу "Вічна Слава"</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</si>
  <si>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</si>
  <si>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</si>
  <si>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</si>
  <si>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</si>
  <si>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</si>
  <si>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</si>
  <si>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Показник: кількість проєктів</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</si>
  <si>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</si>
  <si>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</si>
  <si>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</si>
  <si>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</si>
  <si>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</si>
  <si>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</si>
  <si>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</si>
  <si>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</si>
  <si>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</si>
  <si>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</si>
  <si>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КПКВК 6013 «Забезпечення діяльності водопровідно-каналізаційного господарства»</t>
  </si>
  <si>
    <t xml:space="preserve">Витрати на забезпечення охорони  каналізаційно-насосної станції </t>
  </si>
  <si>
    <t>Питома вага місяців охорони</t>
  </si>
  <si>
    <t>Показник: кількість об'єктів, що планується відремонтувати</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</si>
  <si>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</si>
  <si>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</si>
  <si>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</si>
  <si>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</si>
  <si>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</si>
  <si>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 xml:space="preserve">Показник: кількість об'єктів </t>
  </si>
  <si>
    <t xml:space="preserve">    Показник: середня вартість заходу</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</si>
  <si>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</si>
  <si>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</si>
  <si>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</si>
  <si>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</si>
  <si>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</si>
  <si>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КПКВК 7670  "Внески до статутного капіталу суб'єктів господарювання"</t>
  </si>
  <si>
    <t>КПКВК 9770  "Інші субвенції з місцевого бюджету"</t>
  </si>
  <si>
    <t>КПКВК 6017  "Інша діяльність, пов'язана з експлуатацією об'єктів житлово-комунального господарства"</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</si>
  <si>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</si>
  <si>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 xml:space="preserve">Департамент інфраструктури міста Сумської міської ради  та інші суб'єкти господарювання </t>
  </si>
  <si>
    <t>Управління капітального будівництва та дорожнього господарства</t>
  </si>
  <si>
    <t xml:space="preserve">    Показник: обсяг видатків на проведення ремонтно-відновлювальних робіт</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</si>
  <si>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</si>
  <si>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</si>
  <si>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</si>
  <si>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</si>
  <si>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</si>
  <si>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</si>
  <si>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</si>
  <si>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</si>
  <si>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</si>
  <si>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</si>
  <si>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</si>
  <si>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</si>
  <si>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</si>
  <si>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</si>
  <si>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</si>
  <si>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</si>
  <si>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</si>
  <si>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</si>
  <si>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</si>
  <si>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</si>
  <si>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</si>
  <si>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</si>
  <si>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</si>
  <si>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</si>
  <si>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</si>
  <si>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</si>
  <si>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</si>
  <si>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</si>
  <si>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</si>
  <si>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</si>
  <si>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</si>
  <si>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</si>
  <si>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</si>
  <si>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</si>
  <si>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</si>
  <si>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</si>
  <si>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 xml:space="preserve">Директор Департаменту інфраструктури міста Сумської міської ради </t>
  </si>
  <si>
    <t xml:space="preserve">Перелік завдань і заходів 
Комплексної цільової програми реформування і розвитку житлово-комунального господарства Сумської міської територіальної громади на 2025 - 2027 роки </t>
  </si>
  <si>
    <t xml:space="preserve">2025 рік (план) </t>
  </si>
  <si>
    <t xml:space="preserve">2026 рік (план) </t>
  </si>
  <si>
    <t xml:space="preserve">2027 рік (план) </t>
  </si>
  <si>
    <t>Завдання 1.7. "Забезпечення проведення ремонту мостів,  шляхопроводів та пішохідних мостів "</t>
  </si>
  <si>
    <t xml:space="preserve">Департамент інфраструктури міста Сумської міської ради,  інші суб'єкти господарювання </t>
  </si>
  <si>
    <t>Завдання 1. "Проведення ремонту та утримання об'єктів транспортної інфраструктури  Сумської міської територіальної громади на 2025 - 2027 роки, в тому числі в приватному секторі", у т.ч.</t>
  </si>
  <si>
    <t>Завдання 2. "Забезпечення функціонування мереж зовнішнього освітлення Сумської міської територіальної громади на 2025 - 2027 роки, в тому числі в приватному секторі", у т.ч.</t>
  </si>
  <si>
    <t xml:space="preserve">Результативні показники/ індікатори 
Комплексної цільової  програми  реформування і розвитку житлово- комунального господарства Сумської міської територіальної громади на 2025- 2027 роки
</t>
  </si>
  <si>
    <t xml:space="preserve">2025 рік </t>
  </si>
  <si>
    <t xml:space="preserve">2026 рік </t>
  </si>
  <si>
    <t>2027 рік</t>
  </si>
  <si>
    <t>Завдання 1.3. "Забезпечення проведення утримання вулично-дорожньої мережі та штучних споруд (чищення доріг, тротуарів, замітання вулиць, прибирання снігу, посипання піском тощо.)"</t>
  </si>
  <si>
    <t>Витрати на проведення  ремонту мостів,  шляхопроводів та пішохідних мостів</t>
  </si>
  <si>
    <t>загальна площа вулично-дорожньої мережі з твердим покриттям</t>
  </si>
  <si>
    <t>площа вулично-дорожньої мережі, на якій  проводяться роботи з очищення (утримання)</t>
  </si>
  <si>
    <t>Витрати на забезпечення діяльності спецслужби</t>
  </si>
  <si>
    <t xml:space="preserve">Відповідальні виконавці: Департамент інфраструктури міста Сумської міської ради та інші суб'єкти господарювання </t>
  </si>
  <si>
    <t xml:space="preserve">    Показник: вартість проведення експертизи оцінки шкод та обстеження технічного стану житлових будинків, виготовлення технічних паспортів</t>
  </si>
  <si>
    <t>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</si>
  <si>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 xml:space="preserve">    Показник: середня вартість ремонту об'єктів житлового фонду (будинків)</t>
  </si>
  <si>
    <t>Завдання 3.5. "Садіння квіткових рослин  (у тому числі і багаторічних), догляд за квітниками з усіма попередніми супровідними роботами"</t>
  </si>
  <si>
    <t>Завдання 3.7. "Утримання дитячого парку "Казка""</t>
  </si>
  <si>
    <t>Завдання 3.8. "Прополювання трави (амброзії) "</t>
  </si>
  <si>
    <t>Витрати на садіння  квіткових рослин  (у тому числі і багаторічних), догляд за квітниками з усіма попередніми супровідними роботами</t>
  </si>
  <si>
    <t>% кількості квіткової розсади, що планується висадити та утримувати</t>
  </si>
  <si>
    <t xml:space="preserve">    Показник: середні витрати на  висадження та догляд 1 тис. од. квіткової розсади</t>
  </si>
  <si>
    <t xml:space="preserve">    Показник: кількість квіткової розсади, яку планується висадити та доглядати, тис. од.</t>
  </si>
  <si>
    <r>
      <t xml:space="preserve">КПКВК _6091 "Будівництво об'єктів житлово-комунального господарства", 7330 "Будівництво інших об'єктів комунальної власності", </t>
    </r>
    <r>
      <rPr>
        <b/>
        <i/>
        <sz val="14"/>
        <rFont val="Times New Roman"/>
        <family val="1"/>
        <charset val="204"/>
      </rPr>
      <t>4084 "Проектування, реставрація та охорона пам'яток культурної спадщини"</t>
    </r>
  </si>
  <si>
    <t>КПКВК 6092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</si>
  <si>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6092</t>
  </si>
  <si>
    <t>Завдання 3.9. "Поточний ремонт малих архітектурних форм та споруд благоустрою у парках, скверах та зелених зонах"</t>
  </si>
  <si>
    <t>Завдання 3.10. "Капітальний ремонт парків, скверів тощо"</t>
  </si>
  <si>
    <t>Витрати на проведення поточного ремонту, утримання та технічне обслуговування водонапірних башт та свердловин,  заміну насосного обладнання (придбання)</t>
  </si>
  <si>
    <t xml:space="preserve">Показник: кількість майданчиків, які планується облаштувати для роздільногозбору побутових відходів </t>
  </si>
  <si>
    <t xml:space="preserve">Витрати на облаштування та утримання майданчиків для роздільного збору побутових відходів </t>
  </si>
  <si>
    <t xml:space="preserve">    Показник: середня вартість облаштування одного майданчика</t>
  </si>
  <si>
    <t>%  запланованих облаштованих майданчиків</t>
  </si>
  <si>
    <t>Витрати на поточний ремонт майданчиків для складування твердих побутових відходів</t>
  </si>
  <si>
    <t xml:space="preserve">    Показник: середня вартість ремонту </t>
  </si>
  <si>
    <t>Витрати на облаштування та утримання території місця тимчасового зберігання  відходів від руйнувань</t>
  </si>
  <si>
    <t>Показник: кількість майданчиків, де буде проводитися тимчасове зберігання відходів від руйнувань</t>
  </si>
  <si>
    <t xml:space="preserve">    Показник: середня вартість облаштування та утримання території місця тимчасового зберігання відходів від руйнувань</t>
  </si>
  <si>
    <t>% проведення санітарних заходів</t>
  </si>
  <si>
    <t>% виконання завдання</t>
  </si>
  <si>
    <t>6014</t>
  </si>
  <si>
    <t xml:space="preserve"> Завдання 6. Забезпечення збору та вивезення сміття і відходів</t>
  </si>
  <si>
    <t>Завдання 6.1.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</si>
  <si>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6.2. "Послуги з облаштування та утримання майданчиків для роздільногозбору побутових відходів на території Сумської міської територіальної громади"</t>
  </si>
  <si>
    <t>Завдання 6.3. "Поточний ремонт майданчиків для складування твердих побутових відходів"</t>
  </si>
  <si>
    <t>Завдання 6.4. "Послуги з облаштування та утримання території місця тимчасового зберігання  відходів від руйнувань на території Сумської міської територіальної громади"</t>
  </si>
  <si>
    <t xml:space="preserve">КПКВК 6014 «Забезпечення збору та вивезення сміття і відходів» </t>
  </si>
  <si>
    <t xml:space="preserve"> Завдання 6. Забезпечення  збору та вивезення сміття і відходів</t>
  </si>
  <si>
    <t>Завдання 5.2. "Забезпечення придбання та встановлення урн "</t>
  </si>
  <si>
    <t>Завдання 2.1. "Забезпечення проведення технічного обслуговування, поточного та капітального ремонту  мереж зовнішнього освітлення, утримання їх в належному експлуатаційному стані"</t>
  </si>
  <si>
    <t>Завдання 4.1. "Забезпечення поточного ремонту та утримання кладовищ м.Суми"</t>
  </si>
  <si>
    <t>Завдання 4.2. "Забезпечення поточного ремонту та утримання кладовищ старостинських округів"</t>
  </si>
  <si>
    <t>Завдання 4.3. "Забезпечення утримання спецслужби"</t>
  </si>
  <si>
    <t>Завдання 4.4. "Забезпечення поховання одиноких громадян"</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</si>
  <si>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вирізування сухих суків і гілок, вирубування пристовбурової порослі, полив та підживлення дерев і кущів, корчування пнів, прополювання пристовбурових ямок)"</t>
  </si>
  <si>
    <t>Завдання 3.8. "Забезпечення ліквідації (викошування) трави (амброзії) "</t>
  </si>
  <si>
    <t>Завдання 3.2. "Поточний ремонт та утримання озелениних територій (парків, скверів міста; зелених зон та місць масового відпочинку населення на водних об'єктах на території територіальної громади; систематичне очищення (прибирання) доріжок, алей, сходів на обєктах благоустрою; посипання піском в зимовий період, збирання та вивезення сміття та опалого листя; систематичне очищення урн від сміття в парках та скверах міста, періодичне їх миття, фарбування, догляд за лавами)"</t>
  </si>
  <si>
    <t>Витрати на утримання посадкових майданчиків на зупинках громадського транспорту</t>
  </si>
  <si>
    <t>Показник: середні витрати на утримання посадкових майданчиків на зупинках громадського транспорту</t>
  </si>
  <si>
    <t>Показник: кількість  посадкових майданчиків на зупинках громадського транспорту, що потребують утримання</t>
  </si>
  <si>
    <t>Витрати на встановлення, проведення поточного та капітального ремонтів технічних засобів регулювання дорожнім рухом</t>
  </si>
  <si>
    <t>Показник: середні витрати на встановлення, проведення поточного та капітального ремонтів технічних засобів регулювання дорожнім рухом</t>
  </si>
  <si>
    <t>Показник: кількість об'єктів технічних засобів регулювання дорожнім рухом, що потребують встановлення, проведення поточного та капітального ремонтів</t>
  </si>
  <si>
    <t xml:space="preserve"> Завдання 4.2. "Забезпечення поточного ремонту та утримання кладовищ старостинських округів"</t>
  </si>
  <si>
    <t xml:space="preserve"> Завдання 5.2. "Забезпечення придбання та встановлення урн "</t>
  </si>
  <si>
    <t>Завдання 5.3. "Проведення санітарних заходів у прибережних смугах озера Чеха "</t>
  </si>
  <si>
    <t>Показник: кількість майданчиків, які планується відремонтувати</t>
  </si>
  <si>
    <t>%  відремонтованих</t>
  </si>
  <si>
    <t xml:space="preserve">    Показник: кількість місяців, в яких плануються видатки на забезпечення охорони</t>
  </si>
  <si>
    <t xml:space="preserve">    Показник: середня сума   видатків на забезпечення охорони</t>
  </si>
  <si>
    <t xml:space="preserve"> Завдання 7. Поточний ремонт та утримання в належному стані об'єктів благоустрою </t>
  </si>
  <si>
    <t>Завдання 7.1. "Утримання та технічне обслуговування насосних станцій по м.Суми"</t>
  </si>
  <si>
    <t>Завдання 7.2. "Спостереження, технічне обслуговування та поточний ремонт системи санкціонованого проїзду (болард-світлофор) на перехресті провул. Монастирський та вул. Воскресенської в м.Суми"</t>
  </si>
  <si>
    <t>Завдання 7.3. "Поточний ремонт, утримання: об'єктів та елементів благоустрою,  малих архітектурних форм на території Сумської міської територіальної громади"</t>
  </si>
  <si>
    <t>Завдання 7.4. "Утримання, поточний ремонт та технічне обслуговування фонтанів"</t>
  </si>
  <si>
    <t>Завдання 7.5. "Забезпечення водопостачання фонтанів"</t>
  </si>
  <si>
    <t>Завдання 7.6. "Забезпечення утримання та поточного ремонту дитячих та спортивних майданчиків"</t>
  </si>
  <si>
    <t>Завдання 7.7. "Придбання та встановлення нових лавок"</t>
  </si>
  <si>
    <t>Завдання 7.8. "Забезпечення функціонування громадських вбиралень"</t>
  </si>
  <si>
    <t xml:space="preserve"> Завдання 8. Забезпечення сприятливих умов для співіснування людей та тварин</t>
  </si>
  <si>
    <t xml:space="preserve"> Завдання 10. Капітальний ремонт обєктів житлового господарства Сумської міської територіальної громади на 2025 - 2027 роки</t>
  </si>
  <si>
    <t>Завдання 10.1. "Проведення капітального ремонту житлових будинків"</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</si>
  <si>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</si>
  <si>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12.  Інша діяльність у сфері житлово-комунального господарства, в тому числі в приватному секторі,  всього:</t>
  </si>
  <si>
    <t>Завдання 12.1. "Оплата податку на земельну ділянку за адресою: м.Суми, вул.Привокзальна, 4/13 (каналізаційно-насосна станція)"</t>
  </si>
  <si>
    <t>Завдання 12.2. "Забезпечення оплати за видачу сертифікату, який видається у разі прийняття в експлуатацію об'єкта"</t>
  </si>
  <si>
    <t>Завдання 12.4. "Проведення санації шахтних колодязів, в тому числі в приватному секторі"</t>
  </si>
  <si>
    <t>Завдання 12.5. "Проведення поточного ремонту шахтних колодязів, в тому числі в приватному секторі"</t>
  </si>
  <si>
    <t>Завдання 12.6. "Надання послуги з розробки проекту: організація дорожнього руху "</t>
  </si>
  <si>
    <t>Завдання 12.7. "Забезпечення технічного обслуговування  камер відеоспостереження "</t>
  </si>
  <si>
    <t>Завдання 12.8. "Інші видатки у сфері житлово-комунального господарства "</t>
  </si>
  <si>
    <t xml:space="preserve"> Завдання 13.  Виконання заходів за рахунок цільових фондів </t>
  </si>
  <si>
    <t>Завдання 13.1. "Садіння нових дерев і кущів за рахунок цільового фонду "</t>
  </si>
  <si>
    <t xml:space="preserve"> Завдання 14.   Забезпечення функціонування водопровідно-каналізаційного господарства, в тому числі в приватному секторі         </t>
  </si>
  <si>
    <t>Завдання 14.1. "Забезпечення охорони  каналізаційно-насосної станції за адресою м.Суми вул.Привокзальна 4/13"</t>
  </si>
  <si>
    <t>Завдання 14.3. "Надання послуг по обстеженню води на території старостинських округів, промивка та знезараження води"</t>
  </si>
  <si>
    <t>Завдання 14.4. "Поточний ремонт, утримання та технічне обслуговування водонапірних башт та свердловин, заміна насосного обладнання (придбання)"</t>
  </si>
  <si>
    <t xml:space="preserve"> Завдання 16.   Впровадження енергозберігаючих заходів</t>
  </si>
  <si>
    <t>Завдання 16.1.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</si>
  <si>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16.2.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</si>
  <si>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16.3.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</si>
  <si>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17.   Забезпечення зміцнення матеріально-технічної бази підприємств комунальної форми власності</t>
  </si>
  <si>
    <t xml:space="preserve"> Завдання 18.   Створення сприятливих умов проживання населення та забезпечення надання життєво необхідних послуг</t>
  </si>
  <si>
    <t xml:space="preserve"> Завдання 19.    Забезпечення надійного та безперебійного функціонування житлово-експлуатаційного господарства</t>
  </si>
  <si>
    <t xml:space="preserve"> Завдання 20.   Заходи з будівництва, реставрації та реконструкції </t>
  </si>
  <si>
    <t>Завдання 20.1. "Заходи з будівництва об'єктів житлово-комунального господарства"</t>
  </si>
  <si>
    <t>Завдання 20.2. "Заходи з будівництва  та реконструкції  інших об'єктів комунальної власності"</t>
  </si>
  <si>
    <t>Завдання 20.3. "Заходи з проєктування, реставрації  та охорони пам'яток культурної спадщини"</t>
  </si>
  <si>
    <t xml:space="preserve"> Завдання 21.   Надання та повернення бюджетних позичок на поворотній основі </t>
  </si>
  <si>
    <t>Завдання 21.1. "Повернення бюджетних позичок на поворотній основі"</t>
  </si>
  <si>
    <t>Завдання 21.2. "Повернення бюджетних позичок на поворотній основі"</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</si>
  <si>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2025-2027 роки</t>
  </si>
  <si>
    <t xml:space="preserve">  Завдання 7. Поточний ремонт та утримання в належному стані об'єктів благоустрою </t>
  </si>
  <si>
    <t>Завдання 7.2.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</si>
  <si>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7.4. "Технічне обслуговування та поточний ремонт фонтанів"</t>
  </si>
  <si>
    <t xml:space="preserve">  Завдання 8. Забезпечення сприятливих умов для співіснування людей та тварин</t>
  </si>
  <si>
    <t xml:space="preserve">  Завдання 9. Капітальний ремонт об'єктів та елементів благоустрою на загальних об'єктах</t>
  </si>
  <si>
    <t xml:space="preserve">  Завдання 9.1. Капітальний ремонт об'єктів та елементів благоустрою на загальних об'єктах</t>
  </si>
  <si>
    <t xml:space="preserve">   Завдання 10. Капітальний ремонт обєктів житлового господарства Сумської міської територіальної громади на 2022 - 2024 роки</t>
  </si>
  <si>
    <t xml:space="preserve">  Завдання 10.1. "Проведення капітального ремонту житлових будинків"</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</si>
  <si>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</si>
  <si>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</si>
  <si>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12.  Інша діяльність у сфері житлово-комунального господарства, в тому числі в приватному секторі, та за рахунок цільових фондів, всього:</t>
  </si>
  <si>
    <t xml:space="preserve">   Завдання 13.  Виконання заходів за рахунок цільових фондів </t>
  </si>
  <si>
    <t xml:space="preserve"> Завдання 13.1. "Садіння нових дерев і кущів за рахунок цільового фонду "</t>
  </si>
  <si>
    <t xml:space="preserve">    Завдання 14.   Забезпечення функціонування водопровідно-каналізаційного господарства, в тому числі в приватному секторі         </t>
  </si>
  <si>
    <t xml:space="preserve">   Завдання 16.   Впровадження енергозберігаючих заходів</t>
  </si>
  <si>
    <t xml:space="preserve">    Завдання 17.   Забезпечення зміцнення матеріально-технічної бази підприємств комунальної форми власності</t>
  </si>
  <si>
    <t xml:space="preserve">     Завдання 18.   Створення сприятливих умов проживання населення та забезпечення надання життєво необхідних послуг</t>
  </si>
  <si>
    <t xml:space="preserve">    Завдання 19.    Забезпечення надійного та безперебійного функціонування житлово-експлуатаційного господарства</t>
  </si>
  <si>
    <t>Завдання 19.    Забезпечення надійного та безперебійного функціонування житлово-експлуатаційного господарства</t>
  </si>
  <si>
    <t xml:space="preserve">    Завдання 20.   Заходи з будівництва, реставрації та реконструкції </t>
  </si>
  <si>
    <t xml:space="preserve">  Завдання 21.   Надання та повернення бюджетних позичок на поворотній основі </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</si>
  <si>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2025-2027 роки </t>
  </si>
  <si>
    <t>Завдання 1.8. "Забезпечення утримання в належному стані об'єктів благоустрою міста Суми (утримання посадкових майданчиків на зупинках громадського транспорту)"</t>
  </si>
  <si>
    <t>Завдання 1.9. "Забезпечення встановлення, проведення поточного та капітального ремонтів технічних засобів регулювання дорожнім рухом (дорожні знаки)"</t>
  </si>
  <si>
    <t xml:space="preserve"> Завдання 9. Капітальний ремонт об'єктів та елементів благоустрою на загальних об'єктах (сходи, підпірні стінки, фонтани, тощо)</t>
  </si>
  <si>
    <t>Завдання 7.1. "Технічне обслуговування насосних станцій по м.Суми"</t>
  </si>
  <si>
    <t xml:space="preserve">Показник: кількість місяців передбачених для безперебійної роботи насосних станцій </t>
  </si>
  <si>
    <t xml:space="preserve">    Показник: середні витрати на один місяць безперебійної роботи насосних станцій  
</t>
  </si>
  <si>
    <t xml:space="preserve">Показник: кількість місяців передбачених для безперебійної роботи  системи санкціонованого проїзду на перехресті </t>
  </si>
  <si>
    <t xml:space="preserve">    Показник: середні витрати на один місяць безперебійної роботи  системи санкціонованого проїзду на перехресті 
</t>
  </si>
  <si>
    <t>Витрати на поточний ремонт, утримання об'єктів та елементів благоустрою, малих архітектурних форм</t>
  </si>
  <si>
    <t>Завдання 3.6. "Організація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</si>
  <si>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 xml:space="preserve"> Завдання 3.6. "Організація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</si>
  <si>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Витрати на організацію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</si>
  <si>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Кількість місяців проведення оплачуваних громадських робіт , надання послуг за рахунок власних надходжень бюдетної установи</t>
  </si>
  <si>
    <t>Середня вартість проведення оплачуваних громадських робіт та надання послуг за рахунок власних надходжень бюджетної установи в місяць</t>
  </si>
  <si>
    <t>% проведення оплачуваних громадських робіт та послуг за рахунок власних надходжень в місяць</t>
  </si>
  <si>
    <t>Витрати на проведення капітального та поточного ремонту  водопровідних  та каналізаційних мереж</t>
  </si>
  <si>
    <t xml:space="preserve">    Показник: середня вартість капітального та поточного ремонту каналізаційних мереж, свердловин</t>
  </si>
  <si>
    <t>Витрати на проведення поточного ремонту та утримання кладовищ старостинських округів</t>
  </si>
  <si>
    <t>Показник: кількість кладовищ старостинських округів, на яких планується  проводити поточний ремонт, утримання , од</t>
  </si>
  <si>
    <t>Показник: середньорічні витрати на поточний ремонт, утримання на  1 кладовищі</t>
  </si>
  <si>
    <t xml:space="preserve">  Кількість фонтанів, які планується обслуговувати, проводити поточний ремонт</t>
  </si>
  <si>
    <t xml:space="preserve">    Показник: середня вартість одного заходу з поточного ремонту та утримання об'єктів та елементів благоустрою </t>
  </si>
  <si>
    <t>% виконання</t>
  </si>
  <si>
    <t xml:space="preserve">    Показник: кількість заходів з поточного ремонту та утримання об'єктів благоустрою, малих архітектурних форм</t>
  </si>
  <si>
    <t xml:space="preserve">Кількість фонтанів, які потрібно обслуговувати </t>
  </si>
  <si>
    <t xml:space="preserve">    Показник: кількість об'єктів та елементів благоустрою, на яких планується проведення капітального ремонту</t>
  </si>
  <si>
    <t>Витрати на проведення капітального ремонту об'єктів житлового фонду</t>
  </si>
  <si>
    <t xml:space="preserve">  Показник: середня вартість одного об'єкту з капітального ремонту об'єктів та елементів благоустрою
</t>
  </si>
  <si>
    <t xml:space="preserve">    Показник: кількість парків, скверів міста, зелених зон та пляжів, які потребують поточного ремонту та утримання, од.</t>
  </si>
  <si>
    <t xml:space="preserve">    Показник: середня вартість  будівництва одного об'єкта житлово-комунального господарства</t>
  </si>
  <si>
    <t xml:space="preserve">    Показник: середня вартість будівництва, реставрації  та реконструкції одного  іншого об'єкта комунальної власності </t>
  </si>
  <si>
    <t xml:space="preserve">    Показник: обсяг видатків</t>
  </si>
  <si>
    <t xml:space="preserve">    Показник: кількість об'єктів, які будуть відремонтовані  за рахунок коштів субвенції з державного бюджету</t>
  </si>
  <si>
    <t xml:space="preserve">    Показник: середня вартість проведення  робіт  за рахунок коштів субвенції з державного бюджету</t>
  </si>
  <si>
    <t xml:space="preserve">    Завдання 23.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</si>
  <si>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6091, 7330, 7384, 4084 </t>
  </si>
  <si>
    <t>6091, 7384</t>
  </si>
  <si>
    <t>КПКВК 7384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</si>
  <si>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Відповідальні виконавці: Департамент інфраструктури міста Сумської міської ради, управління капітального будівництва та дорожнього господарства  Сумської міської ради, інші суб'єкти господарювання</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</si>
  <si>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</si>
  <si>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</si>
  <si>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Завдання 12.8. "Інші видатки у сфері житлово-комунального господарства, в тому числі власні надходження бюджетної установи"</t>
  </si>
  <si>
    <t>Завдання 12.3. "Забезпечення постачання та розподілу природного газу монументу "Вічна Слава""</t>
  </si>
  <si>
    <t>Витрати на постачання та розподіл природного газу монументу "Вічна Слава"</t>
  </si>
  <si>
    <t>Кількість послуг по розподілу природнього газу</t>
  </si>
  <si>
    <t>Показник: середня вартість послуги по розподілу природного газу</t>
  </si>
  <si>
    <t xml:space="preserve">Показник: середня вартість1 куб.м. спожитотого прородного газу </t>
  </si>
  <si>
    <r>
      <t xml:space="preserve">Поповнення статного капіталу                                КП «Спеціалізований комбінат»:                          </t>
    </r>
    <r>
      <rPr>
        <sz val="16"/>
        <color theme="1"/>
        <rFont val="Times New Roman"/>
        <family val="1"/>
        <charset val="204"/>
      </rPr>
      <t xml:space="preserve">Придбання вантажного автомобіля </t>
    </r>
  </si>
  <si>
    <r>
      <t xml:space="preserve">Поповнення статного капіталу                          КП  "Чисте місто " СМР:                          </t>
    </r>
    <r>
      <rPr>
        <sz val="16"/>
        <color theme="1"/>
        <rFont val="Times New Roman"/>
        <family val="1"/>
        <charset val="204"/>
      </rPr>
      <t xml:space="preserve">Придбання вагового комплексу </t>
    </r>
  </si>
  <si>
    <t>6094</t>
  </si>
  <si>
    <t>Завдання 23.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</si>
  <si>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середня вартість наданої субвенції з державного бюджету на одне підприємство</t>
  </si>
  <si>
    <t>КПКВК 6094 «Реалізація заходів з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</si>
  <si>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Завдання 24. 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 у 2025 році</t>
  </si>
  <si>
    <t xml:space="preserve">    Завдання 24.  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  у 2025 році</t>
  </si>
  <si>
    <t xml:space="preserve"> Завдання 23.  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                  у 2025 році</t>
  </si>
  <si>
    <t xml:space="preserve">    Показник: кількість підприємств, які будуть участниками  проєкту «Проект розвитку міської інфраструктури — 2» за рахунок коштів субвенції з державного бюджету</t>
  </si>
  <si>
    <t>кошти іншої субвенції</t>
  </si>
  <si>
    <t>Кошти іншої субвенції</t>
  </si>
  <si>
    <t xml:space="preserve">    Показник: кількість парків, скверів міста, зелених зон та пляжів, на якій планується поточний ремонт та  утримання, од.</t>
  </si>
  <si>
    <t>Завдання 21.3. "Надання бюджетних позичок на поворотній основі"</t>
  </si>
  <si>
    <t>Завдання 14.5."Фінансова підтримка КП «Міськводоканал» СМР (придбання водопровідних та каналізаційних люків; придбання та заміна пожежних гідрантів, оновленння показчиків, ПГ;  придбання запасних частин, матеріалів, обладнання  та паливно-мастильних матеріалів, придбання автозапчастин, автоколес;  погашення заборгованості за спожиту електроенергію перед  ДПЗД «Укрінтеренерго»;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2025 році;  по постачанню електричної енергії ТОВ"Енергопрод-Сервіс" та розподіл електричної енергії  АТ «Сумиобленерго»; погашення податкового боргу по сплаті рентної плати за користування надрами, з рентної плати за спеціальне використання води та збору за скиди забруднюючих речовин безпосередньо у водні об'єкти</t>
  </si>
  <si>
    <t xml:space="preserve">Департамент інфраструктури міста СМР, КП "Сумижилкомсервіс" СМР,  </t>
  </si>
  <si>
    <t>8861, 8862, 7691</t>
  </si>
  <si>
    <t>Департамент інфраструктури міста СМР, КП "Сумижитло" СМР,                                                                                                                 КП "Сумитеплоенергоцентраль" СМР, КП "Сумижилкомсервіс" СМР</t>
  </si>
  <si>
    <t>КПКВК 7691 "Інші фонди", 8861 "Надання бюджетних позичок суб'єктам господарювання",                                         8862 "Повернення бюджетних позичок, наданих суб'єктам господарювання"</t>
  </si>
  <si>
    <t xml:space="preserve">    Показник: обсяг бюджетної позички, який надано суб'єкту господарювання</t>
  </si>
  <si>
    <t xml:space="preserve">    Показник: середня обсяг бюджетної позички, який надано</t>
  </si>
  <si>
    <r>
      <t xml:space="preserve">Поповнення статного капіталу                          КП  "Чисте місто " СМР:                              </t>
    </r>
    <r>
      <rPr>
        <sz val="16"/>
        <color theme="1"/>
        <rFont val="Times New Roman"/>
        <family val="1"/>
        <charset val="204"/>
      </rPr>
      <t xml:space="preserve">Капітальний ремонт електричних мереж, в частині встановлення сонячної електростанції </t>
    </r>
  </si>
  <si>
    <t>Завдання 14.2. "Проведення капітального та поточного ремонту водопровідних  та каналізаційних мереж, КНС та колекторів, cвердловин та насосних станцій"</t>
  </si>
  <si>
    <t>Департамент інфраструктури міста Сумської міської ради  та інші суб'єкти господарювання, в тому числі:</t>
  </si>
  <si>
    <t>Завдання 14.2. "Проведення капітального та поточного ремонту водопровідних  та каналізаційних мереж, КНС та колекторів, свердловин та насосних станцій"</t>
  </si>
  <si>
    <t xml:space="preserve"> Завдання 15.  Забезпечення функціонування об'єктів житлово-комунального господарства, в тому числі на надання фінансової підтримки КП "Сумикомунінвест" СМР, КП "Чисте місто" СМР</t>
  </si>
  <si>
    <t xml:space="preserve">  Завдання 15.  Забезпечення функціонування об'єктів житлово-комунального господарства, в тому числі на надання фінансової підтримки КП "Сумикомунінвест" СМР, КП "Чисте місто" СМР</t>
  </si>
  <si>
    <t>Завдання 15.  Забезпечення функціонування об'єктів житлово-комунального господарства, в тому числі  на надання фінансової підтримки КП "Сумикомунінвест" СМР, КП "Чисте місто" СМР</t>
  </si>
  <si>
    <r>
      <t xml:space="preserve">Поповнення статного капіталу                                 КП «Міськводоканал» СМР:                          </t>
    </r>
    <r>
      <rPr>
        <sz val="16"/>
        <color theme="1"/>
        <rFont val="Times New Roman"/>
        <family val="1"/>
        <charset val="204"/>
      </rPr>
      <t>Капітальний ремонт системи електропостачання з влаштуванням підключення когенераційних установок</t>
    </r>
  </si>
  <si>
    <t>Завдання 14.5.   "Фінансова підтримка КП «Міськводоканал» СМР (придбання водопровідних та каналізаційних люків; придбання та заміна пожежних гідрантів, оновленння показчиків, ПГ;  придбання запасних частин, матеріалів, обладнання  та паливно-мастильних матеріалів, придбання автозапчастин, автоколес;  погашення заборгованості за спожиту електроенергію перед  ДПЗД «Укрінтеренерго»;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2025 році;  по постачанню електричної енергії ТОВ"Енергопрод-Сервіс" та розподіл електричної енергії  АТ «Сумиобленерго»; погашення податкового боргу по сплаті рентної плати за користування надрами, з рентної плати за спеціальне використання води та збору за скиди забруднюючих речовин безпосередньо у водні об'єкти</t>
  </si>
  <si>
    <t>Відповідальні виконавці: Департамент інфраструктури міста Сумської міської ради,  інші суб'єкти господарювання</t>
  </si>
  <si>
    <t>Департамент інфраструктури міста Сумської міської ради, інші суб'єкти господарювання</t>
  </si>
  <si>
    <r>
      <rPr>
        <sz val="16"/>
        <rFont val="Times New Roman"/>
        <family val="1"/>
        <charset val="204"/>
      </rPr>
      <t xml:space="preserve">
Додаток 1
до наказу Сумської міської військової адміністрації                                                                              від 20.05.2025 № 114 -СМВА 
</t>
    </r>
    <r>
      <rPr>
        <sz val="16"/>
        <color theme="1"/>
        <rFont val="Times New Roman"/>
        <family val="1"/>
        <charset val="204"/>
      </rPr>
      <t xml:space="preserve">
</t>
    </r>
  </si>
  <si>
    <t xml:space="preserve">Додаток 2                                                                                                                       до наказу Сумської міської військової адміністрації                                                                              від 20.05.2025 № 114 -СМВА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</si>
</sst>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s>
  <fonts count="27"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sz val="11"/>
      <color theme="1"/>
      <name val="Times New Roman"/>
      <family val="1"/>
      <charset val="204"/>
    </font>
    <font>
      <i/>
      <sz val="14"/>
      <name val="Times New Roman"/>
      <family val="1"/>
      <charset val="204"/>
    </font>
    <font>
      <sz val="10"/>
      <name val="Arial"/>
      <family val="2"/>
      <charset val="204"/>
    </font>
    <font>
      <sz val="20"/>
      <name val="Times New Roman"/>
      <family val="1"/>
      <charset val="204"/>
    </font>
    <font>
      <sz val="20"/>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s>
  <cellStyleXfs count="15">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xf numFmtId="0" fontId="24" fillId="0" borderId="0"/>
    <xf numFmtId="165" fontId="24" fillId="0" borderId="0" applyFont="0" applyFill="0" applyBorder="0" applyAlignment="0" applyProtection="0"/>
    <xf numFmtId="0" fontId="5" fillId="0" borderId="0"/>
    <xf numFmtId="43" fontId="2"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384">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0" fontId="11" fillId="0" borderId="0" xfId="0" applyFont="1"/>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xf numFmtId="0" fontId="12" fillId="0" borderId="1" xfId="0" applyFont="1" applyBorder="1" applyAlignment="1">
      <alignment vertical="center" wrapText="1"/>
    </xf>
    <xf numFmtId="0" fontId="12" fillId="0" borderId="1" xfId="0" applyFont="1" applyBorder="1"/>
    <xf numFmtId="43" fontId="12" fillId="3" borderId="1" xfId="1" applyFont="1" applyFill="1" applyBorder="1" applyAlignment="1">
      <alignment horizontal="center" vertical="center"/>
    </xf>
    <xf numFmtId="164" fontId="12" fillId="3" borderId="1" xfId="0" applyNumberFormat="1" applyFont="1" applyFill="1" applyBorder="1" applyAlignment="1">
      <alignment horizontal="center" vertical="center"/>
    </xf>
    <xf numFmtId="43" fontId="12" fillId="3" borderId="1" xfId="1" applyFont="1" applyFill="1" applyBorder="1" applyAlignment="1">
      <alignment horizontal="left" vertical="center"/>
    </xf>
    <xf numFmtId="0" fontId="12" fillId="2" borderId="1" xfId="0" applyFont="1" applyFill="1" applyBorder="1" applyAlignment="1">
      <alignment horizontal="center" wrapText="1"/>
    </xf>
    <xf numFmtId="164" fontId="12" fillId="2" borderId="5" xfId="0" applyNumberFormat="1" applyFont="1" applyFill="1" applyBorder="1" applyAlignment="1">
      <alignment vertical="center" wrapText="1"/>
    </xf>
    <xf numFmtId="164" fontId="13" fillId="3" borderId="5" xfId="0" applyNumberFormat="1" applyFont="1" applyFill="1" applyBorder="1"/>
    <xf numFmtId="0" fontId="11" fillId="0" borderId="5" xfId="0" applyFont="1" applyBorder="1" applyAlignment="1">
      <alignment vertical="center" wrapText="1"/>
    </xf>
    <xf numFmtId="164" fontId="12" fillId="0" borderId="1" xfId="0" applyNumberFormat="1" applyFont="1" applyBorder="1"/>
    <xf numFmtId="0" fontId="12" fillId="2" borderId="1" xfId="0" applyFont="1" applyFill="1" applyBorder="1"/>
    <xf numFmtId="164" fontId="12" fillId="2" borderId="1" xfId="0" applyNumberFormat="1" applyFont="1" applyFill="1" applyBorder="1" applyAlignment="1"/>
    <xf numFmtId="43" fontId="14" fillId="3" borderId="1" xfId="1" applyFont="1" applyFill="1" applyBorder="1" applyAlignment="1">
      <alignment horizontal="center" vertical="center"/>
    </xf>
    <xf numFmtId="0" fontId="12" fillId="2" borderId="1" xfId="0" applyFont="1" applyFill="1" applyBorder="1" applyAlignment="1">
      <alignment wrapText="1"/>
    </xf>
    <xf numFmtId="0" fontId="12" fillId="0" borderId="1" xfId="0" applyFont="1" applyBorder="1" applyAlignment="1">
      <alignment wrapText="1"/>
    </xf>
    <xf numFmtId="43" fontId="12" fillId="0" borderId="1" xfId="1" applyFont="1" applyBorder="1" applyAlignment="1">
      <alignment horizontal="center" vertical="center"/>
    </xf>
    <xf numFmtId="43" fontId="12" fillId="0" borderId="1" xfId="0" applyNumberFormat="1" applyFont="1" applyBorder="1" applyAlignment="1">
      <alignment horizontal="center" vertical="center"/>
    </xf>
    <xf numFmtId="0" fontId="12" fillId="3" borderId="5" xfId="0" applyFont="1" applyFill="1" applyBorder="1" applyAlignment="1"/>
    <xf numFmtId="43" fontId="12" fillId="3" borderId="5" xfId="1" applyFont="1" applyFill="1" applyBorder="1" applyAlignment="1">
      <alignment vertical="center"/>
    </xf>
    <xf numFmtId="0" fontId="12" fillId="3" borderId="1" xfId="0" applyFont="1" applyFill="1" applyBorder="1"/>
    <xf numFmtId="0" fontId="12" fillId="3" borderId="1" xfId="0" applyFont="1" applyFill="1" applyBorder="1" applyAlignment="1">
      <alignment wrapText="1"/>
    </xf>
    <xf numFmtId="0" fontId="11" fillId="0" borderId="6" xfId="0" applyFont="1" applyBorder="1" applyAlignment="1">
      <alignment horizontal="center"/>
    </xf>
    <xf numFmtId="0" fontId="11" fillId="3" borderId="5" xfId="0" applyFont="1" applyFill="1" applyBorder="1"/>
    <xf numFmtId="43" fontId="11" fillId="3" borderId="5" xfId="1" applyFont="1" applyFill="1" applyBorder="1" applyAlignment="1">
      <alignment horizontal="center" vertical="center"/>
    </xf>
    <xf numFmtId="0" fontId="11" fillId="3" borderId="1" xfId="0" applyFont="1" applyFill="1" applyBorder="1"/>
    <xf numFmtId="43" fontId="11" fillId="3" borderId="1" xfId="1" applyFont="1" applyFill="1" applyBorder="1" applyAlignment="1">
      <alignment horizontal="center" vertical="center"/>
    </xf>
    <xf numFmtId="0" fontId="11" fillId="3" borderId="1" xfId="0" applyFont="1" applyFill="1" applyBorder="1" applyAlignment="1">
      <alignment wrapText="1"/>
    </xf>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43" fontId="13" fillId="3" borderId="1" xfId="1" applyFont="1" applyFill="1" applyBorder="1" applyAlignment="1">
      <alignment horizontal="center" vertical="center"/>
    </xf>
    <xf numFmtId="0" fontId="13" fillId="3" borderId="1" xfId="0" applyFont="1" applyFill="1" applyBorder="1" applyAlignment="1">
      <alignment wrapText="1"/>
    </xf>
    <xf numFmtId="0" fontId="13" fillId="3" borderId="5" xfId="0" applyFont="1" applyFill="1" applyBorder="1"/>
    <xf numFmtId="43" fontId="13" fillId="3" borderId="5" xfId="1" applyFont="1" applyFill="1" applyBorder="1" applyAlignment="1">
      <alignment horizontal="center" vertical="center"/>
    </xf>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164" fontId="0" fillId="0" borderId="0" xfId="0" applyNumberFormat="1"/>
    <xf numFmtId="164" fontId="18" fillId="0" borderId="0" xfId="0" applyNumberFormat="1" applyFont="1" applyAlignment="1">
      <alignment horizontal="right"/>
    </xf>
    <xf numFmtId="0" fontId="17" fillId="0" borderId="0" xfId="0" applyFont="1" applyBorder="1"/>
    <xf numFmtId="43" fontId="13" fillId="3" borderId="7" xfId="1" applyFont="1" applyFill="1" applyBorder="1" applyAlignment="1">
      <alignment horizontal="center" vertical="center" wrapText="1"/>
    </xf>
    <xf numFmtId="0" fontId="17" fillId="0" borderId="0" xfId="0" applyFont="1" applyBorder="1" applyAlignment="1"/>
    <xf numFmtId="164" fontId="11" fillId="3" borderId="0" xfId="0" applyNumberFormat="1" applyFont="1" applyFill="1"/>
    <xf numFmtId="0" fontId="3" fillId="0" borderId="0" xfId="0" applyFont="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22" fillId="0" borderId="0" xfId="0" applyFont="1" applyBorder="1"/>
    <xf numFmtId="0" fontId="20" fillId="2" borderId="1" xfId="0" applyFont="1" applyFill="1" applyBorder="1" applyAlignment="1">
      <alignment horizontal="left"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43" fontId="12" fillId="5" borderId="5" xfId="1" applyFont="1" applyFill="1" applyBorder="1" applyAlignment="1">
      <alignment vertical="center"/>
    </xf>
    <xf numFmtId="0" fontId="21" fillId="2" borderId="1" xfId="0" applyFont="1" applyFill="1" applyBorder="1" applyAlignment="1">
      <alignment horizontal="left" wrapText="1"/>
    </xf>
    <xf numFmtId="164" fontId="14"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2" fillId="5" borderId="1" xfId="0" applyFont="1" applyFill="1" applyBorder="1" applyAlignment="1">
      <alignment horizontal="center" vertical="center"/>
    </xf>
    <xf numFmtId="0" fontId="12" fillId="5" borderId="5" xfId="0" applyFont="1" applyFill="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1" xfId="0" applyFont="1" applyFill="1" applyBorder="1" applyAlignment="1">
      <alignment horizontal="center" vertical="center"/>
    </xf>
    <xf numFmtId="4" fontId="17" fillId="4"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 xfId="0" applyFont="1" applyFill="1" applyBorder="1" applyAlignment="1">
      <alignment wrapText="1"/>
    </xf>
    <xf numFmtId="43" fontId="12" fillId="5" borderId="7" xfId="1" applyFont="1" applyFill="1" applyBorder="1" applyAlignment="1">
      <alignment horizontal="right" vertical="center"/>
    </xf>
    <xf numFmtId="43" fontId="14" fillId="5" borderId="7" xfId="1" applyFont="1" applyFill="1" applyBorder="1" applyAlignment="1">
      <alignment horizontal="right" vertical="center"/>
    </xf>
    <xf numFmtId="164" fontId="19"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3" fontId="19" fillId="2" borderId="7" xfId="0" applyNumberFormat="1" applyFont="1" applyFill="1" applyBorder="1" applyAlignment="1">
      <alignment horizontal="right" vertical="center"/>
    </xf>
    <xf numFmtId="43" fontId="3" fillId="2" borderId="7" xfId="1" applyNumberFormat="1" applyFont="1" applyFill="1" applyBorder="1" applyAlignment="1">
      <alignment horizontal="right" vertical="center"/>
    </xf>
    <xf numFmtId="43" fontId="17" fillId="2" borderId="7" xfId="1" applyNumberFormat="1" applyFont="1" applyFill="1" applyBorder="1" applyAlignment="1">
      <alignment horizontal="right" vertical="center"/>
    </xf>
    <xf numFmtId="167" fontId="3" fillId="0" borderId="7" xfId="1" applyNumberFormat="1" applyFont="1" applyBorder="1" applyAlignment="1">
      <alignment horizontal="right" vertical="center"/>
    </xf>
    <xf numFmtId="168" fontId="3" fillId="0" borderId="1" xfId="1" applyNumberFormat="1" applyFont="1" applyBorder="1" applyAlignment="1">
      <alignment horizontal="right" vertical="center"/>
    </xf>
    <xf numFmtId="43" fontId="3" fillId="0" borderId="1" xfId="1" applyFont="1" applyBorder="1" applyAlignment="1">
      <alignment horizontal="right" vertical="center"/>
    </xf>
    <xf numFmtId="166" fontId="3" fillId="0" borderId="1" xfId="1" applyNumberFormat="1" applyFont="1" applyBorder="1" applyAlignment="1">
      <alignment horizontal="right" vertical="center"/>
    </xf>
    <xf numFmtId="43" fontId="3" fillId="0" borderId="1" xfId="1" applyNumberFormat="1" applyFont="1" applyBorder="1" applyAlignment="1">
      <alignment horizontal="right" vertical="center"/>
    </xf>
    <xf numFmtId="43" fontId="3" fillId="0" borderId="7" xfId="1" applyNumberFormat="1" applyFont="1" applyBorder="1" applyAlignment="1">
      <alignment horizontal="right" vertical="center"/>
    </xf>
    <xf numFmtId="166" fontId="3" fillId="0" borderId="7" xfId="1" applyNumberFormat="1" applyFont="1" applyBorder="1" applyAlignment="1">
      <alignment horizontal="right" vertical="center"/>
    </xf>
    <xf numFmtId="167" fontId="3" fillId="0" borderId="1" xfId="1" applyNumberFormat="1" applyFont="1" applyBorder="1" applyAlignment="1">
      <alignment horizontal="right" vertical="center"/>
    </xf>
    <xf numFmtId="4" fontId="17" fillId="3" borderId="1"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166" fontId="3" fillId="3" borderId="7" xfId="1" applyNumberFormat="1" applyFont="1" applyFill="1" applyBorder="1" applyAlignment="1">
      <alignment horizontal="right" vertical="center"/>
    </xf>
    <xf numFmtId="0" fontId="13" fillId="3" borderId="1" xfId="0" applyFont="1" applyFill="1" applyBorder="1" applyAlignment="1">
      <alignment horizontal="left" vertical="center" wrapText="1"/>
    </xf>
    <xf numFmtId="166" fontId="11" fillId="0" borderId="7" xfId="1" applyNumberFormat="1" applyFont="1" applyBorder="1" applyAlignment="1">
      <alignment horizontal="center" vertical="center"/>
    </xf>
    <xf numFmtId="43" fontId="11" fillId="0" borderId="7" xfId="1" applyNumberFormat="1" applyFont="1" applyBorder="1" applyAlignment="1">
      <alignment horizontal="center" vertical="center"/>
    </xf>
    <xf numFmtId="43" fontId="11" fillId="0" borderId="7" xfId="1" applyFont="1" applyBorder="1" applyAlignment="1">
      <alignment horizontal="right" vertical="center"/>
    </xf>
    <xf numFmtId="43" fontId="11" fillId="0" borderId="1" xfId="1" applyNumberFormat="1" applyFont="1" applyBorder="1" applyAlignment="1">
      <alignment horizontal="right" vertical="center"/>
    </xf>
    <xf numFmtId="0" fontId="11" fillId="3" borderId="5" xfId="0" applyFont="1" applyFill="1" applyBorder="1" applyAlignment="1">
      <alignment horizontal="left" vertical="center" wrapText="1"/>
    </xf>
    <xf numFmtId="166" fontId="11" fillId="3" borderId="7" xfId="1" applyNumberFormat="1" applyFont="1" applyFill="1" applyBorder="1" applyAlignment="1">
      <alignment horizontal="center" vertical="center"/>
    </xf>
    <xf numFmtId="0" fontId="3" fillId="3" borderId="5" xfId="0" applyFont="1" applyFill="1" applyBorder="1" applyAlignment="1">
      <alignment horizontal="center" vertical="center"/>
    </xf>
    <xf numFmtId="0" fontId="13" fillId="3" borderId="5" xfId="0" applyFont="1" applyFill="1" applyBorder="1" applyAlignment="1">
      <alignment vertical="center"/>
    </xf>
    <xf numFmtId="0" fontId="13" fillId="3" borderId="1" xfId="0" applyFont="1" applyFill="1" applyBorder="1" applyAlignment="1">
      <alignment vertical="center"/>
    </xf>
    <xf numFmtId="3" fontId="17" fillId="0" borderId="1" xfId="0" applyNumberFormat="1" applyFont="1" applyFill="1" applyBorder="1" applyAlignment="1">
      <alignment horizontal="right" vertical="center" wrapText="1"/>
    </xf>
    <xf numFmtId="3" fontId="3" fillId="0" borderId="1" xfId="1" applyNumberFormat="1" applyFont="1" applyBorder="1" applyAlignment="1">
      <alignment horizontal="right" vertical="center"/>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xf>
    <xf numFmtId="43" fontId="15" fillId="0" borderId="0" xfId="1" applyFont="1"/>
    <xf numFmtId="43" fontId="3" fillId="3" borderId="1" xfId="1" applyNumberFormat="1" applyFont="1" applyFill="1" applyBorder="1" applyAlignment="1">
      <alignment horizontal="right" vertical="center"/>
    </xf>
    <xf numFmtId="43" fontId="17" fillId="3" borderId="1" xfId="1" applyNumberFormat="1" applyFont="1" applyFill="1" applyBorder="1" applyAlignment="1">
      <alignment horizontal="right" vertical="center"/>
    </xf>
    <xf numFmtId="43" fontId="17" fillId="3" borderId="1" xfId="1" applyFont="1" applyFill="1" applyBorder="1" applyAlignment="1">
      <alignment horizontal="right"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26" fillId="3" borderId="0" xfId="0"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21" fillId="3" borderId="5" xfId="0" applyFont="1" applyFill="1" applyBorder="1" applyAlignment="1">
      <alignment horizontal="center" vertical="center" wrapText="1"/>
    </xf>
    <xf numFmtId="2" fontId="12"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66" fontId="3" fillId="3" borderId="1" xfId="1" applyNumberFormat="1" applyFont="1" applyFill="1" applyBorder="1" applyAlignment="1">
      <alignment horizontal="right" vertical="center"/>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3" fillId="0" borderId="1" xfId="0" applyFont="1" applyBorder="1" applyAlignment="1">
      <alignment horizontal="center" vertical="center"/>
    </xf>
    <xf numFmtId="43" fontId="3" fillId="0" borderId="7" xfId="1" applyFont="1" applyBorder="1" applyAlignment="1">
      <alignment horizontal="right" vertical="center"/>
    </xf>
    <xf numFmtId="43" fontId="19" fillId="2" borderId="7" xfId="1" applyFont="1" applyFill="1" applyBorder="1" applyAlignment="1">
      <alignment horizontal="right" vertical="center"/>
    </xf>
    <xf numFmtId="0" fontId="11" fillId="3" borderId="0" xfId="0" applyFont="1" applyFill="1" applyBorder="1" applyAlignment="1">
      <alignment horizontal="center"/>
    </xf>
    <xf numFmtId="164" fontId="8" fillId="3" borderId="0" xfId="0" applyNumberFormat="1" applyFont="1" applyFill="1"/>
    <xf numFmtId="0" fontId="0" fillId="3" borderId="0" xfId="0" applyFill="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5" fillId="3" borderId="1" xfId="0" applyFont="1" applyFill="1" applyBorder="1"/>
    <xf numFmtId="43" fontId="19" fillId="0" borderId="7" xfId="1" applyFont="1" applyBorder="1" applyAlignment="1">
      <alignment horizontal="right" vertical="center"/>
    </xf>
    <xf numFmtId="164" fontId="19"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0" fontId="17" fillId="3" borderId="1" xfId="0" applyFont="1" applyFill="1" applyBorder="1" applyAlignment="1">
      <alignment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67" fontId="3" fillId="3" borderId="1" xfId="1" applyNumberFormat="1" applyFont="1" applyFill="1" applyBorder="1" applyAlignment="1">
      <alignment horizontal="right"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5" xfId="0" applyFont="1" applyFill="1" applyBorder="1" applyAlignment="1">
      <alignment horizontal="center" vertical="center"/>
    </xf>
    <xf numFmtId="0" fontId="3" fillId="3" borderId="5"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43" fontId="3" fillId="0" borderId="5" xfId="1" applyFont="1" applyBorder="1" applyAlignment="1">
      <alignment horizontal="right" vertical="center"/>
    </xf>
    <xf numFmtId="4" fontId="17" fillId="2" borderId="1" xfId="0" applyNumberFormat="1" applyFont="1" applyFill="1" applyBorder="1" applyAlignment="1">
      <alignment horizontal="right" vertical="center"/>
    </xf>
    <xf numFmtId="167" fontId="3" fillId="3" borderId="5" xfId="1" applyNumberFormat="1" applyFont="1" applyFill="1" applyBorder="1" applyAlignment="1">
      <alignment horizontal="right" vertical="center"/>
    </xf>
    <xf numFmtId="0" fontId="21" fillId="2" borderId="7" xfId="0" applyFont="1" applyFill="1" applyBorder="1" applyAlignment="1">
      <alignment horizontal="left" wrapText="1"/>
    </xf>
    <xf numFmtId="0" fontId="3" fillId="3" borderId="7" xfId="0" applyFont="1" applyFill="1" applyBorder="1" applyAlignment="1"/>
    <xf numFmtId="43" fontId="19" fillId="2" borderId="1" xfId="1" applyFont="1" applyFill="1" applyBorder="1" applyAlignment="1">
      <alignment horizontal="right" vertical="center"/>
    </xf>
    <xf numFmtId="0" fontId="3" fillId="0" borderId="5" xfId="0" applyFont="1" applyBorder="1" applyAlignment="1">
      <alignment horizontal="center" vertical="center"/>
    </xf>
    <xf numFmtId="0" fontId="17" fillId="3" borderId="14" xfId="0" applyFont="1" applyFill="1" applyBorder="1" applyAlignment="1">
      <alignment horizontal="left" vertical="center" wrapText="1"/>
    </xf>
    <xf numFmtId="43" fontId="12" fillId="3" borderId="5" xfId="1" applyFont="1" applyFill="1" applyBorder="1" applyAlignment="1">
      <alignment horizontal="center" vertical="center"/>
    </xf>
    <xf numFmtId="0" fontId="12" fillId="3" borderId="1" xfId="0" applyFont="1" applyFill="1" applyBorder="1" applyAlignment="1">
      <alignment horizontal="left" vertical="center" wrapText="1"/>
    </xf>
    <xf numFmtId="43" fontId="11" fillId="3" borderId="5" xfId="1" applyFont="1" applyFill="1" applyBorder="1" applyAlignment="1">
      <alignment horizontal="right" vertical="center"/>
    </xf>
    <xf numFmtId="4" fontId="13" fillId="3" borderId="4" xfId="0" applyNumberFormat="1" applyFont="1" applyFill="1" applyBorder="1" applyAlignment="1">
      <alignment horizontal="right" vertical="center" wrapText="1"/>
    </xf>
    <xf numFmtId="43" fontId="14" fillId="0" borderId="0" xfId="1" applyFont="1" applyFill="1" applyBorder="1" applyAlignment="1">
      <alignment horizontal="center" vertical="center"/>
    </xf>
    <xf numFmtId="0" fontId="11" fillId="0" borderId="13" xfId="0" applyFont="1" applyBorder="1" applyAlignment="1">
      <alignment horizont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5" xfId="0" applyFont="1" applyFill="1" applyBorder="1" applyAlignment="1">
      <alignment horizontal="center" vertical="center"/>
    </xf>
    <xf numFmtId="167" fontId="3" fillId="3" borderId="0" xfId="1" applyNumberFormat="1" applyFont="1" applyFill="1" applyBorder="1" applyAlignment="1">
      <alignment horizontal="right" vertical="center"/>
    </xf>
    <xf numFmtId="0" fontId="3" fillId="3" borderId="1" xfId="0" applyFont="1" applyFill="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43" fontId="3" fillId="2" borderId="1" xfId="1" applyFont="1" applyFill="1" applyBorder="1" applyAlignment="1">
      <alignment horizontal="right" vertical="center"/>
    </xf>
    <xf numFmtId="43" fontId="3" fillId="3" borderId="1" xfId="1" applyFont="1" applyFill="1" applyBorder="1" applyAlignment="1">
      <alignment horizontal="right" vertical="center"/>
    </xf>
    <xf numFmtId="0" fontId="13" fillId="3" borderId="8" xfId="0" applyFont="1" applyFill="1" applyBorder="1" applyAlignment="1">
      <alignment horizontal="right" vertical="center" wrapText="1"/>
    </xf>
    <xf numFmtId="0" fontId="13" fillId="3" borderId="9"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3" fillId="3" borderId="11" xfId="0" applyFont="1" applyFill="1" applyBorder="1" applyAlignment="1">
      <alignment horizontal="right" vertical="center" wrapText="1"/>
    </xf>
    <xf numFmtId="0" fontId="13" fillId="3" borderId="12" xfId="0" applyFont="1" applyFill="1" applyBorder="1" applyAlignment="1">
      <alignment horizontal="right" vertical="center" wrapText="1"/>
    </xf>
    <xf numFmtId="0" fontId="13" fillId="3" borderId="13" xfId="0" applyFont="1" applyFill="1" applyBorder="1" applyAlignment="1">
      <alignment horizontal="right" vertical="center"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3" borderId="1" xfId="0" applyFont="1" applyFill="1" applyBorder="1" applyAlignment="1">
      <alignment horizontal="right"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5" fillId="0" borderId="0" xfId="0" applyFont="1" applyAlignment="1">
      <alignment horizont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1" fillId="3" borderId="1" xfId="0" applyFont="1" applyFill="1" applyBorder="1" applyAlignment="1">
      <alignment horizontal="center"/>
    </xf>
    <xf numFmtId="0" fontId="12" fillId="3" borderId="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3" fillId="3" borderId="1" xfId="0" applyFont="1" applyFill="1" applyBorder="1" applyAlignment="1">
      <alignment horizont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right" vertical="center" wrapText="1"/>
    </xf>
    <xf numFmtId="0" fontId="11" fillId="3" borderId="8" xfId="0" applyFont="1" applyFill="1" applyBorder="1" applyAlignment="1">
      <alignment horizontal="right" vertical="center" wrapText="1"/>
    </xf>
    <xf numFmtId="0" fontId="11" fillId="3" borderId="9" xfId="0" applyFont="1" applyFill="1" applyBorder="1" applyAlignment="1">
      <alignment horizontal="right" vertical="center" wrapText="1"/>
    </xf>
    <xf numFmtId="0" fontId="11" fillId="3" borderId="10" xfId="0" applyFont="1" applyFill="1" applyBorder="1" applyAlignment="1">
      <alignment horizontal="right" vertical="center" wrapText="1"/>
    </xf>
    <xf numFmtId="0" fontId="11" fillId="3" borderId="11" xfId="0" applyFont="1" applyFill="1" applyBorder="1" applyAlignment="1">
      <alignment horizontal="right" vertical="center" wrapText="1"/>
    </xf>
    <xf numFmtId="0" fontId="11" fillId="3" borderId="12"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25" fillId="0" borderId="0" xfId="0" applyFont="1" applyBorder="1" applyAlignment="1">
      <alignment horizontal="left"/>
    </xf>
    <xf numFmtId="1" fontId="12" fillId="3" borderId="5"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3" fillId="0" borderId="0" xfId="0" applyFont="1" applyAlignment="1">
      <alignment horizontal="left" vertical="top" wrapText="1"/>
    </xf>
    <xf numFmtId="0" fontId="12" fillId="0" borderId="0" xfId="0" applyFont="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left" vertical="top"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1" fontId="14" fillId="3" borderId="5" xfId="0" applyNumberFormat="1" applyFont="1" applyFill="1" applyBorder="1" applyAlignment="1">
      <alignment horizontal="center" vertical="center" wrapText="1"/>
    </xf>
    <xf numFmtId="1" fontId="14" fillId="3" borderId="6" xfId="0" applyNumberFormat="1" applyFont="1" applyFill="1" applyBorder="1" applyAlignment="1">
      <alignment horizontal="center" vertical="center" wrapText="1"/>
    </xf>
    <xf numFmtId="1" fontId="14" fillId="3" borderId="7"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49" fontId="17" fillId="0" borderId="0" xfId="0" applyNumberFormat="1" applyFont="1" applyAlignment="1">
      <alignment horizontal="left" vertical="center" wrapText="1"/>
    </xf>
    <xf numFmtId="0" fontId="23" fillId="3" borderId="5" xfId="0" applyFont="1" applyFill="1" applyBorder="1" applyAlignment="1">
      <alignment horizontal="right" vertical="center" wrapText="1"/>
    </xf>
    <xf numFmtId="0" fontId="23" fillId="3" borderId="6" xfId="0" applyFont="1" applyFill="1" applyBorder="1" applyAlignment="1">
      <alignment horizontal="right" vertical="center" wrapText="1"/>
    </xf>
    <xf numFmtId="0" fontId="23" fillId="3" borderId="7" xfId="0" applyFont="1" applyFill="1" applyBorder="1" applyAlignment="1">
      <alignment horizontal="right" vertical="center" wrapText="1"/>
    </xf>
    <xf numFmtId="0" fontId="3" fillId="0" borderId="6" xfId="0" applyFont="1" applyBorder="1" applyAlignment="1">
      <alignment horizontal="center" vertical="center"/>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1" xfId="0"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1" xfId="0" applyFont="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164" fontId="12" fillId="5" borderId="5" xfId="0" applyNumberFormat="1" applyFont="1" applyFill="1" applyBorder="1" applyAlignment="1">
      <alignment horizontal="right" vertical="center"/>
    </xf>
    <xf numFmtId="0" fontId="12" fillId="5" borderId="7" xfId="0" applyFont="1" applyFill="1" applyBorder="1" applyAlignment="1">
      <alignment horizontal="righ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0" borderId="6"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cellXfs>
  <cellStyles count="15">
    <cellStyle name="Обычный" xfId="0" builtinId="0"/>
    <cellStyle name="Обычный 2" xfId="2"/>
    <cellStyle name="Обычный 3" xfId="3"/>
    <cellStyle name="Обычный 3 2" xfId="6"/>
    <cellStyle name="Обычный 3 3" xfId="11"/>
    <cellStyle name="Обычный 4" xfId="7"/>
    <cellStyle name="Обычный 4 2" xfId="9"/>
    <cellStyle name="Финансовый" xfId="1" builtinId="3"/>
    <cellStyle name="Финансовый 2" xfId="5"/>
    <cellStyle name="Финансовый 2 2" xfId="13"/>
    <cellStyle name="Финансовый 3" xfId="4"/>
    <cellStyle name="Финансовый 3 2" xfId="12"/>
    <cellStyle name="Финансовый 4" xfId="8"/>
    <cellStyle name="Финансовый 4 2" xfId="14"/>
    <cellStyle name="Финансовый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M/VPEAR/Users/&#1055;&#1051;&#1040;&#1053;&#1054;&#1042;&#1048;&#1049;%20&#1054;&#1058;&#1044;&#1045;&#1051;/2024/&#1055;&#1056;&#1054;&#1043;&#1056;&#1040;&#1052;&#1048;%202024/&#1046;&#1050;&#1043;/31.12.2024_&#8470;428_&#1047;&#1052;&#1045;&#1053;&#1064;&#1045;&#1053;&#1053;&#1071;/&#8470;___-SMR_dod_1,%202%20&#1076;&#1086;%20&#1055;&#1088;&#1086;&#1075;&#1088;&#1072;&#1084;&#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д. зміни 2024 "/>
      <sheetName val="Заходи"/>
      <sheetName val="Результативні"/>
    </sheetNames>
    <sheetDataSet>
      <sheetData sheetId="0"/>
      <sheetData sheetId="1">
        <row r="255">
          <cell r="O255">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5"/>
  <sheetViews>
    <sheetView tabSelected="1" view="pageBreakPreview" topLeftCell="F1" zoomScale="75" zoomScaleNormal="100" zoomScaleSheetLayoutView="75" workbookViewId="0">
      <pane ySplit="7" topLeftCell="A316" activePane="bottomLeft" state="frozen"/>
      <selection pane="bottomLeft" activeCell="J5" sqref="J5:L5"/>
    </sheetView>
  </sheetViews>
  <sheetFormatPr defaultRowHeight="15" x14ac:dyDescent="0.25"/>
  <cols>
    <col min="1" max="2" width="19" customWidth="1"/>
    <col min="3" max="3" width="107.7109375" customWidth="1"/>
    <col min="4" max="4" width="20" customWidth="1"/>
    <col min="5" max="5" width="65.85546875" customWidth="1"/>
    <col min="6" max="6" width="21.85546875" customWidth="1"/>
    <col min="7" max="7" width="20.7109375" customWidth="1"/>
    <col min="8" max="8" width="21.140625" customWidth="1"/>
    <col min="9" max="9" width="23.42578125" customWidth="1"/>
    <col min="10" max="10" width="19.85546875" customWidth="1"/>
    <col min="11" max="11" width="18.42578125" bestFit="1" customWidth="1"/>
    <col min="12" max="12" width="22.42578125" customWidth="1"/>
    <col min="13" max="13" width="20.28515625" bestFit="1" customWidth="1"/>
    <col min="14" max="14" width="18.140625" customWidth="1"/>
    <col min="15" max="15" width="19.5703125" customWidth="1"/>
    <col min="16" max="16" width="17.85546875" style="4" bestFit="1" customWidth="1"/>
    <col min="17" max="17" width="11.85546875" bestFit="1" customWidth="1"/>
  </cols>
  <sheetData>
    <row r="1" spans="1:32" ht="117" customHeight="1" x14ac:dyDescent="0.3">
      <c r="A1" s="11"/>
      <c r="B1" s="11"/>
      <c r="C1" s="11"/>
      <c r="D1" s="11"/>
      <c r="E1" s="11"/>
      <c r="F1" s="11"/>
      <c r="G1" s="11"/>
      <c r="H1" s="11"/>
      <c r="I1" s="11"/>
      <c r="J1" s="11"/>
      <c r="K1" s="317" t="s">
        <v>554</v>
      </c>
      <c r="L1" s="317"/>
      <c r="M1" s="317"/>
      <c r="N1" s="317"/>
      <c r="O1" s="317"/>
      <c r="Y1" s="309" t="s">
        <v>8</v>
      </c>
      <c r="Z1" s="309"/>
      <c r="AA1" s="309"/>
      <c r="AB1" s="309"/>
      <c r="AC1" s="309"/>
      <c r="AD1" s="309"/>
      <c r="AE1" s="309"/>
      <c r="AF1" s="309"/>
    </row>
    <row r="2" spans="1:32" ht="82.5" customHeight="1" x14ac:dyDescent="0.3">
      <c r="A2" s="310" t="s">
        <v>336</v>
      </c>
      <c r="B2" s="310"/>
      <c r="C2" s="310"/>
      <c r="D2" s="310"/>
      <c r="E2" s="310"/>
      <c r="F2" s="310"/>
      <c r="G2" s="310"/>
      <c r="H2" s="310"/>
      <c r="I2" s="310"/>
      <c r="J2" s="310"/>
      <c r="K2" s="310"/>
      <c r="L2" s="310"/>
      <c r="M2" s="310"/>
      <c r="N2" s="310"/>
      <c r="O2" s="310"/>
    </row>
    <row r="3" spans="1:32" ht="20.25" x14ac:dyDescent="0.3">
      <c r="A3" s="11"/>
      <c r="B3" s="11"/>
      <c r="C3" s="11"/>
      <c r="D3" s="11"/>
      <c r="E3" s="11"/>
      <c r="F3" s="11"/>
      <c r="G3" s="11"/>
      <c r="H3" s="11"/>
      <c r="I3" s="11"/>
      <c r="J3" s="11"/>
      <c r="K3" s="11"/>
      <c r="L3" s="64"/>
      <c r="M3" s="64"/>
      <c r="N3" s="11"/>
      <c r="O3" s="11"/>
    </row>
    <row r="4" spans="1:32" ht="56.25" customHeight="1" x14ac:dyDescent="0.25">
      <c r="A4" s="314" t="s">
        <v>0</v>
      </c>
      <c r="B4" s="296" t="s">
        <v>1</v>
      </c>
      <c r="C4" s="297"/>
      <c r="D4" s="314" t="s">
        <v>2</v>
      </c>
      <c r="E4" s="314" t="s">
        <v>9</v>
      </c>
      <c r="F4" s="314" t="s">
        <v>3</v>
      </c>
      <c r="G4" s="311" t="s">
        <v>4</v>
      </c>
      <c r="H4" s="312"/>
      <c r="I4" s="312"/>
      <c r="J4" s="312"/>
      <c r="K4" s="312"/>
      <c r="L4" s="312"/>
      <c r="M4" s="312"/>
      <c r="N4" s="312"/>
      <c r="O4" s="312"/>
      <c r="P4" s="5"/>
      <c r="Q4" s="1"/>
      <c r="R4" s="1"/>
      <c r="S4" s="1"/>
      <c r="T4" s="1"/>
    </row>
    <row r="5" spans="1:32" ht="20.25" x14ac:dyDescent="0.25">
      <c r="A5" s="315"/>
      <c r="B5" s="298"/>
      <c r="C5" s="299"/>
      <c r="D5" s="315"/>
      <c r="E5" s="315"/>
      <c r="F5" s="315"/>
      <c r="G5" s="302" t="s">
        <v>337</v>
      </c>
      <c r="H5" s="313"/>
      <c r="I5" s="303"/>
      <c r="J5" s="302" t="s">
        <v>338</v>
      </c>
      <c r="K5" s="313"/>
      <c r="L5" s="303"/>
      <c r="M5" s="302" t="s">
        <v>339</v>
      </c>
      <c r="N5" s="313"/>
      <c r="O5" s="303"/>
    </row>
    <row r="6" spans="1:32" ht="20.25" x14ac:dyDescent="0.25">
      <c r="A6" s="316"/>
      <c r="B6" s="300"/>
      <c r="C6" s="301"/>
      <c r="D6" s="316"/>
      <c r="E6" s="316"/>
      <c r="F6" s="316"/>
      <c r="G6" s="12" t="s">
        <v>5</v>
      </c>
      <c r="H6" s="12" t="s">
        <v>6</v>
      </c>
      <c r="I6" s="12" t="s">
        <v>7</v>
      </c>
      <c r="J6" s="12" t="s">
        <v>5</v>
      </c>
      <c r="K6" s="12" t="s">
        <v>6</v>
      </c>
      <c r="L6" s="12" t="s">
        <v>7</v>
      </c>
      <c r="M6" s="12" t="s">
        <v>5</v>
      </c>
      <c r="N6" s="12" t="s">
        <v>6</v>
      </c>
      <c r="O6" s="12" t="s">
        <v>7</v>
      </c>
    </row>
    <row r="7" spans="1:32" ht="20.25" x14ac:dyDescent="0.25">
      <c r="A7" s="13">
        <v>1</v>
      </c>
      <c r="B7" s="302">
        <v>2</v>
      </c>
      <c r="C7" s="303"/>
      <c r="D7" s="13">
        <v>3</v>
      </c>
      <c r="E7" s="13">
        <v>4</v>
      </c>
      <c r="F7" s="13">
        <v>5</v>
      </c>
      <c r="G7" s="13">
        <v>6</v>
      </c>
      <c r="H7" s="13">
        <v>7</v>
      </c>
      <c r="I7" s="13">
        <v>8</v>
      </c>
      <c r="J7" s="13">
        <v>9</v>
      </c>
      <c r="K7" s="13">
        <v>10</v>
      </c>
      <c r="L7" s="13">
        <v>11</v>
      </c>
      <c r="M7" s="13">
        <v>12</v>
      </c>
      <c r="N7" s="13">
        <v>13</v>
      </c>
      <c r="O7" s="13">
        <v>14</v>
      </c>
    </row>
    <row r="8" spans="1:32" ht="44.25" customHeight="1" x14ac:dyDescent="0.3">
      <c r="A8" s="318" t="s">
        <v>47</v>
      </c>
      <c r="B8" s="319"/>
      <c r="C8" s="319"/>
      <c r="D8" s="319"/>
      <c r="E8" s="319"/>
      <c r="F8" s="319"/>
      <c r="G8" s="319"/>
      <c r="H8" s="319"/>
      <c r="I8" s="319"/>
      <c r="J8" s="319"/>
      <c r="K8" s="319"/>
      <c r="L8" s="319"/>
      <c r="M8" s="319"/>
      <c r="N8" s="319"/>
      <c r="O8" s="319"/>
    </row>
    <row r="9" spans="1:32" ht="101.25" x14ac:dyDescent="0.3">
      <c r="A9" s="293" t="s">
        <v>50</v>
      </c>
      <c r="B9" s="304" t="s">
        <v>10</v>
      </c>
      <c r="C9" s="305"/>
      <c r="D9" s="14"/>
      <c r="E9" s="15" t="s">
        <v>22</v>
      </c>
      <c r="F9" s="16"/>
      <c r="G9" s="17">
        <f>H9+I9</f>
        <v>961813.83000000007</v>
      </c>
      <c r="H9" s="18">
        <f>H11+H12+H13+H14</f>
        <v>572703.46000000008</v>
      </c>
      <c r="I9" s="18">
        <f>I11+I12+I13+I14</f>
        <v>389110.37</v>
      </c>
      <c r="J9" s="27">
        <f>K9+L9</f>
        <v>649297.60000000009</v>
      </c>
      <c r="K9" s="19">
        <f>K11+K12+K14</f>
        <v>477767.60000000003</v>
      </c>
      <c r="L9" s="17">
        <f>L11+L12+L14</f>
        <v>171530</v>
      </c>
      <c r="M9" s="17">
        <f>N9+O9</f>
        <v>681315.15999999992</v>
      </c>
      <c r="N9" s="17">
        <f>N11+N12+N14</f>
        <v>508590.15999999992</v>
      </c>
      <c r="O9" s="17">
        <f>O11+O12+O14</f>
        <v>172725</v>
      </c>
      <c r="P9" s="52"/>
    </row>
    <row r="10" spans="1:32" ht="21" x14ac:dyDescent="0.35">
      <c r="A10" s="294"/>
      <c r="B10" s="20" t="s">
        <v>15</v>
      </c>
      <c r="C10" s="21">
        <f>G9+J9+M9</f>
        <v>2292426.59</v>
      </c>
      <c r="D10" s="22"/>
      <c r="E10" s="23"/>
      <c r="F10" s="24"/>
      <c r="G10" s="17"/>
      <c r="H10" s="18"/>
      <c r="I10" s="18"/>
      <c r="J10" s="17"/>
      <c r="K10" s="19"/>
      <c r="L10" s="18"/>
      <c r="M10" s="17"/>
      <c r="N10" s="17"/>
      <c r="O10" s="17"/>
      <c r="P10" s="60"/>
    </row>
    <row r="11" spans="1:32" ht="20.25" x14ac:dyDescent="0.3">
      <c r="A11" s="294"/>
      <c r="B11" s="25" t="s">
        <v>11</v>
      </c>
      <c r="C11" s="26">
        <f>G11+J11+M11</f>
        <v>2194762.02</v>
      </c>
      <c r="D11" s="320"/>
      <c r="E11" s="320"/>
      <c r="F11" s="16" t="s">
        <v>11</v>
      </c>
      <c r="G11" s="17">
        <f>H11+I11</f>
        <v>864449.26</v>
      </c>
      <c r="H11" s="31">
        <f>H17+H57+H69+H113+H133+H149+H169+H205+H209+H213+H221+H225+H261+H293+H269+H297+H313+H321+H325+H329+H345+H361</f>
        <v>572583.46000000008</v>
      </c>
      <c r="I11" s="31">
        <f>I17+I57+I69+I113+I133+I149+I169+I205+I209+I213+I221+I225+I261+I293+I269+I297+I313+I321+I325+I329+I345+I361</f>
        <v>291865.8</v>
      </c>
      <c r="J11" s="17">
        <f>K11+L11</f>
        <v>649157.60000000009</v>
      </c>
      <c r="K11" s="31">
        <f>K17+K57+K69+K113+K133+K149+K169+K205+K209+K213+K221+K225+K261+K293+K269+K297+K313+K321+K325+K329+K345+K361</f>
        <v>477627.60000000003</v>
      </c>
      <c r="L11" s="31">
        <f>L17+L57+L69+L113+L133+L149+L169+L205+L209+L213+L221+L225+L261+L293+L269+L297+L313+L321+L325+L329+L345+L361</f>
        <v>171530</v>
      </c>
      <c r="M11" s="27">
        <f>N11+O11</f>
        <v>681155.15999999992</v>
      </c>
      <c r="N11" s="31">
        <f>N17+N57+N69+N113+N133+N149+N169+N205+N209+N213+N221+N225+N261+N293+N269+N297+N313+N321+N325+N329+N345+N361</f>
        <v>508430.15999999992</v>
      </c>
      <c r="O11" s="31">
        <f>O17+O57+O69+O113+O133+O149+O169+O205+O209+O213+O221+O225+O261+O293+O269+O297+O313+O321+O325+O329+O345+O361</f>
        <v>172725</v>
      </c>
      <c r="P11" s="7"/>
    </row>
    <row r="12" spans="1:32" ht="41.25" customHeight="1" x14ac:dyDescent="0.3">
      <c r="A12" s="294"/>
      <c r="B12" s="28" t="s">
        <v>12</v>
      </c>
      <c r="C12" s="26">
        <f>G12+J12+M12</f>
        <v>96339.07</v>
      </c>
      <c r="D12" s="321"/>
      <c r="E12" s="321"/>
      <c r="F12" s="29" t="s">
        <v>12</v>
      </c>
      <c r="G12" s="17">
        <f t="shared" ref="G12:G14" si="0">H12+I12</f>
        <v>96339.07</v>
      </c>
      <c r="H12" s="31">
        <f>H18+H58+H70+H114+H134+H150+H170+H206+H210+H214+H222+H226+H262+H294+H270+H298+H314+H330+H346+H362+H367</f>
        <v>0</v>
      </c>
      <c r="I12" s="31">
        <f>I18+I58+I70+I114+I134+I150+I170+I206+I210+I214+I222+I226+I262+I294+I270+I298+I314+I330+I346+I362+I367</f>
        <v>96339.07</v>
      </c>
      <c r="J12" s="17">
        <f t="shared" ref="J12:J14" si="1">K12+L12</f>
        <v>0</v>
      </c>
      <c r="K12" s="31">
        <f>K18+K58+K70+K114+K134+K150+K170+K206+K210+K214+K222+K226+K262+K294+K270+K298+K314+K322+K326+K330+K346+K362</f>
        <v>0</v>
      </c>
      <c r="L12" s="31">
        <f>L18+L58+L70+L114+L134+L150+L170+L206+L210+L214+L222+L226+L262+L294+L270+L298+L314+L322+L326+L330+L346+L362</f>
        <v>0</v>
      </c>
      <c r="M12" s="18">
        <f>N12+O12</f>
        <v>0</v>
      </c>
      <c r="N12" s="31">
        <f>N18+N58+N70+N114+N134+N150+N170+N206+N210+N214+N222+N226+N262+N294+N270+N298+N314+N322+N326+N330+N346+N362</f>
        <v>0</v>
      </c>
      <c r="O12" s="31">
        <f>O18+O58+O70+O114+O134+O150+O170+O206+O210+O214+O222+O226+O262+O294+O270+O298+O314+O322+O326+O330+O346+O362</f>
        <v>0</v>
      </c>
      <c r="P12" s="7"/>
    </row>
    <row r="13" spans="1:32" ht="41.25" customHeight="1" x14ac:dyDescent="0.3">
      <c r="A13" s="294"/>
      <c r="B13" s="28" t="s">
        <v>533</v>
      </c>
      <c r="C13" s="26">
        <f>G13+J13+M13</f>
        <v>0</v>
      </c>
      <c r="D13" s="321"/>
      <c r="E13" s="321"/>
      <c r="F13" s="35" t="s">
        <v>533</v>
      </c>
      <c r="G13" s="17">
        <f t="shared" si="0"/>
        <v>0</v>
      </c>
      <c r="H13" s="31">
        <f>H363</f>
        <v>0</v>
      </c>
      <c r="I13" s="31">
        <f>I363</f>
        <v>0</v>
      </c>
      <c r="J13" s="17"/>
      <c r="K13" s="31"/>
      <c r="L13" s="31"/>
      <c r="M13" s="18"/>
      <c r="N13" s="31"/>
      <c r="O13" s="31"/>
      <c r="P13" s="7"/>
    </row>
    <row r="14" spans="1:32" ht="20.25" x14ac:dyDescent="0.3">
      <c r="A14" s="295"/>
      <c r="B14" s="25" t="s">
        <v>13</v>
      </c>
      <c r="C14" s="26">
        <f>G14+J14+M14</f>
        <v>1325.5</v>
      </c>
      <c r="D14" s="322"/>
      <c r="E14" s="322"/>
      <c r="F14" s="16" t="s">
        <v>13</v>
      </c>
      <c r="G14" s="30">
        <f t="shared" si="0"/>
        <v>1025.5</v>
      </c>
      <c r="H14" s="31">
        <f>H19+H59+H71+H115+H135+H151+H171+H207+H211+H215+H223+H227+H263+H295+H271+H299+H315+H331+H347+H364+H368</f>
        <v>120</v>
      </c>
      <c r="I14" s="31">
        <f>I19+I59+I71+I115+I135+I151+I171+I207+I211+I215+I223+I227+I263+I295+I271+I299+I315+I331+I347+I364+I368</f>
        <v>905.5</v>
      </c>
      <c r="J14" s="30">
        <f t="shared" si="1"/>
        <v>140</v>
      </c>
      <c r="K14" s="31">
        <f>K19+K59+K71+K115+K135+K151+K171+K207+K211+K215+K223+K227+K263+K295+K271+K299+K315+K323+K327+K331+K347+K364</f>
        <v>140</v>
      </c>
      <c r="L14" s="31">
        <f>L19+L59+L71+L115+L135+L151+L171+L207+L211+L215+L223+L227+L263+L295+L271+L299+L315+L323+L327+L331+L347+L364</f>
        <v>0</v>
      </c>
      <c r="M14" s="169">
        <f t="shared" ref="M14" si="2">N14+O14</f>
        <v>160</v>
      </c>
      <c r="N14" s="31">
        <f>N19+N59+N71+N115+N135+N151+N171+N207+N211+N215+N223+N227+N263+N295+N271+N299+N315+N323+N327+N331+N347+N364</f>
        <v>160</v>
      </c>
      <c r="O14" s="31">
        <f>O19+O59+O71+O115+O135+O151+O171+O207+O211+O215+O223+O227+O263+O295+O271+O299+O315+O323+O327+O331+O347+O364</f>
        <v>0</v>
      </c>
      <c r="P14" s="7"/>
    </row>
    <row r="15" spans="1:32" ht="20.25" x14ac:dyDescent="0.3">
      <c r="A15" s="306"/>
      <c r="B15" s="307"/>
      <c r="C15" s="307"/>
      <c r="D15" s="307"/>
      <c r="E15" s="307"/>
      <c r="F15" s="307"/>
      <c r="G15" s="307"/>
      <c r="H15" s="307"/>
      <c r="I15" s="307"/>
      <c r="J15" s="307"/>
      <c r="K15" s="307"/>
      <c r="L15" s="307"/>
      <c r="M15" s="307"/>
      <c r="N15" s="307"/>
      <c r="O15" s="308"/>
      <c r="P15" s="7"/>
    </row>
    <row r="16" spans="1:32" ht="76.5" customHeight="1" x14ac:dyDescent="0.3">
      <c r="A16" s="320"/>
      <c r="B16" s="268" t="s">
        <v>342</v>
      </c>
      <c r="C16" s="269"/>
      <c r="D16" s="287">
        <v>6030</v>
      </c>
      <c r="E16" s="256" t="s">
        <v>14</v>
      </c>
      <c r="F16" s="32"/>
      <c r="G16" s="33">
        <f t="shared" ref="G16:O16" si="3">G17+G18+G19</f>
        <v>224900</v>
      </c>
      <c r="H16" s="33">
        <f t="shared" si="3"/>
        <v>191900</v>
      </c>
      <c r="I16" s="33">
        <f t="shared" si="3"/>
        <v>33000</v>
      </c>
      <c r="J16" s="33">
        <f t="shared" si="3"/>
        <v>257179.7</v>
      </c>
      <c r="K16" s="33">
        <f t="shared" si="3"/>
        <v>217179.7</v>
      </c>
      <c r="L16" s="33">
        <f>L17+L18+L19</f>
        <v>40000</v>
      </c>
      <c r="M16" s="33">
        <f>M17+M18+M19</f>
        <v>285047.07999999996</v>
      </c>
      <c r="N16" s="33">
        <f t="shared" si="3"/>
        <v>237047.08</v>
      </c>
      <c r="O16" s="33">
        <f t="shared" si="3"/>
        <v>48000</v>
      </c>
      <c r="P16" s="7"/>
    </row>
    <row r="17" spans="1:16" ht="30" customHeight="1" x14ac:dyDescent="0.3">
      <c r="A17" s="321"/>
      <c r="B17" s="270"/>
      <c r="C17" s="271"/>
      <c r="D17" s="288"/>
      <c r="E17" s="257"/>
      <c r="F17" s="34" t="s">
        <v>11</v>
      </c>
      <c r="G17" s="17">
        <f>H17+I17</f>
        <v>224900</v>
      </c>
      <c r="H17" s="17">
        <f t="shared" ref="H17:I17" si="4">H21+H25+H29+H33+H37+H41+H45+H49+H53</f>
        <v>191900</v>
      </c>
      <c r="I17" s="17">
        <f t="shared" si="4"/>
        <v>33000</v>
      </c>
      <c r="J17" s="17">
        <f>K17+L17</f>
        <v>257179.7</v>
      </c>
      <c r="K17" s="17">
        <f t="shared" ref="K17:L17" si="5">K21+K25+K29+K33+K37+K41+K45+K49+K53</f>
        <v>217179.7</v>
      </c>
      <c r="L17" s="17">
        <f t="shared" si="5"/>
        <v>40000</v>
      </c>
      <c r="M17" s="17">
        <f>N17+O17</f>
        <v>285047.07999999996</v>
      </c>
      <c r="N17" s="17">
        <f t="shared" ref="N17:O17" si="6">N21+N25+N29+N33+N37+N41+N45+N49+N53</f>
        <v>237047.08</v>
      </c>
      <c r="O17" s="17">
        <f t="shared" si="6"/>
        <v>48000</v>
      </c>
      <c r="P17" s="6"/>
    </row>
    <row r="18" spans="1:16" ht="38.25" customHeight="1" x14ac:dyDescent="0.3">
      <c r="A18" s="321"/>
      <c r="B18" s="270"/>
      <c r="C18" s="271"/>
      <c r="D18" s="288"/>
      <c r="E18" s="257"/>
      <c r="F18" s="35" t="s">
        <v>12</v>
      </c>
      <c r="G18" s="17">
        <f t="shared" ref="G18:G19" si="7">H18+I18</f>
        <v>0</v>
      </c>
      <c r="H18" s="17">
        <f t="shared" ref="H18:I18" si="8">H22+H26+H30+H34+H38+H42+H46+H50+H54</f>
        <v>0</v>
      </c>
      <c r="I18" s="17">
        <f t="shared" si="8"/>
        <v>0</v>
      </c>
      <c r="J18" s="17">
        <f t="shared" ref="J18:J19" si="9">K18+L18</f>
        <v>0</v>
      </c>
      <c r="K18" s="17">
        <f t="shared" ref="K18:L18" si="10">K22+K26+K30+K34+K38+K42+K46+K50+K54</f>
        <v>0</v>
      </c>
      <c r="L18" s="17">
        <f t="shared" si="10"/>
        <v>0</v>
      </c>
      <c r="M18" s="17">
        <f t="shared" ref="M18:M19" si="11">N18+O18</f>
        <v>0</v>
      </c>
      <c r="N18" s="17">
        <f t="shared" ref="N18:O18" si="12">N22+N26+N30+N34+N38+N42+N46+N50+N54</f>
        <v>0</v>
      </c>
      <c r="O18" s="17">
        <f t="shared" si="12"/>
        <v>0</v>
      </c>
      <c r="P18" s="6"/>
    </row>
    <row r="19" spans="1:16" ht="24.75" customHeight="1" x14ac:dyDescent="0.3">
      <c r="A19" s="322"/>
      <c r="B19" s="272"/>
      <c r="C19" s="273"/>
      <c r="D19" s="289"/>
      <c r="E19" s="258"/>
      <c r="F19" s="34" t="s">
        <v>13</v>
      </c>
      <c r="G19" s="17">
        <f t="shared" si="7"/>
        <v>0</v>
      </c>
      <c r="H19" s="17">
        <f>H23+H27+H31+H35+H39+H43+H47+H51+H55</f>
        <v>0</v>
      </c>
      <c r="I19" s="17">
        <f>I23+I27+I31+I35+I39+I43+I47+I51+I55</f>
        <v>0</v>
      </c>
      <c r="J19" s="17">
        <f t="shared" si="9"/>
        <v>0</v>
      </c>
      <c r="K19" s="17">
        <f>K23+K27+K31+K35+K39+K43+K47+K51+K55</f>
        <v>0</v>
      </c>
      <c r="L19" s="17">
        <f>L23+L27+L31+L35+L39+L43+L47+L51+L55</f>
        <v>0</v>
      </c>
      <c r="M19" s="17">
        <f t="shared" si="11"/>
        <v>0</v>
      </c>
      <c r="N19" s="17">
        <f>N23+N27+N31+N35+N39+N43+N47+N51+N55</f>
        <v>0</v>
      </c>
      <c r="O19" s="17">
        <f>O23+O27+O31+O35+O39+O43+O47+O51+O55</f>
        <v>0</v>
      </c>
      <c r="P19" s="6"/>
    </row>
    <row r="20" spans="1:16" ht="61.5" customHeight="1" x14ac:dyDescent="0.3">
      <c r="A20" s="36"/>
      <c r="B20" s="277" t="s">
        <v>16</v>
      </c>
      <c r="C20" s="278"/>
      <c r="D20" s="283"/>
      <c r="E20" s="237" t="s">
        <v>22</v>
      </c>
      <c r="F20" s="37"/>
      <c r="G20" s="38">
        <f>G21+G22+G23</f>
        <v>33000</v>
      </c>
      <c r="H20" s="38">
        <f t="shared" ref="H20:I20" si="13">H21+H22+H23</f>
        <v>0</v>
      </c>
      <c r="I20" s="38">
        <f t="shared" si="13"/>
        <v>33000</v>
      </c>
      <c r="J20" s="38">
        <f>J21+J22+J23</f>
        <v>40000</v>
      </c>
      <c r="K20" s="38">
        <f t="shared" ref="K20" si="14">K21+K22+K23</f>
        <v>0</v>
      </c>
      <c r="L20" s="38">
        <f t="shared" ref="L20" si="15">L21+L22+L23</f>
        <v>40000</v>
      </c>
      <c r="M20" s="38">
        <f>M21+M22+M23</f>
        <v>48000</v>
      </c>
      <c r="N20" s="38">
        <f t="shared" ref="N20" si="16">N21+N22+N23</f>
        <v>0</v>
      </c>
      <c r="O20" s="38">
        <f t="shared" ref="O20" si="17">O21+O22+O23</f>
        <v>48000</v>
      </c>
      <c r="P20" s="6"/>
    </row>
    <row r="21" spans="1:16" ht="24.75" customHeight="1" x14ac:dyDescent="0.3">
      <c r="A21" s="36"/>
      <c r="B21" s="279"/>
      <c r="C21" s="280"/>
      <c r="D21" s="284"/>
      <c r="E21" s="238"/>
      <c r="F21" s="39" t="s">
        <v>11</v>
      </c>
      <c r="G21" s="40">
        <f>H21+I21</f>
        <v>33000</v>
      </c>
      <c r="H21" s="38"/>
      <c r="I21" s="38">
        <v>33000</v>
      </c>
      <c r="J21" s="40">
        <f>K21+L21</f>
        <v>40000</v>
      </c>
      <c r="K21" s="38"/>
      <c r="L21" s="38">
        <v>40000</v>
      </c>
      <c r="M21" s="40">
        <f>N21+O21</f>
        <v>48000</v>
      </c>
      <c r="N21" s="38"/>
      <c r="O21" s="38">
        <v>48000</v>
      </c>
      <c r="P21" s="6"/>
    </row>
    <row r="22" spans="1:16" ht="40.5" x14ac:dyDescent="0.3">
      <c r="A22" s="36"/>
      <c r="B22" s="279"/>
      <c r="C22" s="280"/>
      <c r="D22" s="284"/>
      <c r="E22" s="238"/>
      <c r="F22" s="41" t="s">
        <v>12</v>
      </c>
      <c r="G22" s="40">
        <f t="shared" ref="G22:G23" si="18">H22+I22</f>
        <v>0</v>
      </c>
      <c r="H22" s="38"/>
      <c r="I22" s="38"/>
      <c r="J22" s="40">
        <f>K22+L22</f>
        <v>0</v>
      </c>
      <c r="K22" s="38"/>
      <c r="L22" s="38"/>
      <c r="M22" s="40">
        <f t="shared" ref="M22:M23" si="19">N22+O22</f>
        <v>0</v>
      </c>
      <c r="N22" s="38"/>
      <c r="O22" s="38"/>
      <c r="P22" s="6"/>
    </row>
    <row r="23" spans="1:16" ht="24.75" customHeight="1" x14ac:dyDescent="0.3">
      <c r="A23" s="36"/>
      <c r="B23" s="281"/>
      <c r="C23" s="282"/>
      <c r="D23" s="285"/>
      <c r="E23" s="239"/>
      <c r="F23" s="39" t="s">
        <v>13</v>
      </c>
      <c r="G23" s="40">
        <f t="shared" si="18"/>
        <v>0</v>
      </c>
      <c r="H23" s="38"/>
      <c r="I23" s="38"/>
      <c r="J23" s="40">
        <f t="shared" ref="J23" si="20">K23+L23</f>
        <v>0</v>
      </c>
      <c r="K23" s="38"/>
      <c r="L23" s="38"/>
      <c r="M23" s="40">
        <f t="shared" si="19"/>
        <v>0</v>
      </c>
      <c r="N23" s="38"/>
      <c r="O23" s="38"/>
      <c r="P23" s="6"/>
    </row>
    <row r="24" spans="1:16" ht="41.25" customHeight="1" x14ac:dyDescent="0.3">
      <c r="A24" s="36"/>
      <c r="B24" s="277" t="s">
        <v>17</v>
      </c>
      <c r="C24" s="278"/>
      <c r="D24" s="283"/>
      <c r="E24" s="290" t="s">
        <v>19</v>
      </c>
      <c r="F24" s="37"/>
      <c r="G24" s="38">
        <f>G25+G26+G27</f>
        <v>87750</v>
      </c>
      <c r="H24" s="38">
        <f t="shared" ref="H24" si="21">H25+H26+H27</f>
        <v>87750</v>
      </c>
      <c r="I24" s="38">
        <f t="shared" ref="I24" si="22">I25+I26+I27</f>
        <v>0</v>
      </c>
      <c r="J24" s="38">
        <f>J25+J26+J27</f>
        <v>98300.9</v>
      </c>
      <c r="K24" s="38">
        <f>K25+K26+K27</f>
        <v>98300.9</v>
      </c>
      <c r="L24" s="38">
        <f>L25+L26+L27</f>
        <v>0</v>
      </c>
      <c r="M24" s="38">
        <f>M25+M26+M27</f>
        <v>108150</v>
      </c>
      <c r="N24" s="38">
        <f t="shared" ref="N24" si="23">N25+N26+N27</f>
        <v>108150</v>
      </c>
      <c r="O24" s="38">
        <f t="shared" ref="O24" si="24">O25+O26+O27</f>
        <v>0</v>
      </c>
      <c r="P24" s="6"/>
    </row>
    <row r="25" spans="1:16" ht="24.75" customHeight="1" x14ac:dyDescent="0.3">
      <c r="A25" s="36"/>
      <c r="B25" s="279"/>
      <c r="C25" s="280"/>
      <c r="D25" s="284"/>
      <c r="E25" s="291"/>
      <c r="F25" s="39" t="s">
        <v>11</v>
      </c>
      <c r="G25" s="40">
        <f>H25+I25</f>
        <v>87750</v>
      </c>
      <c r="H25" s="38">
        <v>87750</v>
      </c>
      <c r="I25" s="38"/>
      <c r="J25" s="40">
        <f>K25+L25</f>
        <v>98300.9</v>
      </c>
      <c r="K25" s="40">
        <v>98300.9</v>
      </c>
      <c r="L25" s="38"/>
      <c r="M25" s="40">
        <f>N25+O25</f>
        <v>108150</v>
      </c>
      <c r="N25" s="38">
        <v>108150</v>
      </c>
      <c r="O25" s="38"/>
      <c r="P25" s="6"/>
    </row>
    <row r="26" spans="1:16" ht="40.5" customHeight="1" x14ac:dyDescent="0.35">
      <c r="A26" s="36"/>
      <c r="B26" s="279"/>
      <c r="C26" s="280"/>
      <c r="D26" s="284"/>
      <c r="E26" s="291"/>
      <c r="F26" s="41" t="s">
        <v>12</v>
      </c>
      <c r="G26" s="40">
        <f t="shared" ref="G26:G27" si="25">H26+I26</f>
        <v>0</v>
      </c>
      <c r="H26" s="38">
        <v>0</v>
      </c>
      <c r="I26" s="38"/>
      <c r="J26" s="40">
        <f>K26+L26</f>
        <v>0</v>
      </c>
      <c r="K26" s="185"/>
      <c r="L26" s="38"/>
      <c r="M26" s="40">
        <f t="shared" ref="M26:M27" si="26">N26+O26</f>
        <v>0</v>
      </c>
      <c r="N26" s="38">
        <v>0</v>
      </c>
      <c r="O26" s="38">
        <v>0</v>
      </c>
      <c r="P26" s="6"/>
    </row>
    <row r="27" spans="1:16" ht="24.75" customHeight="1" x14ac:dyDescent="0.3">
      <c r="A27" s="36"/>
      <c r="B27" s="281"/>
      <c r="C27" s="282"/>
      <c r="D27" s="285"/>
      <c r="E27" s="292"/>
      <c r="F27" s="39" t="s">
        <v>13</v>
      </c>
      <c r="G27" s="40">
        <f t="shared" si="25"/>
        <v>0</v>
      </c>
      <c r="H27" s="38">
        <f>0</f>
        <v>0</v>
      </c>
      <c r="I27" s="38"/>
      <c r="J27" s="40">
        <f t="shared" ref="J27" si="27">K27+L27</f>
        <v>0</v>
      </c>
      <c r="K27" s="38">
        <v>0</v>
      </c>
      <c r="L27" s="38"/>
      <c r="M27" s="40">
        <f t="shared" si="26"/>
        <v>0</v>
      </c>
      <c r="N27" s="38">
        <v>0</v>
      </c>
      <c r="O27" s="38"/>
      <c r="P27" s="6"/>
    </row>
    <row r="28" spans="1:16" ht="75.75" customHeight="1" x14ac:dyDescent="0.3">
      <c r="A28" s="36"/>
      <c r="B28" s="277" t="s">
        <v>18</v>
      </c>
      <c r="C28" s="278"/>
      <c r="D28" s="283"/>
      <c r="E28" s="290" t="s">
        <v>19</v>
      </c>
      <c r="F28" s="37"/>
      <c r="G28" s="38">
        <f>G29+G30+G31</f>
        <v>90550</v>
      </c>
      <c r="H28" s="38">
        <f t="shared" ref="H28" si="28">H29+H30+H31</f>
        <v>90550</v>
      </c>
      <c r="I28" s="38">
        <f t="shared" ref="I28" si="29">I29+I30+I31</f>
        <v>0</v>
      </c>
      <c r="J28" s="38">
        <f>J29+J30+J31</f>
        <v>105030.8</v>
      </c>
      <c r="K28" s="38">
        <f t="shared" ref="K28" si="30">K29+K30+K31</f>
        <v>105030.8</v>
      </c>
      <c r="L28" s="38">
        <f t="shared" ref="L28" si="31">L29+L30+L31</f>
        <v>0</v>
      </c>
      <c r="M28" s="38">
        <f>M29+M30+M31</f>
        <v>114052.4</v>
      </c>
      <c r="N28" s="38">
        <f t="shared" ref="N28" si="32">N29+N30+N31</f>
        <v>114052.4</v>
      </c>
      <c r="O28" s="38">
        <f t="shared" ref="O28" si="33">O29+O30+O31</f>
        <v>0</v>
      </c>
      <c r="P28" s="6"/>
    </row>
    <row r="29" spans="1:16" ht="24.75" customHeight="1" x14ac:dyDescent="0.3">
      <c r="A29" s="36"/>
      <c r="B29" s="279"/>
      <c r="C29" s="280"/>
      <c r="D29" s="284"/>
      <c r="E29" s="291"/>
      <c r="F29" s="39" t="s">
        <v>11</v>
      </c>
      <c r="G29" s="40">
        <f>H29+I29</f>
        <v>90550</v>
      </c>
      <c r="H29" s="38">
        <v>90550</v>
      </c>
      <c r="I29" s="38"/>
      <c r="J29" s="40">
        <f>K29+L29</f>
        <v>105030.8</v>
      </c>
      <c r="K29" s="38">
        <v>105030.8</v>
      </c>
      <c r="L29" s="38"/>
      <c r="M29" s="40">
        <f>N29+O29</f>
        <v>114052.4</v>
      </c>
      <c r="N29" s="38">
        <v>114052.4</v>
      </c>
      <c r="O29" s="38"/>
      <c r="P29" s="6"/>
    </row>
    <row r="30" spans="1:16" ht="35.25" customHeight="1" x14ac:dyDescent="0.3">
      <c r="A30" s="36"/>
      <c r="B30" s="279"/>
      <c r="C30" s="280"/>
      <c r="D30" s="284"/>
      <c r="E30" s="291"/>
      <c r="F30" s="41" t="s">
        <v>12</v>
      </c>
      <c r="G30" s="40">
        <f t="shared" ref="G30:G31" si="34">H30+I30</f>
        <v>0</v>
      </c>
      <c r="H30" s="38"/>
      <c r="I30" s="38"/>
      <c r="J30" s="40">
        <f t="shared" ref="J30:J31" si="35">K30+L30</f>
        <v>0</v>
      </c>
      <c r="K30" s="38"/>
      <c r="L30" s="38"/>
      <c r="M30" s="40">
        <f t="shared" ref="M30:M31" si="36">N30+O30</f>
        <v>0</v>
      </c>
      <c r="N30" s="38"/>
      <c r="O30" s="38"/>
      <c r="P30" s="6"/>
    </row>
    <row r="31" spans="1:16" ht="24.75" customHeight="1" x14ac:dyDescent="0.3">
      <c r="A31" s="36"/>
      <c r="B31" s="281"/>
      <c r="C31" s="282"/>
      <c r="D31" s="285"/>
      <c r="E31" s="292"/>
      <c r="F31" s="39" t="s">
        <v>13</v>
      </c>
      <c r="G31" s="40">
        <f t="shared" si="34"/>
        <v>0</v>
      </c>
      <c r="H31" s="38"/>
      <c r="I31" s="38"/>
      <c r="J31" s="40">
        <f t="shared" si="35"/>
        <v>0</v>
      </c>
      <c r="K31" s="38"/>
      <c r="L31" s="38"/>
      <c r="M31" s="40">
        <f t="shared" si="36"/>
        <v>0</v>
      </c>
      <c r="N31" s="38"/>
      <c r="O31" s="38"/>
      <c r="P31" s="6"/>
    </row>
    <row r="32" spans="1:16" ht="43.5" customHeight="1" x14ac:dyDescent="0.3">
      <c r="A32" s="36"/>
      <c r="B32" s="228" t="s">
        <v>23</v>
      </c>
      <c r="C32" s="229"/>
      <c r="D32" s="283"/>
      <c r="E32" s="290" t="s">
        <v>19</v>
      </c>
      <c r="F32" s="37"/>
      <c r="G32" s="38">
        <f>G33+G34+G35</f>
        <v>250</v>
      </c>
      <c r="H32" s="38">
        <f t="shared" ref="H32" si="37">H33+H34+H35</f>
        <v>250</v>
      </c>
      <c r="I32" s="38">
        <f>I33+I34+I35</f>
        <v>0</v>
      </c>
      <c r="J32" s="38">
        <f>J33+J34+J35</f>
        <v>250</v>
      </c>
      <c r="K32" s="38">
        <f t="shared" ref="K32" si="38">K33+K34+K35</f>
        <v>250</v>
      </c>
      <c r="L32" s="38">
        <f t="shared" ref="L32" si="39">L33+L34+L35</f>
        <v>0</v>
      </c>
      <c r="M32" s="38">
        <f>M33+M34+M35</f>
        <v>250</v>
      </c>
      <c r="N32" s="38">
        <f t="shared" ref="N32" si="40">N33+N34+N35</f>
        <v>250</v>
      </c>
      <c r="O32" s="38">
        <f t="shared" ref="O32" si="41">O33+O34+O35</f>
        <v>0</v>
      </c>
      <c r="P32" s="6"/>
    </row>
    <row r="33" spans="1:16" ht="24.75" customHeight="1" x14ac:dyDescent="0.3">
      <c r="A33" s="36"/>
      <c r="B33" s="230"/>
      <c r="C33" s="231"/>
      <c r="D33" s="284"/>
      <c r="E33" s="291"/>
      <c r="F33" s="39" t="s">
        <v>11</v>
      </c>
      <c r="G33" s="38">
        <f>H33+I33</f>
        <v>250</v>
      </c>
      <c r="H33" s="38">
        <v>250</v>
      </c>
      <c r="I33" s="38"/>
      <c r="J33" s="38">
        <f>K33+L33</f>
        <v>250</v>
      </c>
      <c r="K33" s="38">
        <v>250</v>
      </c>
      <c r="L33" s="38"/>
      <c r="M33" s="38">
        <f>N33+O33</f>
        <v>250</v>
      </c>
      <c r="N33" s="38">
        <v>250</v>
      </c>
      <c r="O33" s="38"/>
      <c r="P33" s="6"/>
    </row>
    <row r="34" spans="1:16" ht="40.5" customHeight="1" x14ac:dyDescent="0.3">
      <c r="A34" s="36"/>
      <c r="B34" s="230"/>
      <c r="C34" s="231"/>
      <c r="D34" s="284"/>
      <c r="E34" s="291"/>
      <c r="F34" s="41" t="s">
        <v>12</v>
      </c>
      <c r="G34" s="38">
        <f>H34+I34</f>
        <v>0</v>
      </c>
      <c r="H34" s="38"/>
      <c r="I34" s="38"/>
      <c r="J34" s="38">
        <f>K34+L34</f>
        <v>0</v>
      </c>
      <c r="K34" s="38"/>
      <c r="L34" s="38"/>
      <c r="M34" s="38">
        <f>N34+O34</f>
        <v>0</v>
      </c>
      <c r="N34" s="38"/>
      <c r="O34" s="38"/>
      <c r="P34" s="6"/>
    </row>
    <row r="35" spans="1:16" ht="24.75" customHeight="1" x14ac:dyDescent="0.3">
      <c r="A35" s="36"/>
      <c r="B35" s="232"/>
      <c r="C35" s="233"/>
      <c r="D35" s="285"/>
      <c r="E35" s="292"/>
      <c r="F35" s="39" t="s">
        <v>13</v>
      </c>
      <c r="G35" s="38">
        <f t="shared" ref="G35" si="42">H35+I35</f>
        <v>0</v>
      </c>
      <c r="H35" s="38"/>
      <c r="I35" s="38"/>
      <c r="J35" s="38">
        <f t="shared" ref="J35" si="43">K35+L35</f>
        <v>0</v>
      </c>
      <c r="K35" s="38"/>
      <c r="L35" s="38"/>
      <c r="M35" s="38">
        <f t="shared" ref="M35" si="44">N35+O35</f>
        <v>0</v>
      </c>
      <c r="N35" s="38"/>
      <c r="O35" s="38"/>
      <c r="P35" s="6"/>
    </row>
    <row r="36" spans="1:16" ht="50.25" customHeight="1" x14ac:dyDescent="0.3">
      <c r="A36" s="36"/>
      <c r="B36" s="228" t="s">
        <v>20</v>
      </c>
      <c r="C36" s="229"/>
      <c r="D36" s="283"/>
      <c r="E36" s="290" t="s">
        <v>19</v>
      </c>
      <c r="F36" s="37"/>
      <c r="G36" s="38">
        <f>G37+G38+G39</f>
        <v>1000</v>
      </c>
      <c r="H36" s="38">
        <f t="shared" ref="H36" si="45">H37+H38+H39</f>
        <v>1000</v>
      </c>
      <c r="I36" s="38">
        <f t="shared" ref="I36" si="46">I37+I38+I39</f>
        <v>0</v>
      </c>
      <c r="J36" s="38">
        <f>J37+J38+J39</f>
        <v>1100</v>
      </c>
      <c r="K36" s="38">
        <f t="shared" ref="K36" si="47">K37+K38+K39</f>
        <v>1100</v>
      </c>
      <c r="L36" s="38">
        <f t="shared" ref="L36" si="48">L37+L38+L39</f>
        <v>0</v>
      </c>
      <c r="M36" s="38">
        <f>M37+M38+M39</f>
        <v>1180</v>
      </c>
      <c r="N36" s="38">
        <f t="shared" ref="N36" si="49">N37+N38+N39</f>
        <v>1180</v>
      </c>
      <c r="O36" s="38">
        <f t="shared" ref="O36" si="50">O37+O38+O39</f>
        <v>0</v>
      </c>
      <c r="P36" s="6"/>
    </row>
    <row r="37" spans="1:16" ht="24.75" customHeight="1" x14ac:dyDescent="0.3">
      <c r="A37" s="36"/>
      <c r="B37" s="230"/>
      <c r="C37" s="231"/>
      <c r="D37" s="284"/>
      <c r="E37" s="291"/>
      <c r="F37" s="39" t="s">
        <v>11</v>
      </c>
      <c r="G37" s="38">
        <f>H37+I37</f>
        <v>1000</v>
      </c>
      <c r="H37" s="38">
        <v>1000</v>
      </c>
      <c r="I37" s="38">
        <v>0</v>
      </c>
      <c r="J37" s="38">
        <f>K37+L37</f>
        <v>1100</v>
      </c>
      <c r="K37" s="38">
        <v>1100</v>
      </c>
      <c r="L37" s="38">
        <v>0</v>
      </c>
      <c r="M37" s="38">
        <f>N37+O37</f>
        <v>1180</v>
      </c>
      <c r="N37" s="38">
        <v>1180</v>
      </c>
      <c r="O37" s="38">
        <v>0</v>
      </c>
      <c r="P37" s="6"/>
    </row>
    <row r="38" spans="1:16" ht="33.75" customHeight="1" x14ac:dyDescent="0.3">
      <c r="A38" s="36"/>
      <c r="B38" s="230"/>
      <c r="C38" s="231"/>
      <c r="D38" s="284"/>
      <c r="E38" s="291"/>
      <c r="F38" s="41" t="s">
        <v>12</v>
      </c>
      <c r="G38" s="38">
        <f>H38+I38</f>
        <v>0</v>
      </c>
      <c r="H38" s="38"/>
      <c r="I38" s="38"/>
      <c r="J38" s="38">
        <f>K38+L38</f>
        <v>0</v>
      </c>
      <c r="K38" s="38"/>
      <c r="L38" s="38"/>
      <c r="M38" s="38">
        <f>N38+O38</f>
        <v>0</v>
      </c>
      <c r="N38" s="38"/>
      <c r="O38" s="38"/>
      <c r="P38" s="6"/>
    </row>
    <row r="39" spans="1:16" ht="24.75" customHeight="1" x14ac:dyDescent="0.3">
      <c r="A39" s="36"/>
      <c r="B39" s="232"/>
      <c r="C39" s="233"/>
      <c r="D39" s="285"/>
      <c r="E39" s="292"/>
      <c r="F39" s="39" t="s">
        <v>13</v>
      </c>
      <c r="G39" s="38">
        <f t="shared" ref="G39" si="51">H39+I39</f>
        <v>0</v>
      </c>
      <c r="H39" s="38"/>
      <c r="I39" s="38"/>
      <c r="J39" s="38">
        <f t="shared" ref="J39" si="52">K39+L39</f>
        <v>0</v>
      </c>
      <c r="K39" s="38"/>
      <c r="L39" s="38"/>
      <c r="M39" s="38">
        <f t="shared" ref="M39" si="53">N39+O39</f>
        <v>0</v>
      </c>
      <c r="N39" s="38"/>
      <c r="O39" s="38"/>
      <c r="P39" s="6"/>
    </row>
    <row r="40" spans="1:16" ht="51.75" customHeight="1" x14ac:dyDescent="0.3">
      <c r="A40" s="36"/>
      <c r="B40" s="228" t="s">
        <v>21</v>
      </c>
      <c r="C40" s="229"/>
      <c r="D40" s="283"/>
      <c r="E40" s="290" t="s">
        <v>19</v>
      </c>
      <c r="F40" s="37"/>
      <c r="G40" s="38">
        <f>G41+G42+G43</f>
        <v>5000</v>
      </c>
      <c r="H40" s="38">
        <f t="shared" ref="H40" si="54">H41+H42+H43</f>
        <v>5000</v>
      </c>
      <c r="I40" s="38">
        <f t="shared" ref="I40" si="55">I41+I42+I43</f>
        <v>0</v>
      </c>
      <c r="J40" s="38">
        <f>J41+J42+J43</f>
        <v>5500</v>
      </c>
      <c r="K40" s="38">
        <f t="shared" ref="K40" si="56">K41+K42+K43</f>
        <v>5500</v>
      </c>
      <c r="L40" s="38">
        <f t="shared" ref="L40" si="57">L41+L42+L43</f>
        <v>0</v>
      </c>
      <c r="M40" s="38">
        <f>M41+M42+M43</f>
        <v>6000</v>
      </c>
      <c r="N40" s="38">
        <f t="shared" ref="N40" si="58">N41+N42+N43</f>
        <v>6000</v>
      </c>
      <c r="O40" s="38">
        <f t="shared" ref="O40" si="59">O41+O42+O43</f>
        <v>0</v>
      </c>
      <c r="P40" s="6"/>
    </row>
    <row r="41" spans="1:16" ht="24.75" customHeight="1" x14ac:dyDescent="0.3">
      <c r="A41" s="36"/>
      <c r="B41" s="230"/>
      <c r="C41" s="231"/>
      <c r="D41" s="284"/>
      <c r="E41" s="291"/>
      <c r="F41" s="39" t="s">
        <v>11</v>
      </c>
      <c r="G41" s="38">
        <f>H41+I41</f>
        <v>5000</v>
      </c>
      <c r="H41" s="38">
        <v>5000</v>
      </c>
      <c r="I41" s="38"/>
      <c r="J41" s="38">
        <f>K41+L41</f>
        <v>5500</v>
      </c>
      <c r="K41" s="38">
        <v>5500</v>
      </c>
      <c r="L41" s="38"/>
      <c r="M41" s="38">
        <f>N41+O41</f>
        <v>6000</v>
      </c>
      <c r="N41" s="38">
        <v>6000</v>
      </c>
      <c r="O41" s="38"/>
      <c r="P41" s="6"/>
    </row>
    <row r="42" spans="1:16" ht="38.25" customHeight="1" x14ac:dyDescent="0.3">
      <c r="A42" s="36"/>
      <c r="B42" s="230"/>
      <c r="C42" s="231"/>
      <c r="D42" s="284"/>
      <c r="E42" s="291"/>
      <c r="F42" s="41" t="s">
        <v>12</v>
      </c>
      <c r="G42" s="38">
        <f>H42+I42</f>
        <v>0</v>
      </c>
      <c r="H42" s="38"/>
      <c r="I42" s="38"/>
      <c r="J42" s="38">
        <f>K42+L42</f>
        <v>0</v>
      </c>
      <c r="K42" s="38"/>
      <c r="L42" s="38"/>
      <c r="M42" s="38">
        <f>N42+O42</f>
        <v>0</v>
      </c>
      <c r="N42" s="38"/>
      <c r="O42" s="38"/>
      <c r="P42" s="6"/>
    </row>
    <row r="43" spans="1:16" ht="24.75" customHeight="1" x14ac:dyDescent="0.3">
      <c r="A43" s="36"/>
      <c r="B43" s="232"/>
      <c r="C43" s="233"/>
      <c r="D43" s="285"/>
      <c r="E43" s="292"/>
      <c r="F43" s="39" t="s">
        <v>13</v>
      </c>
      <c r="G43" s="38">
        <f t="shared" ref="G43" si="60">H43+I43</f>
        <v>0</v>
      </c>
      <c r="H43" s="38"/>
      <c r="I43" s="38"/>
      <c r="J43" s="38">
        <f t="shared" ref="J43" si="61">K43+L43</f>
        <v>0</v>
      </c>
      <c r="K43" s="38"/>
      <c r="L43" s="38"/>
      <c r="M43" s="38">
        <f t="shared" ref="M43" si="62">N43+O43</f>
        <v>0</v>
      </c>
      <c r="N43" s="38"/>
      <c r="O43" s="38"/>
      <c r="P43" s="6"/>
    </row>
    <row r="44" spans="1:16" ht="35.25" customHeight="1" x14ac:dyDescent="0.3">
      <c r="A44" s="36"/>
      <c r="B44" s="228" t="s">
        <v>340</v>
      </c>
      <c r="C44" s="229"/>
      <c r="D44" s="283"/>
      <c r="E44" s="290" t="s">
        <v>19</v>
      </c>
      <c r="F44" s="37"/>
      <c r="G44" s="38">
        <f>G45+G46+G47</f>
        <v>1500</v>
      </c>
      <c r="H44" s="38">
        <f t="shared" ref="H44" si="63">H45+H46+H47</f>
        <v>1500</v>
      </c>
      <c r="I44" s="38">
        <f t="shared" ref="I44" si="64">I45+I46+I47</f>
        <v>0</v>
      </c>
      <c r="J44" s="38">
        <f>J45+J46+J47</f>
        <v>550</v>
      </c>
      <c r="K44" s="38">
        <f t="shared" ref="K44" si="65">K45+K46+K47</f>
        <v>550</v>
      </c>
      <c r="L44" s="38">
        <f t="shared" ref="L44" si="66">L45+L46+L47</f>
        <v>0</v>
      </c>
      <c r="M44" s="38">
        <f>M45+M46+M47</f>
        <v>570</v>
      </c>
      <c r="N44" s="38">
        <f t="shared" ref="N44" si="67">N45+N46+N47</f>
        <v>570</v>
      </c>
      <c r="O44" s="38">
        <f t="shared" ref="O44" si="68">O45+O46+O47</f>
        <v>0</v>
      </c>
      <c r="P44" s="6"/>
    </row>
    <row r="45" spans="1:16" ht="24.75" customHeight="1" x14ac:dyDescent="0.3">
      <c r="A45" s="36"/>
      <c r="B45" s="230"/>
      <c r="C45" s="231"/>
      <c r="D45" s="284"/>
      <c r="E45" s="291"/>
      <c r="F45" s="39" t="s">
        <v>11</v>
      </c>
      <c r="G45" s="38">
        <f>H45+I45</f>
        <v>1500</v>
      </c>
      <c r="H45" s="38">
        <v>1500</v>
      </c>
      <c r="I45" s="38">
        <v>0</v>
      </c>
      <c r="J45" s="38">
        <f>K45+L45</f>
        <v>550</v>
      </c>
      <c r="K45" s="38">
        <v>550</v>
      </c>
      <c r="L45" s="38">
        <v>0</v>
      </c>
      <c r="M45" s="38">
        <f>N45+O45</f>
        <v>570</v>
      </c>
      <c r="N45" s="38">
        <v>570</v>
      </c>
      <c r="O45" s="38">
        <v>0</v>
      </c>
      <c r="P45" s="6"/>
    </row>
    <row r="46" spans="1:16" ht="57.75" customHeight="1" x14ac:dyDescent="0.3">
      <c r="A46" s="36"/>
      <c r="B46" s="230"/>
      <c r="C46" s="231"/>
      <c r="D46" s="284"/>
      <c r="E46" s="291"/>
      <c r="F46" s="41" t="s">
        <v>12</v>
      </c>
      <c r="G46" s="38">
        <f>H46+I46</f>
        <v>0</v>
      </c>
      <c r="H46" s="38"/>
      <c r="I46" s="38"/>
      <c r="J46" s="38">
        <f>K46+L46</f>
        <v>0</v>
      </c>
      <c r="K46" s="38"/>
      <c r="L46" s="38"/>
      <c r="M46" s="38">
        <f>N46+O46</f>
        <v>0</v>
      </c>
      <c r="N46" s="38"/>
      <c r="O46" s="38"/>
      <c r="P46" s="6"/>
    </row>
    <row r="47" spans="1:16" ht="24.75" customHeight="1" x14ac:dyDescent="0.3">
      <c r="A47" s="36"/>
      <c r="B47" s="232"/>
      <c r="C47" s="233"/>
      <c r="D47" s="285"/>
      <c r="E47" s="292"/>
      <c r="F47" s="39" t="s">
        <v>13</v>
      </c>
      <c r="G47" s="38">
        <f t="shared" ref="G47" si="69">H47+I47</f>
        <v>0</v>
      </c>
      <c r="H47" s="38"/>
      <c r="I47" s="38"/>
      <c r="J47" s="38">
        <f t="shared" ref="J47" si="70">K47+L47</f>
        <v>0</v>
      </c>
      <c r="K47" s="38"/>
      <c r="L47" s="38"/>
      <c r="M47" s="38">
        <f t="shared" ref="M47" si="71">N47+O47</f>
        <v>0</v>
      </c>
      <c r="N47" s="38"/>
      <c r="O47" s="38"/>
      <c r="P47" s="6"/>
    </row>
    <row r="48" spans="1:16" s="182" customFormat="1" ht="24.75" customHeight="1" x14ac:dyDescent="0.3">
      <c r="A48" s="180"/>
      <c r="B48" s="250" t="s">
        <v>475</v>
      </c>
      <c r="C48" s="250"/>
      <c r="D48" s="251"/>
      <c r="E48" s="252" t="s">
        <v>24</v>
      </c>
      <c r="F48" s="39"/>
      <c r="G48" s="40">
        <f>G49+G50+G51</f>
        <v>5000</v>
      </c>
      <c r="H48" s="40">
        <f t="shared" ref="H48:I48" si="72">H49+H50+H51</f>
        <v>5000</v>
      </c>
      <c r="I48" s="40">
        <f t="shared" si="72"/>
        <v>0</v>
      </c>
      <c r="J48" s="40">
        <f>J49+J50+J51</f>
        <v>5520</v>
      </c>
      <c r="K48" s="40">
        <f t="shared" ref="K48:L48" si="73">K49+K50+K51</f>
        <v>5520</v>
      </c>
      <c r="L48" s="40">
        <f t="shared" si="73"/>
        <v>0</v>
      </c>
      <c r="M48" s="40">
        <f>M49+M50+M51</f>
        <v>5845.68</v>
      </c>
      <c r="N48" s="40">
        <f t="shared" ref="N48:O48" si="74">N49+N50+N51</f>
        <v>5845.68</v>
      </c>
      <c r="O48" s="40">
        <f t="shared" si="74"/>
        <v>0</v>
      </c>
      <c r="P48" s="181"/>
    </row>
    <row r="49" spans="1:16" s="182" customFormat="1" ht="24.75" customHeight="1" x14ac:dyDescent="0.3">
      <c r="A49" s="180"/>
      <c r="B49" s="250"/>
      <c r="C49" s="250"/>
      <c r="D49" s="251"/>
      <c r="E49" s="252"/>
      <c r="F49" s="39" t="s">
        <v>11</v>
      </c>
      <c r="G49" s="40">
        <f>H49+I49</f>
        <v>5000</v>
      </c>
      <c r="H49" s="40">
        <v>5000</v>
      </c>
      <c r="I49" s="40">
        <v>0</v>
      </c>
      <c r="J49" s="40">
        <f>K49+L49</f>
        <v>5520</v>
      </c>
      <c r="K49" s="40">
        <v>5520</v>
      </c>
      <c r="L49" s="40">
        <v>0</v>
      </c>
      <c r="M49" s="40">
        <f>N49+O49</f>
        <v>5845.68</v>
      </c>
      <c r="N49" s="40">
        <v>5845.68</v>
      </c>
      <c r="O49" s="40">
        <v>0</v>
      </c>
      <c r="P49" s="181"/>
    </row>
    <row r="50" spans="1:16" s="182" customFormat="1" ht="51" customHeight="1" x14ac:dyDescent="0.3">
      <c r="A50" s="180"/>
      <c r="B50" s="250"/>
      <c r="C50" s="250"/>
      <c r="D50" s="251"/>
      <c r="E50" s="252"/>
      <c r="F50" s="41" t="s">
        <v>12</v>
      </c>
      <c r="G50" s="40">
        <f t="shared" ref="G50:G51" si="75">H50+I50</f>
        <v>0</v>
      </c>
      <c r="H50" s="40"/>
      <c r="I50" s="40"/>
      <c r="J50" s="40">
        <f>K50+L50</f>
        <v>0</v>
      </c>
      <c r="K50" s="40"/>
      <c r="L50" s="40"/>
      <c r="M50" s="40">
        <f t="shared" ref="M50:M51" si="76">N50+O50</f>
        <v>0</v>
      </c>
      <c r="N50" s="40"/>
      <c r="O50" s="40"/>
      <c r="P50" s="181"/>
    </row>
    <row r="51" spans="1:16" s="182" customFormat="1" ht="24.75" customHeight="1" x14ac:dyDescent="0.3">
      <c r="A51" s="180"/>
      <c r="B51" s="250"/>
      <c r="C51" s="250"/>
      <c r="D51" s="251"/>
      <c r="E51" s="252"/>
      <c r="F51" s="39" t="s">
        <v>13</v>
      </c>
      <c r="G51" s="40">
        <f t="shared" si="75"/>
        <v>0</v>
      </c>
      <c r="H51" s="40"/>
      <c r="I51" s="40"/>
      <c r="J51" s="40">
        <f t="shared" ref="J51" si="77">K51+L51</f>
        <v>0</v>
      </c>
      <c r="K51" s="40"/>
      <c r="L51" s="40"/>
      <c r="M51" s="40">
        <f t="shared" si="76"/>
        <v>0</v>
      </c>
      <c r="N51" s="40"/>
      <c r="O51" s="40"/>
      <c r="P51" s="181"/>
    </row>
    <row r="52" spans="1:16" s="182" customFormat="1" ht="24.75" customHeight="1" x14ac:dyDescent="0.3">
      <c r="A52" s="180"/>
      <c r="B52" s="228" t="s">
        <v>476</v>
      </c>
      <c r="C52" s="229"/>
      <c r="D52" s="251"/>
      <c r="E52" s="252" t="s">
        <v>24</v>
      </c>
      <c r="F52" s="39"/>
      <c r="G52" s="40">
        <f>G53+G54+G55</f>
        <v>850</v>
      </c>
      <c r="H52" s="40">
        <f t="shared" ref="H52:I52" si="78">H53+H54+H55</f>
        <v>850</v>
      </c>
      <c r="I52" s="40">
        <f t="shared" si="78"/>
        <v>0</v>
      </c>
      <c r="J52" s="40">
        <f>J53+J54+J55</f>
        <v>928</v>
      </c>
      <c r="K52" s="40">
        <f t="shared" ref="K52:L52" si="79">K53+K54+K55</f>
        <v>928</v>
      </c>
      <c r="L52" s="40">
        <f t="shared" si="79"/>
        <v>0</v>
      </c>
      <c r="M52" s="40">
        <f>M53+M54+M55</f>
        <v>999</v>
      </c>
      <c r="N52" s="40">
        <f t="shared" ref="N52:O52" si="80">N53+N54+N55</f>
        <v>999</v>
      </c>
      <c r="O52" s="40">
        <f t="shared" si="80"/>
        <v>0</v>
      </c>
      <c r="P52" s="181"/>
    </row>
    <row r="53" spans="1:16" s="182" customFormat="1" ht="24.75" customHeight="1" x14ac:dyDescent="0.3">
      <c r="A53" s="180"/>
      <c r="B53" s="230"/>
      <c r="C53" s="231"/>
      <c r="D53" s="251"/>
      <c r="E53" s="252"/>
      <c r="F53" s="39" t="s">
        <v>11</v>
      </c>
      <c r="G53" s="40">
        <f>H53+I53</f>
        <v>850</v>
      </c>
      <c r="H53" s="40">
        <v>850</v>
      </c>
      <c r="I53" s="40">
        <v>0</v>
      </c>
      <c r="J53" s="40">
        <f>K53+L53</f>
        <v>928</v>
      </c>
      <c r="K53" s="40">
        <v>928</v>
      </c>
      <c r="L53" s="40">
        <v>0</v>
      </c>
      <c r="M53" s="40">
        <f>N53+O53</f>
        <v>999</v>
      </c>
      <c r="N53" s="40">
        <v>999</v>
      </c>
      <c r="O53" s="40">
        <v>0</v>
      </c>
      <c r="P53" s="181"/>
    </row>
    <row r="54" spans="1:16" s="182" customFormat="1" ht="49.5" customHeight="1" x14ac:dyDescent="0.3">
      <c r="A54" s="180"/>
      <c r="B54" s="230"/>
      <c r="C54" s="231"/>
      <c r="D54" s="251"/>
      <c r="E54" s="252"/>
      <c r="F54" s="41" t="s">
        <v>12</v>
      </c>
      <c r="G54" s="40">
        <f t="shared" ref="G54:G55" si="81">H54+I54</f>
        <v>0</v>
      </c>
      <c r="H54" s="40"/>
      <c r="I54" s="40"/>
      <c r="J54" s="40">
        <f>K54+L54</f>
        <v>0</v>
      </c>
      <c r="K54" s="40"/>
      <c r="L54" s="40"/>
      <c r="M54" s="40">
        <f t="shared" ref="M54:M55" si="82">N54+O54</f>
        <v>0</v>
      </c>
      <c r="N54" s="40"/>
      <c r="O54" s="40"/>
      <c r="P54" s="181"/>
    </row>
    <row r="55" spans="1:16" s="182" customFormat="1" ht="24.75" customHeight="1" x14ac:dyDescent="0.3">
      <c r="A55" s="180"/>
      <c r="B55" s="232"/>
      <c r="C55" s="233"/>
      <c r="D55" s="251"/>
      <c r="E55" s="252"/>
      <c r="F55" s="39" t="s">
        <v>13</v>
      </c>
      <c r="G55" s="40">
        <f t="shared" si="81"/>
        <v>0</v>
      </c>
      <c r="H55" s="40"/>
      <c r="I55" s="40"/>
      <c r="J55" s="40">
        <f t="shared" ref="J55" si="83">K55+L55</f>
        <v>0</v>
      </c>
      <c r="K55" s="40"/>
      <c r="L55" s="40"/>
      <c r="M55" s="40">
        <f t="shared" si="82"/>
        <v>0</v>
      </c>
      <c r="N55" s="40"/>
      <c r="O55" s="40"/>
      <c r="P55" s="181"/>
    </row>
    <row r="56" spans="1:16" ht="35.25" customHeight="1" x14ac:dyDescent="0.3">
      <c r="A56" s="42"/>
      <c r="B56" s="240" t="s">
        <v>343</v>
      </c>
      <c r="C56" s="241"/>
      <c r="D56" s="323">
        <v>6030</v>
      </c>
      <c r="E56" s="326" t="s">
        <v>24</v>
      </c>
      <c r="F56" s="43"/>
      <c r="G56" s="44">
        <f t="shared" ref="G56:O56" si="84">G57+G58+G59</f>
        <v>120308.96</v>
      </c>
      <c r="H56" s="44">
        <f t="shared" si="84"/>
        <v>113294.6</v>
      </c>
      <c r="I56" s="44">
        <f t="shared" si="84"/>
        <v>7014.36</v>
      </c>
      <c r="J56" s="44">
        <f t="shared" si="84"/>
        <v>124400</v>
      </c>
      <c r="K56" s="44">
        <f t="shared" si="84"/>
        <v>124400</v>
      </c>
      <c r="L56" s="44">
        <f t="shared" si="84"/>
        <v>0</v>
      </c>
      <c r="M56" s="44">
        <f t="shared" si="84"/>
        <v>131790</v>
      </c>
      <c r="N56" s="44">
        <f t="shared" si="84"/>
        <v>131790</v>
      </c>
      <c r="O56" s="44">
        <f t="shared" si="84"/>
        <v>0</v>
      </c>
      <c r="P56" s="6"/>
    </row>
    <row r="57" spans="1:16" ht="35.25" customHeight="1" x14ac:dyDescent="0.3">
      <c r="A57" s="42"/>
      <c r="B57" s="242"/>
      <c r="C57" s="243"/>
      <c r="D57" s="324"/>
      <c r="E57" s="327"/>
      <c r="F57" s="45" t="s">
        <v>11</v>
      </c>
      <c r="G57" s="27">
        <f>H57+I57</f>
        <v>120308.96</v>
      </c>
      <c r="H57" s="27">
        <f>H61+H65</f>
        <v>113294.6</v>
      </c>
      <c r="I57" s="27">
        <f>I61+I65</f>
        <v>7014.36</v>
      </c>
      <c r="J57" s="27">
        <f>K57+L57</f>
        <v>124400</v>
      </c>
      <c r="K57" s="27">
        <f>K61+K65</f>
        <v>124400</v>
      </c>
      <c r="L57" s="27">
        <f>L61+L65</f>
        <v>0</v>
      </c>
      <c r="M57" s="27">
        <f>N57+O57</f>
        <v>131790</v>
      </c>
      <c r="N57" s="27">
        <f>N61+N65</f>
        <v>131790</v>
      </c>
      <c r="O57" s="27">
        <f>O61+O65</f>
        <v>0</v>
      </c>
      <c r="P57" s="6"/>
    </row>
    <row r="58" spans="1:16" ht="35.25" customHeight="1" x14ac:dyDescent="0.3">
      <c r="A58" s="42"/>
      <c r="B58" s="242"/>
      <c r="C58" s="243"/>
      <c r="D58" s="324"/>
      <c r="E58" s="327"/>
      <c r="F58" s="46" t="s">
        <v>12</v>
      </c>
      <c r="G58" s="27">
        <f t="shared" ref="G58:G59" si="85">H58+I58</f>
        <v>0</v>
      </c>
      <c r="H58" s="27">
        <f t="shared" ref="H58:I58" si="86">H62+H66</f>
        <v>0</v>
      </c>
      <c r="I58" s="27">
        <f t="shared" si="86"/>
        <v>0</v>
      </c>
      <c r="J58" s="27">
        <f t="shared" ref="J58:J59" si="87">K58+L58</f>
        <v>0</v>
      </c>
      <c r="K58" s="27">
        <f t="shared" ref="K58:L58" si="88">K62+K66</f>
        <v>0</v>
      </c>
      <c r="L58" s="27">
        <f t="shared" si="88"/>
        <v>0</v>
      </c>
      <c r="M58" s="27">
        <f t="shared" ref="M58:M59" si="89">N58+O58</f>
        <v>0</v>
      </c>
      <c r="N58" s="27">
        <f t="shared" ref="N58:O58" si="90">N62+N66</f>
        <v>0</v>
      </c>
      <c r="O58" s="27">
        <f t="shared" si="90"/>
        <v>0</v>
      </c>
      <c r="P58" s="6"/>
    </row>
    <row r="59" spans="1:16" ht="35.25" customHeight="1" x14ac:dyDescent="0.3">
      <c r="A59" s="42"/>
      <c r="B59" s="244"/>
      <c r="C59" s="245"/>
      <c r="D59" s="325"/>
      <c r="E59" s="328"/>
      <c r="F59" s="45" t="s">
        <v>13</v>
      </c>
      <c r="G59" s="27">
        <f t="shared" si="85"/>
        <v>0</v>
      </c>
      <c r="H59" s="27">
        <f t="shared" ref="H59:I59" si="91">H63+H67</f>
        <v>0</v>
      </c>
      <c r="I59" s="27">
        <f t="shared" si="91"/>
        <v>0</v>
      </c>
      <c r="J59" s="27">
        <f t="shared" si="87"/>
        <v>0</v>
      </c>
      <c r="K59" s="27">
        <f t="shared" ref="K59:L59" si="92">K63+K67</f>
        <v>0</v>
      </c>
      <c r="L59" s="27">
        <f t="shared" si="92"/>
        <v>0</v>
      </c>
      <c r="M59" s="27">
        <f t="shared" si="89"/>
        <v>0</v>
      </c>
      <c r="N59" s="27">
        <f t="shared" ref="N59:O59" si="93">N63+N67</f>
        <v>0</v>
      </c>
      <c r="O59" s="27">
        <f t="shared" si="93"/>
        <v>0</v>
      </c>
      <c r="P59" s="6"/>
    </row>
    <row r="60" spans="1:16" ht="35.25" customHeight="1" x14ac:dyDescent="0.3">
      <c r="A60" s="42"/>
      <c r="B60" s="277" t="s">
        <v>390</v>
      </c>
      <c r="C60" s="278"/>
      <c r="D60" s="283"/>
      <c r="E60" s="237" t="s">
        <v>24</v>
      </c>
      <c r="F60" s="37"/>
      <c r="G60" s="38">
        <f>G61+G62+G63</f>
        <v>38514.36</v>
      </c>
      <c r="H60" s="38">
        <f t="shared" ref="H60:I60" si="94">H61+H62+H63</f>
        <v>31500</v>
      </c>
      <c r="I60" s="38">
        <f t="shared" si="94"/>
        <v>7014.36</v>
      </c>
      <c r="J60" s="38">
        <f>J61+J62+J63</f>
        <v>34100</v>
      </c>
      <c r="K60" s="38">
        <f t="shared" ref="K60:L60" si="95">K61+K62+K63</f>
        <v>34100</v>
      </c>
      <c r="L60" s="38">
        <f t="shared" si="95"/>
        <v>0</v>
      </c>
      <c r="M60" s="38">
        <f>M61+M62+M63</f>
        <v>36160</v>
      </c>
      <c r="N60" s="38">
        <f t="shared" ref="N60:O60" si="96">N61+N62+N63</f>
        <v>36160</v>
      </c>
      <c r="O60" s="38">
        <f t="shared" si="96"/>
        <v>0</v>
      </c>
      <c r="P60" s="6"/>
    </row>
    <row r="61" spans="1:16" ht="35.25" customHeight="1" x14ac:dyDescent="0.3">
      <c r="A61" s="42"/>
      <c r="B61" s="279"/>
      <c r="C61" s="280"/>
      <c r="D61" s="284"/>
      <c r="E61" s="238"/>
      <c r="F61" s="39" t="s">
        <v>11</v>
      </c>
      <c r="G61" s="40">
        <f>H61+I61</f>
        <v>38514.36</v>
      </c>
      <c r="H61" s="38">
        <v>31500</v>
      </c>
      <c r="I61" s="38">
        <v>7014.36</v>
      </c>
      <c r="J61" s="40">
        <f>K61+L61</f>
        <v>34100</v>
      </c>
      <c r="K61" s="38">
        <v>34100</v>
      </c>
      <c r="L61" s="38">
        <v>0</v>
      </c>
      <c r="M61" s="40">
        <f>N61+O61</f>
        <v>36160</v>
      </c>
      <c r="N61" s="38">
        <v>36160</v>
      </c>
      <c r="O61" s="38">
        <v>0</v>
      </c>
      <c r="P61" s="6"/>
    </row>
    <row r="62" spans="1:16" ht="39" customHeight="1" x14ac:dyDescent="0.3">
      <c r="A62" s="42"/>
      <c r="B62" s="279"/>
      <c r="C62" s="280"/>
      <c r="D62" s="284"/>
      <c r="E62" s="238"/>
      <c r="F62" s="41" t="s">
        <v>12</v>
      </c>
      <c r="G62" s="40">
        <f t="shared" ref="G62:G63" si="97">H62+I62</f>
        <v>0</v>
      </c>
      <c r="H62" s="38"/>
      <c r="I62" s="38"/>
      <c r="J62" s="40">
        <f>K62+L62</f>
        <v>0</v>
      </c>
      <c r="K62" s="38"/>
      <c r="L62" s="38"/>
      <c r="M62" s="40">
        <f t="shared" ref="M62:M63" si="98">N62+O62</f>
        <v>0</v>
      </c>
      <c r="N62" s="38"/>
      <c r="O62" s="38"/>
      <c r="P62" s="6"/>
    </row>
    <row r="63" spans="1:16" ht="35.25" customHeight="1" x14ac:dyDescent="0.3">
      <c r="A63" s="42"/>
      <c r="B63" s="281"/>
      <c r="C63" s="282"/>
      <c r="D63" s="285"/>
      <c r="E63" s="239"/>
      <c r="F63" s="39" t="s">
        <v>13</v>
      </c>
      <c r="G63" s="40">
        <f t="shared" si="97"/>
        <v>0</v>
      </c>
      <c r="H63" s="38"/>
      <c r="I63" s="38"/>
      <c r="J63" s="40">
        <f t="shared" ref="J63" si="99">K63+L63</f>
        <v>0</v>
      </c>
      <c r="K63" s="38"/>
      <c r="L63" s="38"/>
      <c r="M63" s="40">
        <f t="shared" si="98"/>
        <v>0</v>
      </c>
      <c r="N63" s="38"/>
      <c r="O63" s="38"/>
      <c r="P63" s="6"/>
    </row>
    <row r="64" spans="1:16" ht="35.25" customHeight="1" x14ac:dyDescent="0.3">
      <c r="A64" s="42"/>
      <c r="B64" s="250" t="s">
        <v>26</v>
      </c>
      <c r="C64" s="250"/>
      <c r="D64" s="266"/>
      <c r="E64" s="252" t="s">
        <v>24</v>
      </c>
      <c r="F64" s="39"/>
      <c r="G64" s="40">
        <f>G65+G66+G67</f>
        <v>81794.600000000006</v>
      </c>
      <c r="H64" s="40">
        <f t="shared" ref="H64:I64" si="100">H65+H66+H67</f>
        <v>81794.600000000006</v>
      </c>
      <c r="I64" s="40">
        <f t="shared" si="100"/>
        <v>0</v>
      </c>
      <c r="J64" s="40">
        <f>J65+J66+J67</f>
        <v>90300</v>
      </c>
      <c r="K64" s="40">
        <f t="shared" ref="K64:L64" si="101">K65+K66+K67</f>
        <v>90300</v>
      </c>
      <c r="L64" s="40">
        <f t="shared" si="101"/>
        <v>0</v>
      </c>
      <c r="M64" s="40">
        <f>M65+M66+M67</f>
        <v>95630</v>
      </c>
      <c r="N64" s="40">
        <f t="shared" ref="N64:O64" si="102">N65+N66+N67</f>
        <v>95630</v>
      </c>
      <c r="O64" s="40">
        <f t="shared" si="102"/>
        <v>0</v>
      </c>
      <c r="P64" s="6"/>
    </row>
    <row r="65" spans="1:16" ht="35.25" customHeight="1" x14ac:dyDescent="0.3">
      <c r="A65" s="42"/>
      <c r="B65" s="250"/>
      <c r="C65" s="250"/>
      <c r="D65" s="266"/>
      <c r="E65" s="252"/>
      <c r="F65" s="39" t="s">
        <v>11</v>
      </c>
      <c r="G65" s="40">
        <f>H65+I65</f>
        <v>81794.600000000006</v>
      </c>
      <c r="H65" s="40">
        <v>81794.600000000006</v>
      </c>
      <c r="I65" s="40">
        <v>0</v>
      </c>
      <c r="J65" s="40">
        <f>K65+L65</f>
        <v>90300</v>
      </c>
      <c r="K65" s="40">
        <v>90300</v>
      </c>
      <c r="L65" s="40">
        <v>0</v>
      </c>
      <c r="M65" s="40">
        <f>N65+O65</f>
        <v>95630</v>
      </c>
      <c r="N65" s="40">
        <v>95630</v>
      </c>
      <c r="O65" s="40">
        <v>0</v>
      </c>
      <c r="P65" s="6"/>
    </row>
    <row r="66" spans="1:16" ht="40.5" customHeight="1" x14ac:dyDescent="0.3">
      <c r="A66" s="42"/>
      <c r="B66" s="250"/>
      <c r="C66" s="250"/>
      <c r="D66" s="266"/>
      <c r="E66" s="252"/>
      <c r="F66" s="41" t="s">
        <v>12</v>
      </c>
      <c r="G66" s="40">
        <f t="shared" ref="G66:G67" si="103">H66+I66</f>
        <v>0</v>
      </c>
      <c r="H66" s="40"/>
      <c r="I66" s="40"/>
      <c r="J66" s="40">
        <f>K66+L66</f>
        <v>0</v>
      </c>
      <c r="K66" s="40"/>
      <c r="L66" s="40"/>
      <c r="M66" s="40">
        <f t="shared" ref="M66:M67" si="104">N66+O66</f>
        <v>0</v>
      </c>
      <c r="N66" s="40"/>
      <c r="O66" s="40"/>
      <c r="P66" s="6"/>
    </row>
    <row r="67" spans="1:16" ht="35.25" customHeight="1" x14ac:dyDescent="0.3">
      <c r="A67" s="42"/>
      <c r="B67" s="250"/>
      <c r="C67" s="250"/>
      <c r="D67" s="266"/>
      <c r="E67" s="252"/>
      <c r="F67" s="39" t="s">
        <v>13</v>
      </c>
      <c r="G67" s="40">
        <f t="shared" si="103"/>
        <v>0</v>
      </c>
      <c r="H67" s="40"/>
      <c r="I67" s="40"/>
      <c r="J67" s="40">
        <f t="shared" ref="J67" si="105">K67+L67</f>
        <v>0</v>
      </c>
      <c r="K67" s="40"/>
      <c r="L67" s="40"/>
      <c r="M67" s="40">
        <f t="shared" si="104"/>
        <v>0</v>
      </c>
      <c r="N67" s="40"/>
      <c r="O67" s="40"/>
      <c r="P67" s="6"/>
    </row>
    <row r="68" spans="1:16" ht="35.25" customHeight="1" x14ac:dyDescent="0.3">
      <c r="A68" s="42"/>
      <c r="B68" s="268" t="s">
        <v>27</v>
      </c>
      <c r="C68" s="269"/>
      <c r="D68" s="287" t="s">
        <v>32</v>
      </c>
      <c r="E68" s="256" t="s">
        <v>24</v>
      </c>
      <c r="F68" s="32"/>
      <c r="G68" s="33">
        <f t="shared" ref="G68:O68" si="106">G69+G70+G71</f>
        <v>70680.5</v>
      </c>
      <c r="H68" s="33">
        <f t="shared" si="106"/>
        <v>49230</v>
      </c>
      <c r="I68" s="33">
        <f t="shared" si="106"/>
        <v>21450.5</v>
      </c>
      <c r="J68" s="33">
        <f t="shared" si="106"/>
        <v>51679.199999999997</v>
      </c>
      <c r="K68" s="33">
        <f t="shared" si="106"/>
        <v>51679.199999999997</v>
      </c>
      <c r="L68" s="33">
        <f t="shared" si="106"/>
        <v>0</v>
      </c>
      <c r="M68" s="33">
        <f t="shared" si="106"/>
        <v>55603.479999999996</v>
      </c>
      <c r="N68" s="33">
        <f t="shared" si="106"/>
        <v>55603.479999999996</v>
      </c>
      <c r="O68" s="33">
        <f t="shared" si="106"/>
        <v>0</v>
      </c>
      <c r="P68" s="6"/>
    </row>
    <row r="69" spans="1:16" ht="35.25" customHeight="1" x14ac:dyDescent="0.3">
      <c r="A69" s="42"/>
      <c r="B69" s="270"/>
      <c r="C69" s="271"/>
      <c r="D69" s="288"/>
      <c r="E69" s="257"/>
      <c r="F69" s="34" t="s">
        <v>11</v>
      </c>
      <c r="G69" s="17">
        <f>H69+I69</f>
        <v>70460.5</v>
      </c>
      <c r="H69" s="17">
        <f t="shared" ref="H69:I69" si="107">H73+H77+H81+H85+H89+H93+H97+H101+H105+H109</f>
        <v>49110</v>
      </c>
      <c r="I69" s="17">
        <f t="shared" si="107"/>
        <v>21350.5</v>
      </c>
      <c r="J69" s="17">
        <f>K69+L69</f>
        <v>51539.199999999997</v>
      </c>
      <c r="K69" s="17">
        <f t="shared" ref="K69:L69" si="108">K73+K77+K81+K85+K89+K93+K97+K101+K105+K109</f>
        <v>51539.199999999997</v>
      </c>
      <c r="L69" s="17">
        <f t="shared" si="108"/>
        <v>0</v>
      </c>
      <c r="M69" s="17">
        <f>N69+O69</f>
        <v>55443.479999999996</v>
      </c>
      <c r="N69" s="17">
        <f t="shared" ref="N69:O69" si="109">N73+N77+N81+N85+N89+N93+N97+N101+N105+N109</f>
        <v>55443.479999999996</v>
      </c>
      <c r="O69" s="17">
        <f t="shared" si="109"/>
        <v>0</v>
      </c>
      <c r="P69" s="6"/>
    </row>
    <row r="70" spans="1:16" ht="46.5" customHeight="1" x14ac:dyDescent="0.3">
      <c r="A70" s="42"/>
      <c r="B70" s="270"/>
      <c r="C70" s="271"/>
      <c r="D70" s="288"/>
      <c r="E70" s="257"/>
      <c r="F70" s="35" t="s">
        <v>12</v>
      </c>
      <c r="G70" s="17">
        <f t="shared" ref="G70:G71" si="110">H70+I70</f>
        <v>0</v>
      </c>
      <c r="H70" s="17">
        <f t="shared" ref="H70:I70" si="111">H74+H78+H82+H86+H90+H94+H98+H102+H106+H110</f>
        <v>0</v>
      </c>
      <c r="I70" s="17">
        <f t="shared" si="111"/>
        <v>0</v>
      </c>
      <c r="J70" s="17">
        <f t="shared" ref="J70:J71" si="112">K70+L70</f>
        <v>0</v>
      </c>
      <c r="K70" s="17">
        <f t="shared" ref="K70:L70" si="113">K74+K78+K82+K86+K90+K94+K98+K102+K106+K110</f>
        <v>0</v>
      </c>
      <c r="L70" s="17">
        <f t="shared" si="113"/>
        <v>0</v>
      </c>
      <c r="M70" s="17">
        <f t="shared" ref="M70:M71" si="114">N70+O70</f>
        <v>0</v>
      </c>
      <c r="N70" s="17">
        <f t="shared" ref="N70:O70" si="115">N74+N78+N82+N86+N90+N94+N98+N102+N106+N110</f>
        <v>0</v>
      </c>
      <c r="O70" s="17">
        <f t="shared" si="115"/>
        <v>0</v>
      </c>
      <c r="P70" s="6"/>
    </row>
    <row r="71" spans="1:16" ht="35.25" customHeight="1" x14ac:dyDescent="0.3">
      <c r="A71" s="42"/>
      <c r="B71" s="272"/>
      <c r="C71" s="273"/>
      <c r="D71" s="289"/>
      <c r="E71" s="258"/>
      <c r="F71" s="34" t="s">
        <v>13</v>
      </c>
      <c r="G71" s="17">
        <f t="shared" si="110"/>
        <v>220</v>
      </c>
      <c r="H71" s="17">
        <f>H75+H79+H83+H87+H91+H95+H99+H103+H107+H111</f>
        <v>120</v>
      </c>
      <c r="I71" s="17">
        <f>I75+I79+I83+I87+I91+I95+I99+I103+I107+I111</f>
        <v>100</v>
      </c>
      <c r="J71" s="17">
        <f t="shared" si="112"/>
        <v>140</v>
      </c>
      <c r="K71" s="17">
        <f>K75+K79+K83+K87+K91+K95+K99+K103+K107+K111</f>
        <v>140</v>
      </c>
      <c r="L71" s="17">
        <f>L75+L79+L83+L87+L91+L95+L99+L103+L107+L111</f>
        <v>0</v>
      </c>
      <c r="M71" s="17">
        <f t="shared" si="114"/>
        <v>160</v>
      </c>
      <c r="N71" s="17">
        <f>N75+N79+N83+N87+N91+N95+N99+N103+N107+N111</f>
        <v>160</v>
      </c>
      <c r="O71" s="17">
        <f>O75+O79+O83+O87+O91+O95+O99+O103+O107+O111</f>
        <v>0</v>
      </c>
      <c r="P71" s="6"/>
    </row>
    <row r="72" spans="1:16" ht="35.25" customHeight="1" x14ac:dyDescent="0.3">
      <c r="A72" s="42"/>
      <c r="B72" s="277" t="s">
        <v>395</v>
      </c>
      <c r="C72" s="278"/>
      <c r="D72" s="283"/>
      <c r="E72" s="237" t="s">
        <v>24</v>
      </c>
      <c r="F72" s="37"/>
      <c r="G72" s="38">
        <f>G73+G74+G75</f>
        <v>7055</v>
      </c>
      <c r="H72" s="38">
        <f t="shared" ref="H72:I72" si="116">H73+H74+H75</f>
        <v>7055</v>
      </c>
      <c r="I72" s="38">
        <f t="shared" si="116"/>
        <v>0</v>
      </c>
      <c r="J72" s="38">
        <f>J73+J74+J75</f>
        <v>7681.2</v>
      </c>
      <c r="K72" s="38">
        <f t="shared" ref="K72:L72" si="117">K73+K74+K75</f>
        <v>7681.2</v>
      </c>
      <c r="L72" s="38">
        <f t="shared" si="117"/>
        <v>0</v>
      </c>
      <c r="M72" s="38">
        <f>M73+M74+M75</f>
        <v>8122.48</v>
      </c>
      <c r="N72" s="38">
        <f t="shared" ref="N72:O72" si="118">N73+N74+N75</f>
        <v>8122.48</v>
      </c>
      <c r="O72" s="38">
        <f t="shared" si="118"/>
        <v>0</v>
      </c>
      <c r="P72" s="6"/>
    </row>
    <row r="73" spans="1:16" ht="35.25" customHeight="1" x14ac:dyDescent="0.3">
      <c r="A73" s="42"/>
      <c r="B73" s="279"/>
      <c r="C73" s="280"/>
      <c r="D73" s="284"/>
      <c r="E73" s="238"/>
      <c r="F73" s="39" t="s">
        <v>11</v>
      </c>
      <c r="G73" s="40">
        <f>H73+I73</f>
        <v>7055</v>
      </c>
      <c r="H73" s="38">
        <v>7055</v>
      </c>
      <c r="I73" s="38">
        <v>0</v>
      </c>
      <c r="J73" s="40">
        <f>K73+L73</f>
        <v>7681.2</v>
      </c>
      <c r="K73" s="38">
        <v>7681.2</v>
      </c>
      <c r="L73" s="38">
        <v>0</v>
      </c>
      <c r="M73" s="40">
        <f>N73+O73</f>
        <v>8122.48</v>
      </c>
      <c r="N73" s="38">
        <v>8122.48</v>
      </c>
      <c r="O73" s="38">
        <v>0</v>
      </c>
      <c r="P73" s="6"/>
    </row>
    <row r="74" spans="1:16" ht="35.25" customHeight="1" x14ac:dyDescent="0.3">
      <c r="A74" s="42"/>
      <c r="B74" s="279"/>
      <c r="C74" s="280"/>
      <c r="D74" s="284"/>
      <c r="E74" s="238"/>
      <c r="F74" s="41" t="s">
        <v>12</v>
      </c>
      <c r="G74" s="40">
        <f t="shared" ref="G74:G75" si="119">H74+I74</f>
        <v>0</v>
      </c>
      <c r="H74" s="38"/>
      <c r="I74" s="38"/>
      <c r="J74" s="40">
        <f>K74+L74</f>
        <v>0</v>
      </c>
      <c r="K74" s="38"/>
      <c r="L74" s="38"/>
      <c r="M74" s="40">
        <f t="shared" ref="M74:M75" si="120">N74+O74</f>
        <v>0</v>
      </c>
      <c r="N74" s="38"/>
      <c r="O74" s="38"/>
      <c r="P74" s="6"/>
    </row>
    <row r="75" spans="1:16" ht="35.25" customHeight="1" x14ac:dyDescent="0.3">
      <c r="A75" s="42"/>
      <c r="B75" s="281"/>
      <c r="C75" s="282"/>
      <c r="D75" s="285"/>
      <c r="E75" s="239"/>
      <c r="F75" s="39" t="s">
        <v>13</v>
      </c>
      <c r="G75" s="40">
        <f t="shared" si="119"/>
        <v>0</v>
      </c>
      <c r="H75" s="38"/>
      <c r="I75" s="38"/>
      <c r="J75" s="40">
        <f t="shared" ref="J75" si="121">K75+L75</f>
        <v>0</v>
      </c>
      <c r="K75" s="38"/>
      <c r="L75" s="38"/>
      <c r="M75" s="40">
        <f t="shared" si="120"/>
        <v>0</v>
      </c>
      <c r="N75" s="38"/>
      <c r="O75" s="38"/>
      <c r="P75" s="6"/>
    </row>
    <row r="76" spans="1:16" ht="35.25" customHeight="1" x14ac:dyDescent="0.3">
      <c r="A76" s="42"/>
      <c r="B76" s="250" t="s">
        <v>397</v>
      </c>
      <c r="C76" s="250"/>
      <c r="D76" s="266"/>
      <c r="E76" s="252" t="s">
        <v>24</v>
      </c>
      <c r="F76" s="39"/>
      <c r="G76" s="40">
        <f>G77+G78+G79</f>
        <v>21550</v>
      </c>
      <c r="H76" s="40">
        <f t="shared" ref="H76:I76" si="122">H77+H78+H79</f>
        <v>21550</v>
      </c>
      <c r="I76" s="40">
        <f t="shared" si="122"/>
        <v>0</v>
      </c>
      <c r="J76" s="40">
        <f>J77+J78+J79</f>
        <v>23600</v>
      </c>
      <c r="K76" s="40">
        <f t="shared" ref="K76:L76" si="123">K77+K78+K79</f>
        <v>23600</v>
      </c>
      <c r="L76" s="40">
        <f t="shared" si="123"/>
        <v>0</v>
      </c>
      <c r="M76" s="40">
        <f>M77+M78+M79</f>
        <v>25800</v>
      </c>
      <c r="N76" s="40">
        <f t="shared" ref="N76:O76" si="124">N77+N78+N79</f>
        <v>25800</v>
      </c>
      <c r="O76" s="40">
        <f t="shared" si="124"/>
        <v>0</v>
      </c>
      <c r="P76" s="6"/>
    </row>
    <row r="77" spans="1:16" ht="35.25" customHeight="1" x14ac:dyDescent="0.3">
      <c r="A77" s="42"/>
      <c r="B77" s="250"/>
      <c r="C77" s="250"/>
      <c r="D77" s="266"/>
      <c r="E77" s="252"/>
      <c r="F77" s="39" t="s">
        <v>11</v>
      </c>
      <c r="G77" s="40">
        <f>H77+I77</f>
        <v>21550</v>
      </c>
      <c r="H77" s="40">
        <v>21550</v>
      </c>
      <c r="I77" s="40">
        <v>0</v>
      </c>
      <c r="J77" s="40">
        <f>K77+L77</f>
        <v>23600</v>
      </c>
      <c r="K77" s="40">
        <v>23600</v>
      </c>
      <c r="L77" s="40">
        <v>0</v>
      </c>
      <c r="M77" s="40">
        <f>N77+O77</f>
        <v>25800</v>
      </c>
      <c r="N77" s="40">
        <v>25800</v>
      </c>
      <c r="O77" s="40">
        <v>0</v>
      </c>
      <c r="P77" s="6"/>
    </row>
    <row r="78" spans="1:16" ht="35.25" customHeight="1" x14ac:dyDescent="0.3">
      <c r="A78" s="42"/>
      <c r="B78" s="250"/>
      <c r="C78" s="250"/>
      <c r="D78" s="266"/>
      <c r="E78" s="252"/>
      <c r="F78" s="41" t="s">
        <v>12</v>
      </c>
      <c r="G78" s="40">
        <f t="shared" ref="G78:G79" si="125">H78+I78</f>
        <v>0</v>
      </c>
      <c r="H78" s="40"/>
      <c r="I78" s="40"/>
      <c r="J78" s="40">
        <f>K78+L78</f>
        <v>0</v>
      </c>
      <c r="K78" s="40"/>
      <c r="L78" s="40"/>
      <c r="M78" s="40">
        <f t="shared" ref="M78:M79" si="126">N78+O78</f>
        <v>0</v>
      </c>
      <c r="N78" s="40"/>
      <c r="O78" s="40"/>
      <c r="P78" s="6"/>
    </row>
    <row r="79" spans="1:16" ht="35.25" customHeight="1" x14ac:dyDescent="0.3">
      <c r="A79" s="42"/>
      <c r="B79" s="250"/>
      <c r="C79" s="250"/>
      <c r="D79" s="266"/>
      <c r="E79" s="252"/>
      <c r="F79" s="39" t="s">
        <v>13</v>
      </c>
      <c r="G79" s="40">
        <f t="shared" si="125"/>
        <v>0</v>
      </c>
      <c r="H79" s="40"/>
      <c r="I79" s="40"/>
      <c r="J79" s="40">
        <f t="shared" ref="J79" si="127">K79+L79</f>
        <v>0</v>
      </c>
      <c r="K79" s="40"/>
      <c r="L79" s="40"/>
      <c r="M79" s="40">
        <f t="shared" si="126"/>
        <v>0</v>
      </c>
      <c r="N79" s="40"/>
      <c r="O79" s="40"/>
      <c r="P79" s="6"/>
    </row>
    <row r="80" spans="1:16" ht="35.25" customHeight="1" x14ac:dyDescent="0.3">
      <c r="A80" s="42"/>
      <c r="B80" s="277" t="s">
        <v>30</v>
      </c>
      <c r="C80" s="278"/>
      <c r="D80" s="283"/>
      <c r="E80" s="237" t="s">
        <v>24</v>
      </c>
      <c r="F80" s="37"/>
      <c r="G80" s="38">
        <f>G81+G82+G83</f>
        <v>9050</v>
      </c>
      <c r="H80" s="38">
        <f t="shared" ref="H80:I80" si="128">H81+H82+H83</f>
        <v>9050</v>
      </c>
      <c r="I80" s="38">
        <f t="shared" si="128"/>
        <v>0</v>
      </c>
      <c r="J80" s="38">
        <f>J81+J82+J83</f>
        <v>9991</v>
      </c>
      <c r="K80" s="38">
        <f t="shared" ref="K80:L80" si="129">K81+K82+K83</f>
        <v>9991</v>
      </c>
      <c r="L80" s="38">
        <f t="shared" si="129"/>
        <v>0</v>
      </c>
      <c r="M80" s="38">
        <f>M81+M82+M83</f>
        <v>10578</v>
      </c>
      <c r="N80" s="38">
        <f t="shared" ref="N80:O80" si="130">N81+N82+N83</f>
        <v>10578</v>
      </c>
      <c r="O80" s="38">
        <f t="shared" si="130"/>
        <v>0</v>
      </c>
      <c r="P80" s="6"/>
    </row>
    <row r="81" spans="1:16" ht="35.25" customHeight="1" x14ac:dyDescent="0.3">
      <c r="A81" s="42"/>
      <c r="B81" s="279"/>
      <c r="C81" s="280"/>
      <c r="D81" s="284"/>
      <c r="E81" s="238"/>
      <c r="F81" s="39" t="s">
        <v>11</v>
      </c>
      <c r="G81" s="40">
        <f>H81+I81</f>
        <v>9050</v>
      </c>
      <c r="H81" s="38">
        <v>9050</v>
      </c>
      <c r="I81" s="38">
        <v>0</v>
      </c>
      <c r="J81" s="40">
        <f>K81+L81</f>
        <v>9991</v>
      </c>
      <c r="K81" s="38">
        <v>9991</v>
      </c>
      <c r="L81" s="38">
        <v>0</v>
      </c>
      <c r="M81" s="40">
        <f>N81+O81</f>
        <v>10578</v>
      </c>
      <c r="N81" s="38">
        <v>10578</v>
      </c>
      <c r="O81" s="38">
        <v>0</v>
      </c>
      <c r="P81" s="6"/>
    </row>
    <row r="82" spans="1:16" ht="35.25" customHeight="1" x14ac:dyDescent="0.3">
      <c r="A82" s="42"/>
      <c r="B82" s="279"/>
      <c r="C82" s="280"/>
      <c r="D82" s="284"/>
      <c r="E82" s="238"/>
      <c r="F82" s="41" t="s">
        <v>12</v>
      </c>
      <c r="G82" s="40">
        <f t="shared" ref="G82:G83" si="131">H82+I82</f>
        <v>0</v>
      </c>
      <c r="H82" s="38"/>
      <c r="I82" s="38"/>
      <c r="J82" s="40">
        <f>K82+L82</f>
        <v>0</v>
      </c>
      <c r="K82" s="38"/>
      <c r="L82" s="38"/>
      <c r="M82" s="40">
        <f t="shared" ref="M82:M83" si="132">N82+O82</f>
        <v>0</v>
      </c>
      <c r="N82" s="38"/>
      <c r="O82" s="38"/>
      <c r="P82" s="6"/>
    </row>
    <row r="83" spans="1:16" ht="35.25" customHeight="1" x14ac:dyDescent="0.3">
      <c r="A83" s="42"/>
      <c r="B83" s="281"/>
      <c r="C83" s="282"/>
      <c r="D83" s="285"/>
      <c r="E83" s="239"/>
      <c r="F83" s="39" t="s">
        <v>13</v>
      </c>
      <c r="G83" s="40">
        <f t="shared" si="131"/>
        <v>0</v>
      </c>
      <c r="H83" s="38"/>
      <c r="I83" s="38"/>
      <c r="J83" s="40">
        <f t="shared" ref="J83" si="133">K83+L83</f>
        <v>0</v>
      </c>
      <c r="K83" s="38"/>
      <c r="L83" s="38"/>
      <c r="M83" s="40">
        <f t="shared" si="132"/>
        <v>0</v>
      </c>
      <c r="N83" s="38"/>
      <c r="O83" s="38"/>
      <c r="P83" s="6"/>
    </row>
    <row r="84" spans="1:16" ht="35.25" customHeight="1" x14ac:dyDescent="0.3">
      <c r="A84" s="42"/>
      <c r="B84" s="250" t="s">
        <v>29</v>
      </c>
      <c r="C84" s="250"/>
      <c r="D84" s="266"/>
      <c r="E84" s="252" t="s">
        <v>24</v>
      </c>
      <c r="F84" s="39"/>
      <c r="G84" s="40">
        <f>G85+G86+G87</f>
        <v>1200</v>
      </c>
      <c r="H84" s="40">
        <f t="shared" ref="H84:I84" si="134">H85+H86+H87</f>
        <v>1200</v>
      </c>
      <c r="I84" s="40">
        <f t="shared" si="134"/>
        <v>0</v>
      </c>
      <c r="J84" s="40">
        <f>J85+J86+J87</f>
        <v>0</v>
      </c>
      <c r="K84" s="40">
        <f t="shared" ref="K84:L84" si="135">K85+K86+K87</f>
        <v>0</v>
      </c>
      <c r="L84" s="40">
        <f t="shared" si="135"/>
        <v>0</v>
      </c>
      <c r="M84" s="40">
        <f>M85+M86+M87</f>
        <v>0</v>
      </c>
      <c r="N84" s="40">
        <f t="shared" ref="N84:O84" si="136">N85+N86+N87</f>
        <v>0</v>
      </c>
      <c r="O84" s="40">
        <f t="shared" si="136"/>
        <v>0</v>
      </c>
      <c r="P84" s="6"/>
    </row>
    <row r="85" spans="1:16" ht="35.25" customHeight="1" x14ac:dyDescent="0.3">
      <c r="A85" s="42"/>
      <c r="B85" s="250"/>
      <c r="C85" s="250"/>
      <c r="D85" s="266"/>
      <c r="E85" s="252"/>
      <c r="F85" s="39" t="s">
        <v>11</v>
      </c>
      <c r="G85" s="40">
        <f>H85+I85</f>
        <v>1200</v>
      </c>
      <c r="H85" s="40">
        <v>1200</v>
      </c>
      <c r="I85" s="40">
        <v>0</v>
      </c>
      <c r="J85" s="40">
        <f>K85+L85</f>
        <v>0</v>
      </c>
      <c r="K85" s="40">
        <v>0</v>
      </c>
      <c r="L85" s="40">
        <v>0</v>
      </c>
      <c r="M85" s="40">
        <f>N85+O85</f>
        <v>0</v>
      </c>
      <c r="N85" s="40">
        <v>0</v>
      </c>
      <c r="O85" s="40">
        <v>0</v>
      </c>
      <c r="P85" s="6"/>
    </row>
    <row r="86" spans="1:16" ht="35.25" customHeight="1" x14ac:dyDescent="0.3">
      <c r="A86" s="42"/>
      <c r="B86" s="250"/>
      <c r="C86" s="250"/>
      <c r="D86" s="266"/>
      <c r="E86" s="252"/>
      <c r="F86" s="41" t="s">
        <v>12</v>
      </c>
      <c r="G86" s="40">
        <f t="shared" ref="G86:G87" si="137">H86+I86</f>
        <v>0</v>
      </c>
      <c r="H86" s="40"/>
      <c r="I86" s="40"/>
      <c r="J86" s="40">
        <f>K86+L86</f>
        <v>0</v>
      </c>
      <c r="K86" s="40"/>
      <c r="L86" s="40"/>
      <c r="M86" s="40">
        <f t="shared" ref="M86:M87" si="138">N86+O86</f>
        <v>0</v>
      </c>
      <c r="N86" s="40"/>
      <c r="O86" s="40"/>
      <c r="P86" s="6"/>
    </row>
    <row r="87" spans="1:16" ht="35.25" customHeight="1" x14ac:dyDescent="0.3">
      <c r="A87" s="42"/>
      <c r="B87" s="250"/>
      <c r="C87" s="250"/>
      <c r="D87" s="266"/>
      <c r="E87" s="252"/>
      <c r="F87" s="39" t="s">
        <v>13</v>
      </c>
      <c r="G87" s="40">
        <f t="shared" si="137"/>
        <v>0</v>
      </c>
      <c r="H87" s="40"/>
      <c r="I87" s="40"/>
      <c r="J87" s="40">
        <f t="shared" ref="J87" si="139">K87+L87</f>
        <v>0</v>
      </c>
      <c r="K87" s="40"/>
      <c r="L87" s="40"/>
      <c r="M87" s="40">
        <f t="shared" si="138"/>
        <v>0</v>
      </c>
      <c r="N87" s="40"/>
      <c r="O87" s="40"/>
      <c r="P87" s="6"/>
    </row>
    <row r="88" spans="1:16" ht="35.25" customHeight="1" x14ac:dyDescent="0.3">
      <c r="A88" s="42"/>
      <c r="B88" s="277" t="s">
        <v>357</v>
      </c>
      <c r="C88" s="278"/>
      <c r="D88" s="283"/>
      <c r="E88" s="237" t="s">
        <v>24</v>
      </c>
      <c r="F88" s="37"/>
      <c r="G88" s="38">
        <f>G89+G90+G91</f>
        <v>5400</v>
      </c>
      <c r="H88" s="38">
        <f t="shared" ref="H88:I88" si="140">H89+H90+H91</f>
        <v>5400</v>
      </c>
      <c r="I88" s="38">
        <f t="shared" si="140"/>
        <v>0</v>
      </c>
      <c r="J88" s="38">
        <f>J89+J90+J91</f>
        <v>5960</v>
      </c>
      <c r="K88" s="38">
        <f t="shared" ref="K88:L88" si="141">K89+K90+K91</f>
        <v>5960</v>
      </c>
      <c r="L88" s="38">
        <f t="shared" si="141"/>
        <v>0</v>
      </c>
      <c r="M88" s="38">
        <f>M89+M90+M91</f>
        <v>6315</v>
      </c>
      <c r="N88" s="38">
        <f t="shared" ref="N88:O88" si="142">N89+N90+N91</f>
        <v>6315</v>
      </c>
      <c r="O88" s="38">
        <f t="shared" si="142"/>
        <v>0</v>
      </c>
      <c r="P88" s="6"/>
    </row>
    <row r="89" spans="1:16" ht="35.25" customHeight="1" x14ac:dyDescent="0.3">
      <c r="A89" s="42"/>
      <c r="B89" s="279"/>
      <c r="C89" s="280"/>
      <c r="D89" s="284"/>
      <c r="E89" s="238"/>
      <c r="F89" s="39" t="s">
        <v>11</v>
      </c>
      <c r="G89" s="40">
        <f>H89+I89</f>
        <v>5400</v>
      </c>
      <c r="H89" s="38">
        <v>5400</v>
      </c>
      <c r="I89" s="38">
        <v>0</v>
      </c>
      <c r="J89" s="40">
        <f>K89+L89</f>
        <v>5960</v>
      </c>
      <c r="K89" s="38">
        <v>5960</v>
      </c>
      <c r="L89" s="38">
        <v>0</v>
      </c>
      <c r="M89" s="40">
        <f>N89+O89</f>
        <v>6315</v>
      </c>
      <c r="N89" s="38">
        <v>6315</v>
      </c>
      <c r="O89" s="38">
        <v>0</v>
      </c>
      <c r="P89" s="6"/>
    </row>
    <row r="90" spans="1:16" ht="35.25" customHeight="1" x14ac:dyDescent="0.3">
      <c r="A90" s="42"/>
      <c r="B90" s="279"/>
      <c r="C90" s="280"/>
      <c r="D90" s="284"/>
      <c r="E90" s="238"/>
      <c r="F90" s="41" t="s">
        <v>12</v>
      </c>
      <c r="G90" s="40">
        <f t="shared" ref="G90:G91" si="143">H90+I90</f>
        <v>0</v>
      </c>
      <c r="H90" s="38"/>
      <c r="I90" s="38"/>
      <c r="J90" s="40">
        <f>K90+L90</f>
        <v>0</v>
      </c>
      <c r="K90" s="38"/>
      <c r="L90" s="38"/>
      <c r="M90" s="40">
        <f t="shared" ref="M90:M91" si="144">N90+O90</f>
        <v>0</v>
      </c>
      <c r="N90" s="38"/>
      <c r="O90" s="38"/>
      <c r="P90" s="6"/>
    </row>
    <row r="91" spans="1:16" ht="35.25" customHeight="1" x14ac:dyDescent="0.3">
      <c r="A91" s="42"/>
      <c r="B91" s="281"/>
      <c r="C91" s="282"/>
      <c r="D91" s="285"/>
      <c r="E91" s="239"/>
      <c r="F91" s="39" t="s">
        <v>13</v>
      </c>
      <c r="G91" s="40">
        <f t="shared" si="143"/>
        <v>0</v>
      </c>
      <c r="H91" s="38"/>
      <c r="I91" s="38"/>
      <c r="J91" s="40">
        <f t="shared" ref="J91" si="145">K91+L91</f>
        <v>0</v>
      </c>
      <c r="K91" s="38"/>
      <c r="L91" s="38"/>
      <c r="M91" s="40">
        <f t="shared" si="144"/>
        <v>0</v>
      </c>
      <c r="N91" s="38"/>
      <c r="O91" s="38"/>
      <c r="P91" s="6"/>
    </row>
    <row r="92" spans="1:16" ht="35.25" customHeight="1" x14ac:dyDescent="0.3">
      <c r="A92" s="42"/>
      <c r="B92" s="250" t="s">
        <v>484</v>
      </c>
      <c r="C92" s="250"/>
      <c r="D92" s="251">
        <v>3210</v>
      </c>
      <c r="E92" s="252" t="s">
        <v>24</v>
      </c>
      <c r="F92" s="39"/>
      <c r="G92" s="40">
        <f>G93+G94+G95</f>
        <v>340</v>
      </c>
      <c r="H92" s="40">
        <f t="shared" ref="H92:I92" si="146">H93+H94+H95</f>
        <v>240</v>
      </c>
      <c r="I92" s="40">
        <f t="shared" si="146"/>
        <v>100</v>
      </c>
      <c r="J92" s="40">
        <f>J93+J94+J95</f>
        <v>280</v>
      </c>
      <c r="K92" s="40">
        <f t="shared" ref="K92:L92" si="147">K93+K94+K95</f>
        <v>280</v>
      </c>
      <c r="L92" s="40">
        <f t="shared" si="147"/>
        <v>0</v>
      </c>
      <c r="M92" s="40">
        <f>M93+M94+M95</f>
        <v>320</v>
      </c>
      <c r="N92" s="40">
        <f t="shared" ref="N92:O92" si="148">N93+N94+N95</f>
        <v>320</v>
      </c>
      <c r="O92" s="40">
        <f t="shared" si="148"/>
        <v>0</v>
      </c>
      <c r="P92" s="6"/>
    </row>
    <row r="93" spans="1:16" ht="35.25" customHeight="1" x14ac:dyDescent="0.3">
      <c r="A93" s="42"/>
      <c r="B93" s="250"/>
      <c r="C93" s="250"/>
      <c r="D93" s="251"/>
      <c r="E93" s="252"/>
      <c r="F93" s="39" t="s">
        <v>11</v>
      </c>
      <c r="G93" s="40">
        <f>H93+I93</f>
        <v>120</v>
      </c>
      <c r="H93" s="40">
        <v>120</v>
      </c>
      <c r="I93" s="40">
        <v>0</v>
      </c>
      <c r="J93" s="40">
        <f>K93+L93</f>
        <v>140</v>
      </c>
      <c r="K93" s="40">
        <v>140</v>
      </c>
      <c r="L93" s="40">
        <v>0</v>
      </c>
      <c r="M93" s="40">
        <f>N93+O93</f>
        <v>160</v>
      </c>
      <c r="N93" s="40">
        <v>160</v>
      </c>
      <c r="O93" s="40">
        <v>0</v>
      </c>
      <c r="P93" s="6"/>
    </row>
    <row r="94" spans="1:16" ht="35.25" customHeight="1" x14ac:dyDescent="0.3">
      <c r="A94" s="42"/>
      <c r="B94" s="250"/>
      <c r="C94" s="250"/>
      <c r="D94" s="251"/>
      <c r="E94" s="252"/>
      <c r="F94" s="41" t="s">
        <v>12</v>
      </c>
      <c r="G94" s="40">
        <f t="shared" ref="G94:G95" si="149">H94+I94</f>
        <v>0</v>
      </c>
      <c r="H94" s="40"/>
      <c r="I94" s="40"/>
      <c r="J94" s="40">
        <f>K94+L94</f>
        <v>0</v>
      </c>
      <c r="K94" s="40"/>
      <c r="L94" s="40"/>
      <c r="M94" s="40">
        <f t="shared" ref="M94:M95" si="150">N94+O94</f>
        <v>0</v>
      </c>
      <c r="N94" s="40"/>
      <c r="O94" s="40"/>
      <c r="P94" s="6"/>
    </row>
    <row r="95" spans="1:16" ht="35.25" customHeight="1" x14ac:dyDescent="0.3">
      <c r="A95" s="42"/>
      <c r="B95" s="250"/>
      <c r="C95" s="250"/>
      <c r="D95" s="251"/>
      <c r="E95" s="252"/>
      <c r="F95" s="39" t="s">
        <v>13</v>
      </c>
      <c r="G95" s="40">
        <f t="shared" si="149"/>
        <v>220</v>
      </c>
      <c r="H95" s="40">
        <v>120</v>
      </c>
      <c r="I95" s="40">
        <v>100</v>
      </c>
      <c r="J95" s="40">
        <f t="shared" ref="J95" si="151">K95+L95</f>
        <v>140</v>
      </c>
      <c r="K95" s="40">
        <v>140</v>
      </c>
      <c r="L95" s="40"/>
      <c r="M95" s="40">
        <f t="shared" si="150"/>
        <v>160</v>
      </c>
      <c r="N95" s="40">
        <v>160</v>
      </c>
      <c r="O95" s="40"/>
      <c r="P95" s="6"/>
    </row>
    <row r="96" spans="1:16" ht="35.25" customHeight="1" x14ac:dyDescent="0.3">
      <c r="A96" s="42"/>
      <c r="B96" s="250" t="s">
        <v>358</v>
      </c>
      <c r="C96" s="250"/>
      <c r="D96" s="266"/>
      <c r="E96" s="252" t="s">
        <v>24</v>
      </c>
      <c r="F96" s="39"/>
      <c r="G96" s="40">
        <f>G97+G98+G99</f>
        <v>780</v>
      </c>
      <c r="H96" s="40">
        <f t="shared" ref="H96:I96" si="152">H97+H98+H99</f>
        <v>780</v>
      </c>
      <c r="I96" s="40">
        <f t="shared" si="152"/>
        <v>0</v>
      </c>
      <c r="J96" s="40">
        <f>J97+J98+J99</f>
        <v>862</v>
      </c>
      <c r="K96" s="40">
        <f t="shared" ref="K96:L96" si="153">K97+K98+K99</f>
        <v>862</v>
      </c>
      <c r="L96" s="40">
        <f t="shared" si="153"/>
        <v>0</v>
      </c>
      <c r="M96" s="40">
        <f>M97+M98+M99</f>
        <v>913</v>
      </c>
      <c r="N96" s="40">
        <f t="shared" ref="N96:O96" si="154">N97+N98+N99</f>
        <v>913</v>
      </c>
      <c r="O96" s="40">
        <f t="shared" si="154"/>
        <v>0</v>
      </c>
      <c r="P96" s="6"/>
    </row>
    <row r="97" spans="1:16" ht="35.25" customHeight="1" x14ac:dyDescent="0.3">
      <c r="A97" s="42"/>
      <c r="B97" s="250"/>
      <c r="C97" s="250"/>
      <c r="D97" s="266"/>
      <c r="E97" s="252"/>
      <c r="F97" s="39" t="s">
        <v>11</v>
      </c>
      <c r="G97" s="40">
        <f>H97+I97</f>
        <v>780</v>
      </c>
      <c r="H97" s="40">
        <v>780</v>
      </c>
      <c r="I97" s="40">
        <v>0</v>
      </c>
      <c r="J97" s="40">
        <f>K97+L97</f>
        <v>862</v>
      </c>
      <c r="K97" s="40">
        <v>862</v>
      </c>
      <c r="L97" s="40">
        <v>0</v>
      </c>
      <c r="M97" s="40">
        <f>N97+O97</f>
        <v>913</v>
      </c>
      <c r="N97" s="40">
        <v>913</v>
      </c>
      <c r="O97" s="40">
        <v>0</v>
      </c>
      <c r="P97" s="6"/>
    </row>
    <row r="98" spans="1:16" ht="35.25" customHeight="1" x14ac:dyDescent="0.3">
      <c r="A98" s="42"/>
      <c r="B98" s="250"/>
      <c r="C98" s="250"/>
      <c r="D98" s="266"/>
      <c r="E98" s="252"/>
      <c r="F98" s="41" t="s">
        <v>12</v>
      </c>
      <c r="G98" s="40">
        <f t="shared" ref="G98:G99" si="155">H98+I98</f>
        <v>0</v>
      </c>
      <c r="H98" s="40"/>
      <c r="I98" s="40"/>
      <c r="J98" s="40">
        <f>K98+L98</f>
        <v>0</v>
      </c>
      <c r="K98" s="40"/>
      <c r="L98" s="40"/>
      <c r="M98" s="40">
        <f t="shared" ref="M98:M99" si="156">N98+O98</f>
        <v>0</v>
      </c>
      <c r="N98" s="40"/>
      <c r="O98" s="40"/>
      <c r="P98" s="6"/>
    </row>
    <row r="99" spans="1:16" ht="35.25" customHeight="1" x14ac:dyDescent="0.3">
      <c r="A99" s="42"/>
      <c r="B99" s="250"/>
      <c r="C99" s="250"/>
      <c r="D99" s="266"/>
      <c r="E99" s="252"/>
      <c r="F99" s="39" t="s">
        <v>13</v>
      </c>
      <c r="G99" s="40">
        <f t="shared" si="155"/>
        <v>0</v>
      </c>
      <c r="H99" s="40"/>
      <c r="I99" s="40"/>
      <c r="J99" s="40">
        <f t="shared" ref="J99" si="157">K99+L99</f>
        <v>0</v>
      </c>
      <c r="K99" s="40"/>
      <c r="L99" s="40"/>
      <c r="M99" s="40">
        <f t="shared" si="156"/>
        <v>0</v>
      </c>
      <c r="N99" s="40"/>
      <c r="O99" s="40"/>
      <c r="P99" s="6"/>
    </row>
    <row r="100" spans="1:16" ht="35.25" customHeight="1" x14ac:dyDescent="0.3">
      <c r="A100" s="42"/>
      <c r="B100" s="277" t="s">
        <v>396</v>
      </c>
      <c r="C100" s="278"/>
      <c r="D100" s="283"/>
      <c r="E100" s="237" t="s">
        <v>24</v>
      </c>
      <c r="F100" s="39"/>
      <c r="G100" s="40">
        <f>G101+G102+G103</f>
        <v>2585</v>
      </c>
      <c r="H100" s="40">
        <f t="shared" ref="H100:I100" si="158">H101+H102+H103</f>
        <v>2585</v>
      </c>
      <c r="I100" s="40">
        <f t="shared" si="158"/>
        <v>0</v>
      </c>
      <c r="J100" s="40">
        <f>J101+J102+J103</f>
        <v>2895</v>
      </c>
      <c r="K100" s="40">
        <f t="shared" ref="K100:L100" si="159">K101+K102+K103</f>
        <v>2895</v>
      </c>
      <c r="L100" s="40">
        <f t="shared" si="159"/>
        <v>0</v>
      </c>
      <c r="M100" s="40">
        <f>M101+M102+M103</f>
        <v>3120</v>
      </c>
      <c r="N100" s="40">
        <f t="shared" ref="N100:O100" si="160">N101+N102+N103</f>
        <v>3120</v>
      </c>
      <c r="O100" s="40">
        <f t="shared" si="160"/>
        <v>0</v>
      </c>
      <c r="P100" s="6"/>
    </row>
    <row r="101" spans="1:16" ht="35.25" customHeight="1" x14ac:dyDescent="0.3">
      <c r="A101" s="42"/>
      <c r="B101" s="279"/>
      <c r="C101" s="280"/>
      <c r="D101" s="284"/>
      <c r="E101" s="238"/>
      <c r="F101" s="39" t="s">
        <v>11</v>
      </c>
      <c r="G101" s="40">
        <f>H101+I101</f>
        <v>2585</v>
      </c>
      <c r="H101" s="40">
        <v>2585</v>
      </c>
      <c r="I101" s="40">
        <v>0</v>
      </c>
      <c r="J101" s="40">
        <f>K101+L101</f>
        <v>2895</v>
      </c>
      <c r="K101" s="40">
        <v>2895</v>
      </c>
      <c r="L101" s="40">
        <v>0</v>
      </c>
      <c r="M101" s="40">
        <f>N101+O101</f>
        <v>3120</v>
      </c>
      <c r="N101" s="40">
        <v>3120</v>
      </c>
      <c r="O101" s="40">
        <v>0</v>
      </c>
      <c r="P101" s="6"/>
    </row>
    <row r="102" spans="1:16" ht="35.25" customHeight="1" x14ac:dyDescent="0.3">
      <c r="A102" s="42"/>
      <c r="B102" s="279"/>
      <c r="C102" s="280"/>
      <c r="D102" s="284"/>
      <c r="E102" s="238"/>
      <c r="F102" s="41" t="s">
        <v>12</v>
      </c>
      <c r="G102" s="40">
        <f t="shared" ref="G102:G103" si="161">H102+I102</f>
        <v>0</v>
      </c>
      <c r="H102" s="40"/>
      <c r="I102" s="40"/>
      <c r="J102" s="40">
        <f>K102+L102</f>
        <v>0</v>
      </c>
      <c r="K102" s="40"/>
      <c r="L102" s="40"/>
      <c r="M102" s="40">
        <f t="shared" ref="M102:M103" si="162">N102+O102</f>
        <v>0</v>
      </c>
      <c r="N102" s="40"/>
      <c r="O102" s="40"/>
      <c r="P102" s="6"/>
    </row>
    <row r="103" spans="1:16" ht="35.25" customHeight="1" x14ac:dyDescent="0.3">
      <c r="A103" s="42"/>
      <c r="B103" s="281"/>
      <c r="C103" s="282"/>
      <c r="D103" s="285"/>
      <c r="E103" s="239"/>
      <c r="F103" s="39" t="s">
        <v>13</v>
      </c>
      <c r="G103" s="40">
        <f t="shared" si="161"/>
        <v>0</v>
      </c>
      <c r="H103" s="40"/>
      <c r="I103" s="40"/>
      <c r="J103" s="40">
        <f t="shared" ref="J103" si="163">K103+L103</f>
        <v>0</v>
      </c>
      <c r="K103" s="40"/>
      <c r="L103" s="40"/>
      <c r="M103" s="40">
        <f t="shared" si="162"/>
        <v>0</v>
      </c>
      <c r="N103" s="40"/>
      <c r="O103" s="40"/>
      <c r="P103" s="6"/>
    </row>
    <row r="104" spans="1:16" ht="35.25" customHeight="1" x14ac:dyDescent="0.3">
      <c r="A104" s="42"/>
      <c r="B104" s="250" t="s">
        <v>367</v>
      </c>
      <c r="C104" s="250"/>
      <c r="D104" s="266"/>
      <c r="E104" s="252" t="s">
        <v>24</v>
      </c>
      <c r="F104" s="39"/>
      <c r="G104" s="40">
        <f>G105+G106+G107</f>
        <v>1370</v>
      </c>
      <c r="H104" s="40">
        <f t="shared" ref="H104:I104" si="164">H105+H106+H107</f>
        <v>1370</v>
      </c>
      <c r="I104" s="40">
        <f t="shared" si="164"/>
        <v>0</v>
      </c>
      <c r="J104" s="40">
        <f>J105+J106+J107</f>
        <v>410</v>
      </c>
      <c r="K104" s="40">
        <f t="shared" ref="K104:L104" si="165">K105+K106+K107</f>
        <v>410</v>
      </c>
      <c r="L104" s="40">
        <f t="shared" si="165"/>
        <v>0</v>
      </c>
      <c r="M104" s="40">
        <f>M105+M106+M107</f>
        <v>435</v>
      </c>
      <c r="N104" s="40">
        <f t="shared" ref="N104:O104" si="166">N105+N106+N107</f>
        <v>435</v>
      </c>
      <c r="O104" s="40">
        <f t="shared" si="166"/>
        <v>0</v>
      </c>
      <c r="P104" s="6"/>
    </row>
    <row r="105" spans="1:16" ht="35.25" customHeight="1" x14ac:dyDescent="0.3">
      <c r="A105" s="42"/>
      <c r="B105" s="250"/>
      <c r="C105" s="250"/>
      <c r="D105" s="266"/>
      <c r="E105" s="252"/>
      <c r="F105" s="39" t="s">
        <v>11</v>
      </c>
      <c r="G105" s="40">
        <f>H105+I105</f>
        <v>1370</v>
      </c>
      <c r="H105" s="40">
        <v>1370</v>
      </c>
      <c r="I105" s="40">
        <v>0</v>
      </c>
      <c r="J105" s="40">
        <f>K105+L105</f>
        <v>410</v>
      </c>
      <c r="K105" s="40">
        <v>410</v>
      </c>
      <c r="L105" s="40">
        <v>0</v>
      </c>
      <c r="M105" s="40">
        <f>N105+O105</f>
        <v>435</v>
      </c>
      <c r="N105" s="40">
        <v>435</v>
      </c>
      <c r="O105" s="40">
        <v>0</v>
      </c>
      <c r="P105" s="6"/>
    </row>
    <row r="106" spans="1:16" ht="35.25" customHeight="1" x14ac:dyDescent="0.3">
      <c r="A106" s="42"/>
      <c r="B106" s="250"/>
      <c r="C106" s="250"/>
      <c r="D106" s="266"/>
      <c r="E106" s="252"/>
      <c r="F106" s="41" t="s">
        <v>12</v>
      </c>
      <c r="G106" s="40">
        <f t="shared" ref="G106:G107" si="167">H106+I106</f>
        <v>0</v>
      </c>
      <c r="H106" s="40"/>
      <c r="I106" s="40"/>
      <c r="J106" s="40">
        <f>K106+L106</f>
        <v>0</v>
      </c>
      <c r="K106" s="40"/>
      <c r="L106" s="40"/>
      <c r="M106" s="40">
        <f t="shared" ref="M106:M107" si="168">N106+O106</f>
        <v>0</v>
      </c>
      <c r="N106" s="40"/>
      <c r="O106" s="40"/>
      <c r="P106" s="6"/>
    </row>
    <row r="107" spans="1:16" ht="35.25" customHeight="1" x14ac:dyDescent="0.3">
      <c r="A107" s="42"/>
      <c r="B107" s="250"/>
      <c r="C107" s="250"/>
      <c r="D107" s="266"/>
      <c r="E107" s="252"/>
      <c r="F107" s="39" t="s">
        <v>13</v>
      </c>
      <c r="G107" s="40">
        <f t="shared" si="167"/>
        <v>0</v>
      </c>
      <c r="H107" s="40"/>
      <c r="I107" s="40"/>
      <c r="J107" s="40">
        <f t="shared" ref="J107" si="169">K107+L107</f>
        <v>0</v>
      </c>
      <c r="K107" s="40"/>
      <c r="L107" s="40"/>
      <c r="M107" s="40">
        <f t="shared" si="168"/>
        <v>0</v>
      </c>
      <c r="N107" s="40"/>
      <c r="O107" s="40"/>
      <c r="P107" s="6"/>
    </row>
    <row r="108" spans="1:16" ht="35.25" customHeight="1" x14ac:dyDescent="0.3">
      <c r="A108" s="42"/>
      <c r="B108" s="250" t="s">
        <v>368</v>
      </c>
      <c r="C108" s="250"/>
      <c r="D108" s="266"/>
      <c r="E108" s="252" t="s">
        <v>24</v>
      </c>
      <c r="F108" s="39"/>
      <c r="G108" s="40">
        <f>G109+G110+G111</f>
        <v>21350.5</v>
      </c>
      <c r="H108" s="40">
        <f t="shared" ref="H108:I108" si="170">H109+H110+H111</f>
        <v>0</v>
      </c>
      <c r="I108" s="40">
        <f t="shared" si="170"/>
        <v>21350.5</v>
      </c>
      <c r="J108" s="40">
        <f>J109+J110+J111</f>
        <v>0</v>
      </c>
      <c r="K108" s="40">
        <f t="shared" ref="K108:L108" si="171">K109+K110+K111</f>
        <v>0</v>
      </c>
      <c r="L108" s="40">
        <f t="shared" si="171"/>
        <v>0</v>
      </c>
      <c r="M108" s="40">
        <f>M109+M110+M111</f>
        <v>0</v>
      </c>
      <c r="N108" s="40">
        <f t="shared" ref="N108:O108" si="172">N109+N110+N111</f>
        <v>0</v>
      </c>
      <c r="O108" s="40">
        <f t="shared" si="172"/>
        <v>0</v>
      </c>
      <c r="P108" s="6"/>
    </row>
    <row r="109" spans="1:16" ht="35.25" customHeight="1" x14ac:dyDescent="0.3">
      <c r="A109" s="42"/>
      <c r="B109" s="250"/>
      <c r="C109" s="250"/>
      <c r="D109" s="266"/>
      <c r="E109" s="252"/>
      <c r="F109" s="39" t="s">
        <v>11</v>
      </c>
      <c r="G109" s="40">
        <f>H109+I109</f>
        <v>21350.5</v>
      </c>
      <c r="H109" s="40">
        <v>0</v>
      </c>
      <c r="I109" s="40">
        <v>21350.5</v>
      </c>
      <c r="J109" s="40">
        <f>K109+L109</f>
        <v>0</v>
      </c>
      <c r="K109" s="40">
        <v>0</v>
      </c>
      <c r="L109" s="40">
        <v>0</v>
      </c>
      <c r="M109" s="40">
        <f>N109+O109</f>
        <v>0</v>
      </c>
      <c r="N109" s="40">
        <v>0</v>
      </c>
      <c r="O109" s="40">
        <v>0</v>
      </c>
      <c r="P109" s="6"/>
    </row>
    <row r="110" spans="1:16" ht="35.25" customHeight="1" x14ac:dyDescent="0.3">
      <c r="A110" s="42"/>
      <c r="B110" s="250"/>
      <c r="C110" s="250"/>
      <c r="D110" s="266"/>
      <c r="E110" s="252"/>
      <c r="F110" s="41" t="s">
        <v>12</v>
      </c>
      <c r="G110" s="40">
        <f t="shared" ref="G110:G111" si="173">H110+I110</f>
        <v>0</v>
      </c>
      <c r="H110" s="40"/>
      <c r="I110" s="40"/>
      <c r="J110" s="40">
        <f>K110+L110</f>
        <v>0</v>
      </c>
      <c r="K110" s="40"/>
      <c r="L110" s="40"/>
      <c r="M110" s="40">
        <f t="shared" ref="M110:M111" si="174">N110+O110</f>
        <v>0</v>
      </c>
      <c r="N110" s="40"/>
      <c r="O110" s="40"/>
      <c r="P110" s="6"/>
    </row>
    <row r="111" spans="1:16" ht="35.25" customHeight="1" x14ac:dyDescent="0.3">
      <c r="A111" s="42"/>
      <c r="B111" s="250"/>
      <c r="C111" s="250"/>
      <c r="D111" s="266"/>
      <c r="E111" s="252"/>
      <c r="F111" s="39" t="s">
        <v>13</v>
      </c>
      <c r="G111" s="40">
        <f t="shared" si="173"/>
        <v>0</v>
      </c>
      <c r="H111" s="40"/>
      <c r="I111" s="40"/>
      <c r="J111" s="40">
        <f t="shared" ref="J111" si="175">K111+L111</f>
        <v>0</v>
      </c>
      <c r="K111" s="40"/>
      <c r="L111" s="40"/>
      <c r="M111" s="40">
        <f t="shared" si="174"/>
        <v>0</v>
      </c>
      <c r="N111" s="40"/>
      <c r="O111" s="40"/>
      <c r="P111" s="6"/>
    </row>
    <row r="112" spans="1:16" ht="35.25" customHeight="1" x14ac:dyDescent="0.3">
      <c r="A112" s="42"/>
      <c r="B112" s="240" t="s">
        <v>31</v>
      </c>
      <c r="C112" s="241"/>
      <c r="D112" s="253" t="s">
        <v>34</v>
      </c>
      <c r="E112" s="256" t="s">
        <v>24</v>
      </c>
      <c r="F112" s="32"/>
      <c r="G112" s="33">
        <f t="shared" ref="G112" si="176">G113+G114+G115</f>
        <v>35067.700000000004</v>
      </c>
      <c r="H112" s="33">
        <f t="shared" ref="H112" si="177">H113+H114+H115</f>
        <v>35067.700000000004</v>
      </c>
      <c r="I112" s="33">
        <f t="shared" ref="I112" si="178">I113+I114+I115</f>
        <v>0</v>
      </c>
      <c r="J112" s="33">
        <f t="shared" ref="J112" si="179">J113+J114+J115</f>
        <v>33157.399999999994</v>
      </c>
      <c r="K112" s="33">
        <f t="shared" ref="K112" si="180">K113+K114+K115</f>
        <v>33157.399999999994</v>
      </c>
      <c r="L112" s="33">
        <f t="shared" ref="L112" si="181">L113+L114+L115</f>
        <v>0</v>
      </c>
      <c r="M112" s="33">
        <f t="shared" ref="M112" si="182">M113+M114+M115</f>
        <v>34071.800000000003</v>
      </c>
      <c r="N112" s="33">
        <f t="shared" ref="N112" si="183">N113+N114+N115</f>
        <v>34071.800000000003</v>
      </c>
      <c r="O112" s="33">
        <f t="shared" ref="O112" si="184">O113+O114+O115</f>
        <v>0</v>
      </c>
      <c r="P112" s="6"/>
    </row>
    <row r="113" spans="1:16" ht="35.25" customHeight="1" x14ac:dyDescent="0.3">
      <c r="A113" s="42"/>
      <c r="B113" s="242"/>
      <c r="C113" s="243"/>
      <c r="D113" s="254"/>
      <c r="E113" s="257"/>
      <c r="F113" s="34" t="s">
        <v>11</v>
      </c>
      <c r="G113" s="17">
        <f>H113+I113</f>
        <v>35067.700000000004</v>
      </c>
      <c r="H113" s="17">
        <f t="shared" ref="H113:I113" si="185">H117+H121+H125+H129</f>
        <v>35067.700000000004</v>
      </c>
      <c r="I113" s="17">
        <f t="shared" si="185"/>
        <v>0</v>
      </c>
      <c r="J113" s="17">
        <f>K113+L113</f>
        <v>33157.399999999994</v>
      </c>
      <c r="K113" s="17">
        <f t="shared" ref="K113:L113" si="186">K117+K121+K125+K129</f>
        <v>33157.399999999994</v>
      </c>
      <c r="L113" s="17">
        <f t="shared" si="186"/>
        <v>0</v>
      </c>
      <c r="M113" s="17">
        <f>N113+O113</f>
        <v>34071.800000000003</v>
      </c>
      <c r="N113" s="17">
        <f t="shared" ref="N113:O113" si="187">N117+N121+N125+N129</f>
        <v>34071.800000000003</v>
      </c>
      <c r="O113" s="17">
        <f t="shared" si="187"/>
        <v>0</v>
      </c>
      <c r="P113" s="6"/>
    </row>
    <row r="114" spans="1:16" ht="35.25" customHeight="1" x14ac:dyDescent="0.3">
      <c r="A114" s="42"/>
      <c r="B114" s="242"/>
      <c r="C114" s="243"/>
      <c r="D114" s="254"/>
      <c r="E114" s="257"/>
      <c r="F114" s="35" t="s">
        <v>12</v>
      </c>
      <c r="G114" s="17">
        <f t="shared" ref="G114:G115" si="188">H114+I114</f>
        <v>0</v>
      </c>
      <c r="H114" s="17">
        <f t="shared" ref="H114:I114" si="189">H118+H122+H126+H130</f>
        <v>0</v>
      </c>
      <c r="I114" s="17">
        <f t="shared" si="189"/>
        <v>0</v>
      </c>
      <c r="J114" s="17">
        <f t="shared" ref="J114:J115" si="190">K114+L114</f>
        <v>0</v>
      </c>
      <c r="K114" s="17">
        <f t="shared" ref="K114:L114" si="191">K118+K122+K126+K130</f>
        <v>0</v>
      </c>
      <c r="L114" s="17">
        <f t="shared" si="191"/>
        <v>0</v>
      </c>
      <c r="M114" s="17">
        <f t="shared" ref="M114:M115" si="192">N114+O114</f>
        <v>0</v>
      </c>
      <c r="N114" s="17">
        <f t="shared" ref="N114:O114" si="193">N118+N122+N126+N130</f>
        <v>0</v>
      </c>
      <c r="O114" s="17">
        <f t="shared" si="193"/>
        <v>0</v>
      </c>
      <c r="P114" s="6"/>
    </row>
    <row r="115" spans="1:16" ht="35.25" customHeight="1" x14ac:dyDescent="0.3">
      <c r="A115" s="42"/>
      <c r="B115" s="244"/>
      <c r="C115" s="245"/>
      <c r="D115" s="255"/>
      <c r="E115" s="258"/>
      <c r="F115" s="34" t="s">
        <v>13</v>
      </c>
      <c r="G115" s="17">
        <f t="shared" si="188"/>
        <v>0</v>
      </c>
      <c r="H115" s="17">
        <f>H119+H123+H127+H131</f>
        <v>0</v>
      </c>
      <c r="I115" s="17">
        <f>I119+I123+I127+I131</f>
        <v>0</v>
      </c>
      <c r="J115" s="17">
        <f t="shared" si="190"/>
        <v>0</v>
      </c>
      <c r="K115" s="17">
        <f>K119+K123+K127+K131</f>
        <v>0</v>
      </c>
      <c r="L115" s="17">
        <f>L119+L123+L127+L131</f>
        <v>0</v>
      </c>
      <c r="M115" s="17">
        <f t="shared" si="192"/>
        <v>0</v>
      </c>
      <c r="N115" s="17">
        <f>N119+N123+N127+N131</f>
        <v>0</v>
      </c>
      <c r="O115" s="17">
        <f>O119+O123+O127+O131</f>
        <v>0</v>
      </c>
      <c r="P115" s="6"/>
    </row>
    <row r="116" spans="1:16" ht="35.25" customHeight="1" x14ac:dyDescent="0.3">
      <c r="A116" s="42"/>
      <c r="B116" s="277" t="s">
        <v>391</v>
      </c>
      <c r="C116" s="278"/>
      <c r="D116" s="283"/>
      <c r="E116" s="237" t="s">
        <v>24</v>
      </c>
      <c r="F116" s="37"/>
      <c r="G116" s="38">
        <f>G117+G118+G119</f>
        <v>22705.4</v>
      </c>
      <c r="H116" s="38">
        <f t="shared" ref="H116:I116" si="194">H117+H118+H119</f>
        <v>22705.4</v>
      </c>
      <c r="I116" s="38">
        <f t="shared" si="194"/>
        <v>0</v>
      </c>
      <c r="J116" s="38">
        <f>J117+J118+J119</f>
        <v>19509.400000000001</v>
      </c>
      <c r="K116" s="38">
        <f t="shared" ref="K116:L116" si="195">K117+K118+K119</f>
        <v>19509.400000000001</v>
      </c>
      <c r="L116" s="38">
        <f t="shared" si="195"/>
        <v>0</v>
      </c>
      <c r="M116" s="38">
        <f>M117+M118+M119</f>
        <v>20618.5</v>
      </c>
      <c r="N116" s="38">
        <f t="shared" ref="N116:O116" si="196">N117+N118+N119</f>
        <v>20618.5</v>
      </c>
      <c r="O116" s="38">
        <f t="shared" si="196"/>
        <v>0</v>
      </c>
      <c r="P116" s="6"/>
    </row>
    <row r="117" spans="1:16" ht="35.25" customHeight="1" x14ac:dyDescent="0.3">
      <c r="A117" s="42"/>
      <c r="B117" s="279"/>
      <c r="C117" s="280"/>
      <c r="D117" s="284"/>
      <c r="E117" s="238"/>
      <c r="F117" s="39" t="s">
        <v>11</v>
      </c>
      <c r="G117" s="40">
        <f>H117+I117</f>
        <v>22705.4</v>
      </c>
      <c r="H117" s="38">
        <v>22705.4</v>
      </c>
      <c r="I117" s="38">
        <v>0</v>
      </c>
      <c r="J117" s="40">
        <f>K117+L117</f>
        <v>19509.400000000001</v>
      </c>
      <c r="K117" s="38">
        <v>19509.400000000001</v>
      </c>
      <c r="L117" s="38">
        <v>0</v>
      </c>
      <c r="M117" s="40">
        <f>N117+O117</f>
        <v>20618.5</v>
      </c>
      <c r="N117" s="38">
        <v>20618.5</v>
      </c>
      <c r="O117" s="38">
        <v>0</v>
      </c>
      <c r="P117" s="6"/>
    </row>
    <row r="118" spans="1:16" ht="35.25" customHeight="1" x14ac:dyDescent="0.3">
      <c r="A118" s="42"/>
      <c r="B118" s="279"/>
      <c r="C118" s="280"/>
      <c r="D118" s="284"/>
      <c r="E118" s="238"/>
      <c r="F118" s="41" t="s">
        <v>12</v>
      </c>
      <c r="G118" s="40">
        <f t="shared" ref="G118:G119" si="197">H118+I118</f>
        <v>0</v>
      </c>
      <c r="H118" s="38"/>
      <c r="I118" s="38">
        <v>0</v>
      </c>
      <c r="J118" s="40">
        <f>K118+L118</f>
        <v>0</v>
      </c>
      <c r="K118" s="38"/>
      <c r="L118" s="38"/>
      <c r="M118" s="40">
        <f t="shared" ref="M118:M119" si="198">N118+O118</f>
        <v>0</v>
      </c>
      <c r="N118" s="38"/>
      <c r="O118" s="38"/>
      <c r="P118" s="6"/>
    </row>
    <row r="119" spans="1:16" ht="35.25" customHeight="1" x14ac:dyDescent="0.3">
      <c r="A119" s="42"/>
      <c r="B119" s="281"/>
      <c r="C119" s="282"/>
      <c r="D119" s="285"/>
      <c r="E119" s="239"/>
      <c r="F119" s="39" t="s">
        <v>13</v>
      </c>
      <c r="G119" s="40">
        <f t="shared" si="197"/>
        <v>0</v>
      </c>
      <c r="H119" s="38"/>
      <c r="I119" s="38"/>
      <c r="J119" s="40">
        <f t="shared" ref="J119" si="199">K119+L119</f>
        <v>0</v>
      </c>
      <c r="K119" s="38"/>
      <c r="L119" s="38"/>
      <c r="M119" s="40">
        <f t="shared" si="198"/>
        <v>0</v>
      </c>
      <c r="N119" s="38"/>
      <c r="O119" s="38"/>
      <c r="P119" s="6"/>
    </row>
    <row r="120" spans="1:16" ht="35.25" customHeight="1" x14ac:dyDescent="0.3">
      <c r="A120" s="42"/>
      <c r="B120" s="250" t="s">
        <v>392</v>
      </c>
      <c r="C120" s="250"/>
      <c r="D120" s="266"/>
      <c r="E120" s="252" t="s">
        <v>24</v>
      </c>
      <c r="F120" s="39"/>
      <c r="G120" s="40">
        <f>G121+G122+G123</f>
        <v>4650.3999999999996</v>
      </c>
      <c r="H120" s="40">
        <f t="shared" ref="H120:I120" si="200">H121+H122+H123</f>
        <v>4650.3999999999996</v>
      </c>
      <c r="I120" s="40">
        <f t="shared" si="200"/>
        <v>0</v>
      </c>
      <c r="J120" s="40">
        <f>J121+J122+J123</f>
        <v>5134.1000000000004</v>
      </c>
      <c r="K120" s="40">
        <f t="shared" ref="K120:L120" si="201">K121+K122+K123</f>
        <v>5134.1000000000004</v>
      </c>
      <c r="L120" s="40">
        <f t="shared" si="201"/>
        <v>0</v>
      </c>
      <c r="M120" s="40">
        <f>M121+M122+M123</f>
        <v>4437</v>
      </c>
      <c r="N120" s="40">
        <f t="shared" ref="N120:O120" si="202">N121+N122+N123</f>
        <v>4437</v>
      </c>
      <c r="O120" s="40">
        <f t="shared" si="202"/>
        <v>0</v>
      </c>
      <c r="P120" s="6"/>
    </row>
    <row r="121" spans="1:16" ht="35.25" customHeight="1" x14ac:dyDescent="0.3">
      <c r="A121" s="42"/>
      <c r="B121" s="250"/>
      <c r="C121" s="250"/>
      <c r="D121" s="266"/>
      <c r="E121" s="252"/>
      <c r="F121" s="39" t="s">
        <v>11</v>
      </c>
      <c r="G121" s="40">
        <f>H121+I121</f>
        <v>4650.3999999999996</v>
      </c>
      <c r="H121" s="40">
        <v>4650.3999999999996</v>
      </c>
      <c r="I121" s="40">
        <v>0</v>
      </c>
      <c r="J121" s="40">
        <f>K121+L121</f>
        <v>5134.1000000000004</v>
      </c>
      <c r="K121" s="40">
        <v>5134.1000000000004</v>
      </c>
      <c r="L121" s="40">
        <v>0</v>
      </c>
      <c r="M121" s="40">
        <f>N121+O121</f>
        <v>4437</v>
      </c>
      <c r="N121" s="40">
        <v>4437</v>
      </c>
      <c r="O121" s="40">
        <v>0</v>
      </c>
      <c r="P121" s="6"/>
    </row>
    <row r="122" spans="1:16" ht="35.25" customHeight="1" x14ac:dyDescent="0.3">
      <c r="A122" s="42"/>
      <c r="B122" s="250"/>
      <c r="C122" s="250"/>
      <c r="D122" s="266"/>
      <c r="E122" s="252"/>
      <c r="F122" s="41" t="s">
        <v>12</v>
      </c>
      <c r="G122" s="40">
        <f t="shared" ref="G122:G123" si="203">H122+I122</f>
        <v>0</v>
      </c>
      <c r="H122" s="40"/>
      <c r="I122" s="40"/>
      <c r="J122" s="40">
        <f>K122+L122</f>
        <v>0</v>
      </c>
      <c r="K122" s="40"/>
      <c r="L122" s="40"/>
      <c r="M122" s="40">
        <f t="shared" ref="M122:M123" si="204">N122+O122</f>
        <v>0</v>
      </c>
      <c r="N122" s="40"/>
      <c r="O122" s="40"/>
      <c r="P122" s="6"/>
    </row>
    <row r="123" spans="1:16" ht="35.25" customHeight="1" x14ac:dyDescent="0.3">
      <c r="A123" s="42"/>
      <c r="B123" s="250"/>
      <c r="C123" s="250"/>
      <c r="D123" s="266"/>
      <c r="E123" s="252"/>
      <c r="F123" s="39" t="s">
        <v>13</v>
      </c>
      <c r="G123" s="40">
        <f t="shared" si="203"/>
        <v>0</v>
      </c>
      <c r="H123" s="40"/>
      <c r="I123" s="40"/>
      <c r="J123" s="40">
        <f t="shared" ref="J123" si="205">K123+L123</f>
        <v>0</v>
      </c>
      <c r="K123" s="40"/>
      <c r="L123" s="40"/>
      <c r="M123" s="40">
        <f t="shared" si="204"/>
        <v>0</v>
      </c>
      <c r="N123" s="40"/>
      <c r="O123" s="40"/>
      <c r="P123" s="6"/>
    </row>
    <row r="124" spans="1:16" ht="35.25" customHeight="1" x14ac:dyDescent="0.3">
      <c r="A124" s="42"/>
      <c r="B124" s="250" t="s">
        <v>393</v>
      </c>
      <c r="C124" s="250"/>
      <c r="D124" s="266"/>
      <c r="E124" s="252" t="s">
        <v>24</v>
      </c>
      <c r="F124" s="39"/>
      <c r="G124" s="40">
        <f>G125+G126+G127</f>
        <v>7411.9</v>
      </c>
      <c r="H124" s="40">
        <f t="shared" ref="H124:I124" si="206">H125+H126+H127</f>
        <v>7411.9</v>
      </c>
      <c r="I124" s="40">
        <f t="shared" si="206"/>
        <v>0</v>
      </c>
      <c r="J124" s="40">
        <f>J125+J126+J127</f>
        <v>8182.7</v>
      </c>
      <c r="K124" s="40">
        <f t="shared" ref="K124:L124" si="207">K125+K126+K127</f>
        <v>8182.7</v>
      </c>
      <c r="L124" s="40">
        <f t="shared" si="207"/>
        <v>0</v>
      </c>
      <c r="M124" s="40">
        <f>M125+M126+M127</f>
        <v>8665.5</v>
      </c>
      <c r="N124" s="40">
        <f t="shared" ref="N124:O124" si="208">N125+N126+N127</f>
        <v>8665.5</v>
      </c>
      <c r="O124" s="40">
        <f t="shared" si="208"/>
        <v>0</v>
      </c>
      <c r="P124" s="6"/>
    </row>
    <row r="125" spans="1:16" ht="35.25" customHeight="1" x14ac:dyDescent="0.3">
      <c r="A125" s="42"/>
      <c r="B125" s="250"/>
      <c r="C125" s="250"/>
      <c r="D125" s="266"/>
      <c r="E125" s="252"/>
      <c r="F125" s="39" t="s">
        <v>11</v>
      </c>
      <c r="G125" s="40">
        <f>H125+I125</f>
        <v>7411.9</v>
      </c>
      <c r="H125" s="40">
        <v>7411.9</v>
      </c>
      <c r="I125" s="40">
        <v>0</v>
      </c>
      <c r="J125" s="40">
        <f>K125+L125</f>
        <v>8182.7</v>
      </c>
      <c r="K125" s="40">
        <v>8182.7</v>
      </c>
      <c r="L125" s="40">
        <v>0</v>
      </c>
      <c r="M125" s="40">
        <f>N125+O125</f>
        <v>8665.5</v>
      </c>
      <c r="N125" s="40">
        <v>8665.5</v>
      </c>
      <c r="O125" s="40">
        <v>0</v>
      </c>
      <c r="P125" s="6"/>
    </row>
    <row r="126" spans="1:16" ht="35.25" customHeight="1" x14ac:dyDescent="0.3">
      <c r="A126" s="42"/>
      <c r="B126" s="250"/>
      <c r="C126" s="250"/>
      <c r="D126" s="266"/>
      <c r="E126" s="252"/>
      <c r="F126" s="41" t="s">
        <v>12</v>
      </c>
      <c r="G126" s="40">
        <f t="shared" ref="G126:G127" si="209">H126+I126</f>
        <v>0</v>
      </c>
      <c r="H126" s="40"/>
      <c r="I126" s="40"/>
      <c r="J126" s="40">
        <f>K126+L126</f>
        <v>0</v>
      </c>
      <c r="K126" s="40"/>
      <c r="L126" s="40"/>
      <c r="M126" s="40">
        <f t="shared" ref="M126:M127" si="210">N126+O126</f>
        <v>0</v>
      </c>
      <c r="N126" s="40"/>
      <c r="O126" s="40"/>
      <c r="P126" s="6"/>
    </row>
    <row r="127" spans="1:16" ht="35.25" customHeight="1" x14ac:dyDescent="0.3">
      <c r="A127" s="42"/>
      <c r="B127" s="250"/>
      <c r="C127" s="250"/>
      <c r="D127" s="266"/>
      <c r="E127" s="252"/>
      <c r="F127" s="39" t="s">
        <v>13</v>
      </c>
      <c r="G127" s="40">
        <f t="shared" si="209"/>
        <v>0</v>
      </c>
      <c r="H127" s="40"/>
      <c r="I127" s="40"/>
      <c r="J127" s="40">
        <f t="shared" ref="J127" si="211">K127+L127</f>
        <v>0</v>
      </c>
      <c r="K127" s="40"/>
      <c r="L127" s="40"/>
      <c r="M127" s="40">
        <f t="shared" si="210"/>
        <v>0</v>
      </c>
      <c r="N127" s="40"/>
      <c r="O127" s="40"/>
      <c r="P127" s="6"/>
    </row>
    <row r="128" spans="1:16" ht="35.25" customHeight="1" x14ac:dyDescent="0.3">
      <c r="A128" s="42"/>
      <c r="B128" s="277" t="s">
        <v>394</v>
      </c>
      <c r="C128" s="278"/>
      <c r="D128" s="283"/>
      <c r="E128" s="237" t="s">
        <v>24</v>
      </c>
      <c r="F128" s="37"/>
      <c r="G128" s="38">
        <f>G129+G130+G131</f>
        <v>300</v>
      </c>
      <c r="H128" s="38">
        <f t="shared" ref="H128:I128" si="212">H129+H130+H131</f>
        <v>300</v>
      </c>
      <c r="I128" s="38">
        <f t="shared" si="212"/>
        <v>0</v>
      </c>
      <c r="J128" s="38">
        <f>J129+J130+J131</f>
        <v>331.2</v>
      </c>
      <c r="K128" s="38">
        <f t="shared" ref="K128:L128" si="213">K129+K130+K131</f>
        <v>331.2</v>
      </c>
      <c r="L128" s="38">
        <f t="shared" si="213"/>
        <v>0</v>
      </c>
      <c r="M128" s="38">
        <f>M129+M130+M131</f>
        <v>350.8</v>
      </c>
      <c r="N128" s="38">
        <f t="shared" ref="N128:O128" si="214">N129+N130+N131</f>
        <v>350.8</v>
      </c>
      <c r="O128" s="38">
        <f t="shared" si="214"/>
        <v>0</v>
      </c>
      <c r="P128" s="6"/>
    </row>
    <row r="129" spans="1:16" ht="35.25" customHeight="1" x14ac:dyDescent="0.3">
      <c r="A129" s="42"/>
      <c r="B129" s="279"/>
      <c r="C129" s="280"/>
      <c r="D129" s="284"/>
      <c r="E129" s="238"/>
      <c r="F129" s="39" t="s">
        <v>11</v>
      </c>
      <c r="G129" s="40">
        <f>H129+I129</f>
        <v>300</v>
      </c>
      <c r="H129" s="38">
        <v>300</v>
      </c>
      <c r="I129" s="38">
        <v>0</v>
      </c>
      <c r="J129" s="40">
        <f>K129+L129</f>
        <v>331.2</v>
      </c>
      <c r="K129" s="38">
        <v>331.2</v>
      </c>
      <c r="L129" s="38">
        <v>0</v>
      </c>
      <c r="M129" s="40">
        <f>N129+O129</f>
        <v>350.8</v>
      </c>
      <c r="N129" s="38">
        <v>350.8</v>
      </c>
      <c r="O129" s="38">
        <v>0</v>
      </c>
      <c r="P129" s="6"/>
    </row>
    <row r="130" spans="1:16" ht="35.25" customHeight="1" x14ac:dyDescent="0.3">
      <c r="A130" s="42"/>
      <c r="B130" s="279"/>
      <c r="C130" s="280"/>
      <c r="D130" s="284"/>
      <c r="E130" s="238"/>
      <c r="F130" s="41" t="s">
        <v>12</v>
      </c>
      <c r="G130" s="40">
        <f t="shared" ref="G130:G131" si="215">H130+I130</f>
        <v>0</v>
      </c>
      <c r="H130" s="38"/>
      <c r="I130" s="38"/>
      <c r="J130" s="40">
        <f>K130+L130</f>
        <v>0</v>
      </c>
      <c r="K130" s="38"/>
      <c r="L130" s="38"/>
      <c r="M130" s="40">
        <f t="shared" ref="M130:M131" si="216">N130+O130</f>
        <v>0</v>
      </c>
      <c r="N130" s="38"/>
      <c r="O130" s="38"/>
      <c r="P130" s="6"/>
    </row>
    <row r="131" spans="1:16" ht="35.25" customHeight="1" x14ac:dyDescent="0.3">
      <c r="A131" s="42"/>
      <c r="B131" s="281"/>
      <c r="C131" s="282"/>
      <c r="D131" s="285"/>
      <c r="E131" s="239"/>
      <c r="F131" s="39" t="s">
        <v>13</v>
      </c>
      <c r="G131" s="40">
        <f t="shared" si="215"/>
        <v>0</v>
      </c>
      <c r="H131" s="38"/>
      <c r="I131" s="38"/>
      <c r="J131" s="40">
        <f t="shared" ref="J131" si="217">K131+L131</f>
        <v>0</v>
      </c>
      <c r="K131" s="38"/>
      <c r="L131" s="38"/>
      <c r="M131" s="40">
        <f t="shared" si="216"/>
        <v>0</v>
      </c>
      <c r="N131" s="38"/>
      <c r="O131" s="38"/>
      <c r="P131" s="6"/>
    </row>
    <row r="132" spans="1:16" ht="35.25" customHeight="1" x14ac:dyDescent="0.3">
      <c r="A132" s="42"/>
      <c r="B132" s="240" t="s">
        <v>33</v>
      </c>
      <c r="C132" s="241"/>
      <c r="D132" s="253" t="s">
        <v>34</v>
      </c>
      <c r="E132" s="256" t="s">
        <v>24</v>
      </c>
      <c r="F132" s="32"/>
      <c r="G132" s="33">
        <f t="shared" ref="G132:O132" si="218">G133+G134+G135</f>
        <v>2600</v>
      </c>
      <c r="H132" s="33">
        <f t="shared" si="218"/>
        <v>2600</v>
      </c>
      <c r="I132" s="33">
        <f t="shared" si="218"/>
        <v>0</v>
      </c>
      <c r="J132" s="33">
        <f t="shared" si="218"/>
        <v>2380</v>
      </c>
      <c r="K132" s="33">
        <f t="shared" si="218"/>
        <v>2380</v>
      </c>
      <c r="L132" s="33">
        <f t="shared" si="218"/>
        <v>0</v>
      </c>
      <c r="M132" s="33">
        <f t="shared" si="218"/>
        <v>2680</v>
      </c>
      <c r="N132" s="33">
        <f t="shared" si="218"/>
        <v>2680</v>
      </c>
      <c r="O132" s="33">
        <f t="shared" si="218"/>
        <v>0</v>
      </c>
      <c r="P132" s="6"/>
    </row>
    <row r="133" spans="1:16" ht="35.25" customHeight="1" x14ac:dyDescent="0.3">
      <c r="A133" s="42"/>
      <c r="B133" s="242"/>
      <c r="C133" s="243"/>
      <c r="D133" s="254"/>
      <c r="E133" s="257"/>
      <c r="F133" s="34" t="s">
        <v>11</v>
      </c>
      <c r="G133" s="17">
        <f>H133+I133</f>
        <v>2600</v>
      </c>
      <c r="H133" s="17">
        <f>H137+H141+H145</f>
        <v>2600</v>
      </c>
      <c r="I133" s="17">
        <f>I137+I141+I145</f>
        <v>0</v>
      </c>
      <c r="J133" s="17">
        <f>K133+L133</f>
        <v>2380</v>
      </c>
      <c r="K133" s="17">
        <f>K137+K141+K145</f>
        <v>2380</v>
      </c>
      <c r="L133" s="17">
        <f>L137+L141+L145</f>
        <v>0</v>
      </c>
      <c r="M133" s="17">
        <f>N133+O133</f>
        <v>2680</v>
      </c>
      <c r="N133" s="17">
        <f>N137+N141+N145</f>
        <v>2680</v>
      </c>
      <c r="O133" s="17">
        <f>O137+O141+O145</f>
        <v>0</v>
      </c>
      <c r="P133" s="6"/>
    </row>
    <row r="134" spans="1:16" ht="35.25" customHeight="1" x14ac:dyDescent="0.3">
      <c r="A134" s="42"/>
      <c r="B134" s="242"/>
      <c r="C134" s="243"/>
      <c r="D134" s="254"/>
      <c r="E134" s="257"/>
      <c r="F134" s="35" t="s">
        <v>12</v>
      </c>
      <c r="G134" s="17">
        <f t="shared" ref="G134:G135" si="219">H134+I134</f>
        <v>0</v>
      </c>
      <c r="H134" s="17">
        <f t="shared" ref="H134:I134" si="220">H138+H142+H146+H154</f>
        <v>0</v>
      </c>
      <c r="I134" s="17">
        <f t="shared" si="220"/>
        <v>0</v>
      </c>
      <c r="J134" s="17">
        <f t="shared" ref="J134:J135" si="221">K134+L134</f>
        <v>0</v>
      </c>
      <c r="K134" s="17">
        <f t="shared" ref="K134:L134" si="222">K138+K142+K146+K154</f>
        <v>0</v>
      </c>
      <c r="L134" s="17">
        <f t="shared" si="222"/>
        <v>0</v>
      </c>
      <c r="M134" s="17">
        <f t="shared" ref="M134:M135" si="223">N134+O134</f>
        <v>0</v>
      </c>
      <c r="N134" s="17">
        <f t="shared" ref="N134:O134" si="224">N138+N142+N146+N154</f>
        <v>0</v>
      </c>
      <c r="O134" s="17">
        <f t="shared" si="224"/>
        <v>0</v>
      </c>
      <c r="P134" s="6"/>
    </row>
    <row r="135" spans="1:16" ht="35.25" customHeight="1" x14ac:dyDescent="0.3">
      <c r="A135" s="42"/>
      <c r="B135" s="244"/>
      <c r="C135" s="245"/>
      <c r="D135" s="255"/>
      <c r="E135" s="258"/>
      <c r="F135" s="34" t="s">
        <v>13</v>
      </c>
      <c r="G135" s="17">
        <f t="shared" si="219"/>
        <v>0</v>
      </c>
      <c r="H135" s="17">
        <f>H139+H143+H147+H155</f>
        <v>0</v>
      </c>
      <c r="I135" s="17">
        <f>I139+I143+I147+I155</f>
        <v>0</v>
      </c>
      <c r="J135" s="17">
        <f t="shared" si="221"/>
        <v>0</v>
      </c>
      <c r="K135" s="17">
        <f>K139+K143+K147+K155</f>
        <v>0</v>
      </c>
      <c r="L135" s="17">
        <f>L139+L143+L147+L155</f>
        <v>0</v>
      </c>
      <c r="M135" s="17">
        <f t="shared" si="223"/>
        <v>0</v>
      </c>
      <c r="N135" s="17">
        <f>N139+N143+N147+N155</f>
        <v>0</v>
      </c>
      <c r="O135" s="17">
        <f>O139+O143+O147+O155</f>
        <v>0</v>
      </c>
      <c r="P135" s="6"/>
    </row>
    <row r="136" spans="1:16" ht="35.25" customHeight="1" x14ac:dyDescent="0.3">
      <c r="A136" s="42"/>
      <c r="B136" s="250" t="s">
        <v>35</v>
      </c>
      <c r="C136" s="250"/>
      <c r="D136" s="251">
        <v>6030</v>
      </c>
      <c r="E136" s="252" t="s">
        <v>24</v>
      </c>
      <c r="F136" s="39"/>
      <c r="G136" s="40">
        <f>G137+G138+G139</f>
        <v>800</v>
      </c>
      <c r="H136" s="40">
        <f t="shared" ref="H136:I136" si="225">H137+H138+H139</f>
        <v>800</v>
      </c>
      <c r="I136" s="40">
        <f t="shared" si="225"/>
        <v>0</v>
      </c>
      <c r="J136" s="40">
        <f>J137+J138+J139</f>
        <v>900</v>
      </c>
      <c r="K136" s="40">
        <f t="shared" ref="K136:L136" si="226">K137+K138+K139</f>
        <v>900</v>
      </c>
      <c r="L136" s="40">
        <f t="shared" si="226"/>
        <v>0</v>
      </c>
      <c r="M136" s="40">
        <f>M137+M138+M139</f>
        <v>1000</v>
      </c>
      <c r="N136" s="40">
        <f t="shared" ref="N136:O136" si="227">N137+N138+N139</f>
        <v>1000</v>
      </c>
      <c r="O136" s="40">
        <f t="shared" si="227"/>
        <v>0</v>
      </c>
      <c r="P136" s="6"/>
    </row>
    <row r="137" spans="1:16" ht="35.25" customHeight="1" x14ac:dyDescent="0.3">
      <c r="A137" s="42"/>
      <c r="B137" s="250"/>
      <c r="C137" s="250"/>
      <c r="D137" s="251"/>
      <c r="E137" s="252"/>
      <c r="F137" s="39" t="s">
        <v>11</v>
      </c>
      <c r="G137" s="40">
        <f>H137+I137</f>
        <v>800</v>
      </c>
      <c r="H137" s="40">
        <v>800</v>
      </c>
      <c r="I137" s="40">
        <v>0</v>
      </c>
      <c r="J137" s="40">
        <f>K137+L137</f>
        <v>900</v>
      </c>
      <c r="K137" s="40">
        <v>900</v>
      </c>
      <c r="L137" s="40">
        <v>0</v>
      </c>
      <c r="M137" s="40">
        <f>N137+O137</f>
        <v>1000</v>
      </c>
      <c r="N137" s="40">
        <v>1000</v>
      </c>
      <c r="O137" s="40">
        <v>0</v>
      </c>
      <c r="P137" s="6"/>
    </row>
    <row r="138" spans="1:16" ht="35.25" customHeight="1" x14ac:dyDescent="0.3">
      <c r="A138" s="42"/>
      <c r="B138" s="250"/>
      <c r="C138" s="250"/>
      <c r="D138" s="251"/>
      <c r="E138" s="252"/>
      <c r="F138" s="41" t="s">
        <v>12</v>
      </c>
      <c r="G138" s="40">
        <f t="shared" ref="G138:G139" si="228">H138+I138</f>
        <v>0</v>
      </c>
      <c r="H138" s="40"/>
      <c r="I138" s="40"/>
      <c r="J138" s="40">
        <f>K138+L138</f>
        <v>0</v>
      </c>
      <c r="K138" s="40"/>
      <c r="L138" s="40"/>
      <c r="M138" s="40">
        <f t="shared" ref="M138:M139" si="229">N138+O138</f>
        <v>0</v>
      </c>
      <c r="N138" s="40"/>
      <c r="O138" s="40"/>
      <c r="P138" s="6"/>
    </row>
    <row r="139" spans="1:16" ht="35.25" customHeight="1" x14ac:dyDescent="0.3">
      <c r="A139" s="42"/>
      <c r="B139" s="250"/>
      <c r="C139" s="250"/>
      <c r="D139" s="251"/>
      <c r="E139" s="252"/>
      <c r="F139" s="39" t="s">
        <v>13</v>
      </c>
      <c r="G139" s="40">
        <f t="shared" si="228"/>
        <v>0</v>
      </c>
      <c r="H139" s="40"/>
      <c r="I139" s="40"/>
      <c r="J139" s="40">
        <f t="shared" ref="J139" si="230">K139+L139</f>
        <v>0</v>
      </c>
      <c r="K139" s="40"/>
      <c r="L139" s="40"/>
      <c r="M139" s="40">
        <f t="shared" si="229"/>
        <v>0</v>
      </c>
      <c r="N139" s="40"/>
      <c r="O139" s="40"/>
      <c r="P139" s="6"/>
    </row>
    <row r="140" spans="1:16" ht="35.25" customHeight="1" x14ac:dyDescent="0.3">
      <c r="A140" s="42"/>
      <c r="B140" s="250" t="s">
        <v>389</v>
      </c>
      <c r="C140" s="250"/>
      <c r="D140" s="251">
        <v>6030</v>
      </c>
      <c r="E140" s="252" t="s">
        <v>24</v>
      </c>
      <c r="F140" s="39"/>
      <c r="G140" s="40">
        <f>G141+G142+G143</f>
        <v>500</v>
      </c>
      <c r="H140" s="40">
        <f t="shared" ref="H140:I140" si="231">H141+H142+H143</f>
        <v>500</v>
      </c>
      <c r="I140" s="40">
        <f t="shared" si="231"/>
        <v>0</v>
      </c>
      <c r="J140" s="40">
        <f>J141+J142+J143</f>
        <v>100</v>
      </c>
      <c r="K140" s="40">
        <f t="shared" ref="K140:L140" si="232">K141+K142+K143</f>
        <v>100</v>
      </c>
      <c r="L140" s="40">
        <f t="shared" si="232"/>
        <v>0</v>
      </c>
      <c r="M140" s="40">
        <f>M141+M142+M143</f>
        <v>100</v>
      </c>
      <c r="N140" s="40">
        <f t="shared" ref="N140:O140" si="233">N141+N142+N143</f>
        <v>100</v>
      </c>
      <c r="O140" s="40">
        <f t="shared" si="233"/>
        <v>0</v>
      </c>
      <c r="P140" s="6"/>
    </row>
    <row r="141" spans="1:16" ht="35.25" customHeight="1" x14ac:dyDescent="0.3">
      <c r="A141" s="42"/>
      <c r="B141" s="250"/>
      <c r="C141" s="250"/>
      <c r="D141" s="251"/>
      <c r="E141" s="252"/>
      <c r="F141" s="39" t="s">
        <v>11</v>
      </c>
      <c r="G141" s="40">
        <f>H141+I141</f>
        <v>500</v>
      </c>
      <c r="H141" s="40">
        <v>500</v>
      </c>
      <c r="I141" s="40">
        <v>0</v>
      </c>
      <c r="J141" s="40">
        <f>K141+L141</f>
        <v>100</v>
      </c>
      <c r="K141" s="40">
        <v>100</v>
      </c>
      <c r="L141" s="40">
        <v>0</v>
      </c>
      <c r="M141" s="40">
        <f>N141+O141</f>
        <v>100</v>
      </c>
      <c r="N141" s="40">
        <v>100</v>
      </c>
      <c r="O141" s="40">
        <v>0</v>
      </c>
      <c r="P141" s="6"/>
    </row>
    <row r="142" spans="1:16" ht="35.25" customHeight="1" x14ac:dyDescent="0.3">
      <c r="A142" s="42"/>
      <c r="B142" s="250"/>
      <c r="C142" s="250"/>
      <c r="D142" s="251"/>
      <c r="E142" s="252"/>
      <c r="F142" s="41" t="s">
        <v>12</v>
      </c>
      <c r="G142" s="40">
        <f t="shared" ref="G142:G143" si="234">H142+I142</f>
        <v>0</v>
      </c>
      <c r="H142" s="40"/>
      <c r="I142" s="40"/>
      <c r="J142" s="40">
        <f>K142+L142</f>
        <v>0</v>
      </c>
      <c r="K142" s="40"/>
      <c r="L142" s="40"/>
      <c r="M142" s="40">
        <f t="shared" ref="M142:M143" si="235">N142+O142</f>
        <v>0</v>
      </c>
      <c r="N142" s="40"/>
      <c r="O142" s="40"/>
      <c r="P142" s="6"/>
    </row>
    <row r="143" spans="1:16" ht="35.25" customHeight="1" x14ac:dyDescent="0.3">
      <c r="A143" s="42"/>
      <c r="B143" s="250"/>
      <c r="C143" s="250"/>
      <c r="D143" s="251"/>
      <c r="E143" s="252"/>
      <c r="F143" s="39" t="s">
        <v>13</v>
      </c>
      <c r="G143" s="40">
        <f t="shared" si="234"/>
        <v>0</v>
      </c>
      <c r="H143" s="40"/>
      <c r="I143" s="40"/>
      <c r="J143" s="40">
        <f t="shared" ref="J143" si="236">K143+L143</f>
        <v>0</v>
      </c>
      <c r="K143" s="40"/>
      <c r="L143" s="40"/>
      <c r="M143" s="40">
        <f t="shared" si="235"/>
        <v>0</v>
      </c>
      <c r="N143" s="40"/>
      <c r="O143" s="40"/>
      <c r="P143" s="6"/>
    </row>
    <row r="144" spans="1:16" ht="35.25" customHeight="1" x14ac:dyDescent="0.3">
      <c r="A144" s="42"/>
      <c r="B144" s="250" t="s">
        <v>406</v>
      </c>
      <c r="C144" s="250"/>
      <c r="D144" s="251">
        <v>6030</v>
      </c>
      <c r="E144" s="252" t="s">
        <v>24</v>
      </c>
      <c r="F144" s="39"/>
      <c r="G144" s="40">
        <f>G145+G146+G147</f>
        <v>1300</v>
      </c>
      <c r="H144" s="40">
        <f t="shared" ref="H144:I144" si="237">H145+H146+H147</f>
        <v>1300</v>
      </c>
      <c r="I144" s="40">
        <f t="shared" si="237"/>
        <v>0</v>
      </c>
      <c r="J144" s="40">
        <f>J145+J146+J147</f>
        <v>1380</v>
      </c>
      <c r="K144" s="40">
        <f t="shared" ref="K144:L144" si="238">K145+K146+K147</f>
        <v>1380</v>
      </c>
      <c r="L144" s="40">
        <f t="shared" si="238"/>
        <v>0</v>
      </c>
      <c r="M144" s="40">
        <f>M145+M146+M147</f>
        <v>1580</v>
      </c>
      <c r="N144" s="40">
        <f t="shared" ref="N144:O144" si="239">N145+N146+N147</f>
        <v>1580</v>
      </c>
      <c r="O144" s="40">
        <f t="shared" si="239"/>
        <v>0</v>
      </c>
      <c r="P144" s="6"/>
    </row>
    <row r="145" spans="1:16" ht="35.25" customHeight="1" x14ac:dyDescent="0.3">
      <c r="A145" s="42"/>
      <c r="B145" s="250"/>
      <c r="C145" s="250"/>
      <c r="D145" s="251"/>
      <c r="E145" s="252"/>
      <c r="F145" s="39" t="s">
        <v>11</v>
      </c>
      <c r="G145" s="40">
        <f>H145+I145</f>
        <v>1300</v>
      </c>
      <c r="H145" s="40">
        <v>1300</v>
      </c>
      <c r="I145" s="40">
        <v>0</v>
      </c>
      <c r="J145" s="40">
        <f>K145+L145</f>
        <v>1380</v>
      </c>
      <c r="K145" s="40">
        <v>1380</v>
      </c>
      <c r="L145" s="40">
        <v>0</v>
      </c>
      <c r="M145" s="40">
        <f>N145+O145</f>
        <v>1580</v>
      </c>
      <c r="N145" s="40">
        <v>1580</v>
      </c>
      <c r="O145" s="40">
        <v>0</v>
      </c>
      <c r="P145" s="6"/>
    </row>
    <row r="146" spans="1:16" ht="35.25" customHeight="1" x14ac:dyDescent="0.3">
      <c r="A146" s="42"/>
      <c r="B146" s="250"/>
      <c r="C146" s="250"/>
      <c r="D146" s="251"/>
      <c r="E146" s="252"/>
      <c r="F146" s="41" t="s">
        <v>12</v>
      </c>
      <c r="G146" s="40">
        <f t="shared" ref="G146:G147" si="240">H146+I146</f>
        <v>0</v>
      </c>
      <c r="H146" s="40"/>
      <c r="I146" s="40"/>
      <c r="J146" s="40">
        <f>K146+L146</f>
        <v>0</v>
      </c>
      <c r="K146" s="40"/>
      <c r="L146" s="40"/>
      <c r="M146" s="40">
        <f t="shared" ref="M146:M147" si="241">N146+O146</f>
        <v>0</v>
      </c>
      <c r="N146" s="40"/>
      <c r="O146" s="40"/>
      <c r="P146" s="6"/>
    </row>
    <row r="147" spans="1:16" ht="35.25" customHeight="1" x14ac:dyDescent="0.3">
      <c r="A147" s="42"/>
      <c r="B147" s="250"/>
      <c r="C147" s="250"/>
      <c r="D147" s="251"/>
      <c r="E147" s="252"/>
      <c r="F147" s="39" t="s">
        <v>13</v>
      </c>
      <c r="G147" s="40">
        <f t="shared" si="240"/>
        <v>0</v>
      </c>
      <c r="H147" s="40"/>
      <c r="I147" s="40"/>
      <c r="J147" s="40">
        <f t="shared" ref="J147" si="242">K147+L147</f>
        <v>0</v>
      </c>
      <c r="K147" s="40"/>
      <c r="L147" s="40"/>
      <c r="M147" s="40">
        <f t="shared" si="241"/>
        <v>0</v>
      </c>
      <c r="N147" s="40"/>
      <c r="O147" s="40"/>
      <c r="P147" s="6"/>
    </row>
    <row r="148" spans="1:16" ht="35.25" customHeight="1" x14ac:dyDescent="0.3">
      <c r="A148" s="42"/>
      <c r="B148" s="240" t="s">
        <v>382</v>
      </c>
      <c r="C148" s="241"/>
      <c r="D148" s="253" t="s">
        <v>381</v>
      </c>
      <c r="E148" s="256" t="s">
        <v>24</v>
      </c>
      <c r="F148" s="32"/>
      <c r="G148" s="33">
        <f t="shared" ref="G148:O148" si="243">G149+G150+G151</f>
        <v>14450</v>
      </c>
      <c r="H148" s="33">
        <f t="shared" si="243"/>
        <v>14450</v>
      </c>
      <c r="I148" s="33">
        <f t="shared" si="243"/>
        <v>0</v>
      </c>
      <c r="J148" s="33">
        <f t="shared" si="243"/>
        <v>7240</v>
      </c>
      <c r="K148" s="33">
        <f t="shared" si="243"/>
        <v>7240</v>
      </c>
      <c r="L148" s="33">
        <f t="shared" si="243"/>
        <v>0</v>
      </c>
      <c r="M148" s="33">
        <f t="shared" si="243"/>
        <v>8820</v>
      </c>
      <c r="N148" s="33">
        <f t="shared" si="243"/>
        <v>8820</v>
      </c>
      <c r="O148" s="33">
        <f t="shared" si="243"/>
        <v>0</v>
      </c>
      <c r="P148" s="6"/>
    </row>
    <row r="149" spans="1:16" ht="35.25" customHeight="1" x14ac:dyDescent="0.3">
      <c r="A149" s="42"/>
      <c r="B149" s="242"/>
      <c r="C149" s="243"/>
      <c r="D149" s="254"/>
      <c r="E149" s="257"/>
      <c r="F149" s="34" t="s">
        <v>11</v>
      </c>
      <c r="G149" s="17">
        <f>H149+I149</f>
        <v>14450</v>
      </c>
      <c r="H149" s="17">
        <f>H153+H157+H161+H165</f>
        <v>14450</v>
      </c>
      <c r="I149" s="17">
        <f>I153+I157+I161+I165</f>
        <v>0</v>
      </c>
      <c r="J149" s="17">
        <f>K149+L149</f>
        <v>7240</v>
      </c>
      <c r="K149" s="17">
        <f>K153+K157+K161+K165</f>
        <v>7240</v>
      </c>
      <c r="L149" s="17">
        <f>L153+L157+L161+L165</f>
        <v>0</v>
      </c>
      <c r="M149" s="17">
        <f>N149+O149</f>
        <v>8820</v>
      </c>
      <c r="N149" s="17">
        <f>N153+N157+N161+N165</f>
        <v>8820</v>
      </c>
      <c r="O149" s="17">
        <f>O153+O157+O161+O165</f>
        <v>0</v>
      </c>
      <c r="P149" s="6"/>
    </row>
    <row r="150" spans="1:16" ht="42.75" customHeight="1" x14ac:dyDescent="0.3">
      <c r="A150" s="42"/>
      <c r="B150" s="242"/>
      <c r="C150" s="243"/>
      <c r="D150" s="254"/>
      <c r="E150" s="257"/>
      <c r="F150" s="35" t="s">
        <v>12</v>
      </c>
      <c r="G150" s="17">
        <f t="shared" ref="G150:G151" si="244">H150+I150</f>
        <v>0</v>
      </c>
      <c r="H150" s="17">
        <f t="shared" ref="H150:I150" si="245">H154+H158+H162+H166</f>
        <v>0</v>
      </c>
      <c r="I150" s="17">
        <f t="shared" si="245"/>
        <v>0</v>
      </c>
      <c r="J150" s="17">
        <f t="shared" ref="J150:J151" si="246">K150+L150</f>
        <v>0</v>
      </c>
      <c r="K150" s="17">
        <f t="shared" ref="K150:L150" si="247">K154+K158+K162+K166</f>
        <v>0</v>
      </c>
      <c r="L150" s="17">
        <f t="shared" si="247"/>
        <v>0</v>
      </c>
      <c r="M150" s="17">
        <f t="shared" ref="M150:M151" si="248">N150+O150</f>
        <v>0</v>
      </c>
      <c r="N150" s="17">
        <f t="shared" ref="N150:O150" si="249">N154+N158+N162+N166</f>
        <v>0</v>
      </c>
      <c r="O150" s="17">
        <f t="shared" si="249"/>
        <v>0</v>
      </c>
      <c r="P150" s="6"/>
    </row>
    <row r="151" spans="1:16" ht="35.25" customHeight="1" x14ac:dyDescent="0.3">
      <c r="A151" s="42"/>
      <c r="B151" s="244"/>
      <c r="C151" s="245"/>
      <c r="D151" s="255"/>
      <c r="E151" s="258"/>
      <c r="F151" s="34" t="s">
        <v>13</v>
      </c>
      <c r="G151" s="17">
        <f t="shared" si="244"/>
        <v>0</v>
      </c>
      <c r="H151" s="17">
        <f>H155+H159+H163+H167</f>
        <v>0</v>
      </c>
      <c r="I151" s="17">
        <f>I155+I159+I163+I167</f>
        <v>0</v>
      </c>
      <c r="J151" s="17">
        <f t="shared" si="246"/>
        <v>0</v>
      </c>
      <c r="K151" s="17">
        <f>K155+K159+K163+K167</f>
        <v>0</v>
      </c>
      <c r="L151" s="17">
        <f>L155+L159+L163+L167</f>
        <v>0</v>
      </c>
      <c r="M151" s="17">
        <f t="shared" si="248"/>
        <v>0</v>
      </c>
      <c r="N151" s="17">
        <f>N155+N159+N163+N167</f>
        <v>0</v>
      </c>
      <c r="O151" s="17">
        <f>O155+O159+O163+O167</f>
        <v>0</v>
      </c>
      <c r="P151" s="6"/>
    </row>
    <row r="152" spans="1:16" ht="35.25" customHeight="1" x14ac:dyDescent="0.3">
      <c r="A152" s="42"/>
      <c r="B152" s="250" t="s">
        <v>383</v>
      </c>
      <c r="C152" s="250"/>
      <c r="D152" s="251">
        <v>6014</v>
      </c>
      <c r="E152" s="252" t="s">
        <v>24</v>
      </c>
      <c r="F152" s="39"/>
      <c r="G152" s="40">
        <f>G153+G154+G155</f>
        <v>7000</v>
      </c>
      <c r="H152" s="40">
        <f t="shared" ref="H152:I152" si="250">H153+H154+H155</f>
        <v>7000</v>
      </c>
      <c r="I152" s="40">
        <f t="shared" si="250"/>
        <v>0</v>
      </c>
      <c r="J152" s="40">
        <f>J153+J154+J155</f>
        <v>6720</v>
      </c>
      <c r="K152" s="40">
        <f t="shared" ref="K152:L152" si="251">K153+K154+K155</f>
        <v>6720</v>
      </c>
      <c r="L152" s="40">
        <f t="shared" si="251"/>
        <v>0</v>
      </c>
      <c r="M152" s="40">
        <f>M153+M154+M155</f>
        <v>8220</v>
      </c>
      <c r="N152" s="40">
        <f t="shared" ref="N152:O152" si="252">N153+N154+N155</f>
        <v>8220</v>
      </c>
      <c r="O152" s="40">
        <f t="shared" si="252"/>
        <v>0</v>
      </c>
      <c r="P152" s="6"/>
    </row>
    <row r="153" spans="1:16" ht="35.25" customHeight="1" x14ac:dyDescent="0.3">
      <c r="A153" s="42"/>
      <c r="B153" s="250"/>
      <c r="C153" s="250"/>
      <c r="D153" s="251"/>
      <c r="E153" s="252"/>
      <c r="F153" s="39" t="s">
        <v>11</v>
      </c>
      <c r="G153" s="40">
        <f>H153+I153</f>
        <v>7000</v>
      </c>
      <c r="H153" s="40">
        <v>7000</v>
      </c>
      <c r="I153" s="40">
        <v>0</v>
      </c>
      <c r="J153" s="40">
        <f>K153+L153</f>
        <v>6720</v>
      </c>
      <c r="K153" s="40">
        <v>6720</v>
      </c>
      <c r="L153" s="40">
        <v>0</v>
      </c>
      <c r="M153" s="40">
        <f>N153+O153</f>
        <v>8220</v>
      </c>
      <c r="N153" s="40">
        <v>8220</v>
      </c>
      <c r="O153" s="40">
        <v>0</v>
      </c>
      <c r="P153" s="6"/>
    </row>
    <row r="154" spans="1:16" ht="35.25" customHeight="1" x14ac:dyDescent="0.3">
      <c r="A154" s="42"/>
      <c r="B154" s="250"/>
      <c r="C154" s="250"/>
      <c r="D154" s="251"/>
      <c r="E154" s="252"/>
      <c r="F154" s="41" t="s">
        <v>12</v>
      </c>
      <c r="G154" s="40">
        <f t="shared" ref="G154:G155" si="253">H154+I154</f>
        <v>0</v>
      </c>
      <c r="H154" s="40"/>
      <c r="I154" s="40"/>
      <c r="J154" s="40">
        <f>K154+L154</f>
        <v>0</v>
      </c>
      <c r="K154" s="40"/>
      <c r="L154" s="40"/>
      <c r="M154" s="40">
        <f t="shared" ref="M154:M155" si="254">N154+O154</f>
        <v>0</v>
      </c>
      <c r="N154" s="40"/>
      <c r="O154" s="40"/>
      <c r="P154" s="6"/>
    </row>
    <row r="155" spans="1:16" ht="35.25" customHeight="1" x14ac:dyDescent="0.3">
      <c r="A155" s="42"/>
      <c r="B155" s="250"/>
      <c r="C155" s="250"/>
      <c r="D155" s="251"/>
      <c r="E155" s="252"/>
      <c r="F155" s="39" t="s">
        <v>13</v>
      </c>
      <c r="G155" s="40">
        <f t="shared" si="253"/>
        <v>0</v>
      </c>
      <c r="H155" s="40"/>
      <c r="I155" s="40"/>
      <c r="J155" s="40">
        <f t="shared" ref="J155" si="255">K155+L155</f>
        <v>0</v>
      </c>
      <c r="K155" s="40"/>
      <c r="L155" s="40"/>
      <c r="M155" s="40">
        <f t="shared" si="254"/>
        <v>0</v>
      </c>
      <c r="N155" s="40"/>
      <c r="O155" s="40"/>
      <c r="P155" s="6"/>
    </row>
    <row r="156" spans="1:16" ht="35.25" customHeight="1" x14ac:dyDescent="0.3">
      <c r="A156" s="42"/>
      <c r="B156" s="250" t="s">
        <v>384</v>
      </c>
      <c r="C156" s="250"/>
      <c r="D156" s="251">
        <v>6014</v>
      </c>
      <c r="E156" s="252" t="s">
        <v>24</v>
      </c>
      <c r="F156" s="39"/>
      <c r="G156" s="40">
        <f>G157+G158+G159</f>
        <v>4000</v>
      </c>
      <c r="H156" s="40">
        <f t="shared" ref="H156:I156" si="256">H157+H158+H159</f>
        <v>4000</v>
      </c>
      <c r="I156" s="40">
        <f t="shared" si="256"/>
        <v>0</v>
      </c>
      <c r="J156" s="40">
        <f>J157+J158+J159</f>
        <v>0</v>
      </c>
      <c r="K156" s="40">
        <f t="shared" ref="K156:L156" si="257">K157+K158+K159</f>
        <v>0</v>
      </c>
      <c r="L156" s="40">
        <f t="shared" si="257"/>
        <v>0</v>
      </c>
      <c r="M156" s="40">
        <f>M157+M158+M159</f>
        <v>0</v>
      </c>
      <c r="N156" s="40">
        <f t="shared" ref="N156:O156" si="258">N157+N158+N159</f>
        <v>0</v>
      </c>
      <c r="O156" s="40">
        <f t="shared" si="258"/>
        <v>0</v>
      </c>
      <c r="P156" s="6"/>
    </row>
    <row r="157" spans="1:16" ht="35.25" customHeight="1" x14ac:dyDescent="0.3">
      <c r="A157" s="42"/>
      <c r="B157" s="250"/>
      <c r="C157" s="250"/>
      <c r="D157" s="251"/>
      <c r="E157" s="252"/>
      <c r="F157" s="39" t="s">
        <v>11</v>
      </c>
      <c r="G157" s="40">
        <f>H157+I157</f>
        <v>4000</v>
      </c>
      <c r="H157" s="40">
        <v>4000</v>
      </c>
      <c r="I157" s="40">
        <v>0</v>
      </c>
      <c r="J157" s="40">
        <f>K157+L157</f>
        <v>0</v>
      </c>
      <c r="K157" s="40">
        <v>0</v>
      </c>
      <c r="L157" s="40">
        <v>0</v>
      </c>
      <c r="M157" s="40">
        <f>N157+O157</f>
        <v>0</v>
      </c>
      <c r="N157" s="40">
        <v>0</v>
      </c>
      <c r="O157" s="40">
        <v>0</v>
      </c>
      <c r="P157" s="6"/>
    </row>
    <row r="158" spans="1:16" ht="35.25" customHeight="1" x14ac:dyDescent="0.3">
      <c r="A158" s="42"/>
      <c r="B158" s="250"/>
      <c r="C158" s="250"/>
      <c r="D158" s="251"/>
      <c r="E158" s="252"/>
      <c r="F158" s="41" t="s">
        <v>12</v>
      </c>
      <c r="G158" s="40">
        <f t="shared" ref="G158:G159" si="259">H158+I158</f>
        <v>0</v>
      </c>
      <c r="H158" s="40"/>
      <c r="I158" s="40"/>
      <c r="J158" s="40">
        <f>K158+L158</f>
        <v>0</v>
      </c>
      <c r="K158" s="40"/>
      <c r="L158" s="40"/>
      <c r="M158" s="40">
        <f t="shared" ref="M158:M159" si="260">N158+O158</f>
        <v>0</v>
      </c>
      <c r="N158" s="40"/>
      <c r="O158" s="40"/>
      <c r="P158" s="6"/>
    </row>
    <row r="159" spans="1:16" ht="35.25" customHeight="1" x14ac:dyDescent="0.3">
      <c r="A159" s="42"/>
      <c r="B159" s="250"/>
      <c r="C159" s="250"/>
      <c r="D159" s="251"/>
      <c r="E159" s="252"/>
      <c r="F159" s="39" t="s">
        <v>13</v>
      </c>
      <c r="G159" s="40">
        <f t="shared" si="259"/>
        <v>0</v>
      </c>
      <c r="H159" s="40"/>
      <c r="I159" s="40"/>
      <c r="J159" s="40">
        <f t="shared" ref="J159" si="261">K159+L159</f>
        <v>0</v>
      </c>
      <c r="K159" s="40"/>
      <c r="L159" s="40"/>
      <c r="M159" s="40">
        <f t="shared" si="260"/>
        <v>0</v>
      </c>
      <c r="N159" s="40"/>
      <c r="O159" s="40"/>
      <c r="P159" s="6"/>
    </row>
    <row r="160" spans="1:16" ht="35.25" customHeight="1" x14ac:dyDescent="0.3">
      <c r="A160" s="42"/>
      <c r="B160" s="250" t="s">
        <v>385</v>
      </c>
      <c r="C160" s="250"/>
      <c r="D160" s="251">
        <v>6014</v>
      </c>
      <c r="E160" s="252" t="s">
        <v>24</v>
      </c>
      <c r="F160" s="39"/>
      <c r="G160" s="40">
        <f>G161+G162+G163</f>
        <v>450</v>
      </c>
      <c r="H160" s="40">
        <f t="shared" ref="H160:I160" si="262">H161+H162+H163</f>
        <v>450</v>
      </c>
      <c r="I160" s="40">
        <f t="shared" si="262"/>
        <v>0</v>
      </c>
      <c r="J160" s="40">
        <f>J161+J162+J163</f>
        <v>520</v>
      </c>
      <c r="K160" s="40">
        <f t="shared" ref="K160:L160" si="263">K161+K162+K163</f>
        <v>520</v>
      </c>
      <c r="L160" s="40">
        <f t="shared" si="263"/>
        <v>0</v>
      </c>
      <c r="M160" s="40">
        <f>M161+M162+M163</f>
        <v>600</v>
      </c>
      <c r="N160" s="40">
        <f t="shared" ref="N160:O160" si="264">N161+N162+N163</f>
        <v>600</v>
      </c>
      <c r="O160" s="40">
        <f t="shared" si="264"/>
        <v>0</v>
      </c>
      <c r="P160" s="6"/>
    </row>
    <row r="161" spans="1:16" ht="35.25" customHeight="1" x14ac:dyDescent="0.3">
      <c r="A161" s="42"/>
      <c r="B161" s="250"/>
      <c r="C161" s="250"/>
      <c r="D161" s="251"/>
      <c r="E161" s="252"/>
      <c r="F161" s="39" t="s">
        <v>11</v>
      </c>
      <c r="G161" s="40">
        <f>H161+I161</f>
        <v>450</v>
      </c>
      <c r="H161" s="40">
        <v>450</v>
      </c>
      <c r="I161" s="40">
        <v>0</v>
      </c>
      <c r="J161" s="40">
        <f>K161+L161</f>
        <v>520</v>
      </c>
      <c r="K161" s="40">
        <v>520</v>
      </c>
      <c r="L161" s="40">
        <v>0</v>
      </c>
      <c r="M161" s="40">
        <f>N161+O161</f>
        <v>600</v>
      </c>
      <c r="N161" s="40">
        <v>600</v>
      </c>
      <c r="O161" s="40">
        <v>0</v>
      </c>
      <c r="P161" s="6"/>
    </row>
    <row r="162" spans="1:16" ht="35.25" customHeight="1" x14ac:dyDescent="0.3">
      <c r="A162" s="42"/>
      <c r="B162" s="250"/>
      <c r="C162" s="250"/>
      <c r="D162" s="251"/>
      <c r="E162" s="252"/>
      <c r="F162" s="41" t="s">
        <v>12</v>
      </c>
      <c r="G162" s="40">
        <f t="shared" ref="G162:G163" si="265">H162+I162</f>
        <v>0</v>
      </c>
      <c r="H162" s="40"/>
      <c r="I162" s="40"/>
      <c r="J162" s="40">
        <f>K162+L162</f>
        <v>0</v>
      </c>
      <c r="K162" s="40"/>
      <c r="L162" s="40"/>
      <c r="M162" s="40">
        <f t="shared" ref="M162:M163" si="266">N162+O162</f>
        <v>0</v>
      </c>
      <c r="N162" s="40"/>
      <c r="O162" s="40"/>
      <c r="P162" s="6"/>
    </row>
    <row r="163" spans="1:16" ht="35.25" customHeight="1" x14ac:dyDescent="0.3">
      <c r="A163" s="42"/>
      <c r="B163" s="250"/>
      <c r="C163" s="250"/>
      <c r="D163" s="251"/>
      <c r="E163" s="252"/>
      <c r="F163" s="39" t="s">
        <v>13</v>
      </c>
      <c r="G163" s="40">
        <f t="shared" si="265"/>
        <v>0</v>
      </c>
      <c r="H163" s="40"/>
      <c r="I163" s="40"/>
      <c r="J163" s="40">
        <f t="shared" ref="J163" si="267">K163+L163</f>
        <v>0</v>
      </c>
      <c r="K163" s="40"/>
      <c r="L163" s="40"/>
      <c r="M163" s="40">
        <f t="shared" si="266"/>
        <v>0</v>
      </c>
      <c r="N163" s="40"/>
      <c r="O163" s="40"/>
      <c r="P163" s="6"/>
    </row>
    <row r="164" spans="1:16" ht="35.25" customHeight="1" x14ac:dyDescent="0.3">
      <c r="A164" s="42"/>
      <c r="B164" s="250" t="s">
        <v>386</v>
      </c>
      <c r="C164" s="250"/>
      <c r="D164" s="251">
        <v>6014</v>
      </c>
      <c r="E164" s="252" t="s">
        <v>24</v>
      </c>
      <c r="F164" s="39"/>
      <c r="G164" s="40">
        <f>G165+G166+G167</f>
        <v>3000</v>
      </c>
      <c r="H164" s="40">
        <f t="shared" ref="H164:I164" si="268">H165+H166+H167</f>
        <v>3000</v>
      </c>
      <c r="I164" s="40">
        <f t="shared" si="268"/>
        <v>0</v>
      </c>
      <c r="J164" s="40">
        <f>J165+J166+J167</f>
        <v>0</v>
      </c>
      <c r="K164" s="40">
        <f t="shared" ref="K164:L164" si="269">K165+K166+K167</f>
        <v>0</v>
      </c>
      <c r="L164" s="40">
        <f t="shared" si="269"/>
        <v>0</v>
      </c>
      <c r="M164" s="40">
        <f>M165+M166+M167</f>
        <v>0</v>
      </c>
      <c r="N164" s="40">
        <f t="shared" ref="N164:O164" si="270">N165+N166+N167</f>
        <v>0</v>
      </c>
      <c r="O164" s="40">
        <f t="shared" si="270"/>
        <v>0</v>
      </c>
      <c r="P164" s="6"/>
    </row>
    <row r="165" spans="1:16" ht="35.25" customHeight="1" x14ac:dyDescent="0.3">
      <c r="A165" s="42"/>
      <c r="B165" s="250"/>
      <c r="C165" s="250"/>
      <c r="D165" s="251"/>
      <c r="E165" s="252"/>
      <c r="F165" s="39" t="s">
        <v>11</v>
      </c>
      <c r="G165" s="40">
        <f>H165+I165</f>
        <v>3000</v>
      </c>
      <c r="H165" s="40">
        <v>3000</v>
      </c>
      <c r="I165" s="40">
        <v>0</v>
      </c>
      <c r="J165" s="40">
        <f>K165+L165</f>
        <v>0</v>
      </c>
      <c r="K165" s="40"/>
      <c r="L165" s="40">
        <v>0</v>
      </c>
      <c r="M165" s="40">
        <f>N165+O165</f>
        <v>0</v>
      </c>
      <c r="N165" s="40">
        <v>0</v>
      </c>
      <c r="O165" s="40">
        <v>0</v>
      </c>
      <c r="P165" s="6"/>
    </row>
    <row r="166" spans="1:16" ht="35.25" customHeight="1" x14ac:dyDescent="0.3">
      <c r="A166" s="42"/>
      <c r="B166" s="250"/>
      <c r="C166" s="250"/>
      <c r="D166" s="251"/>
      <c r="E166" s="252"/>
      <c r="F166" s="41" t="s">
        <v>12</v>
      </c>
      <c r="G166" s="40">
        <f t="shared" ref="G166:G167" si="271">H166+I166</f>
        <v>0</v>
      </c>
      <c r="H166" s="40"/>
      <c r="I166" s="40"/>
      <c r="J166" s="40">
        <f>K166+L166</f>
        <v>0</v>
      </c>
      <c r="K166" s="40"/>
      <c r="L166" s="40"/>
      <c r="M166" s="40">
        <f t="shared" ref="M166:M167" si="272">N166+O166</f>
        <v>0</v>
      </c>
      <c r="N166" s="40"/>
      <c r="O166" s="40"/>
      <c r="P166" s="6"/>
    </row>
    <row r="167" spans="1:16" ht="35.25" customHeight="1" x14ac:dyDescent="0.3">
      <c r="A167" s="42"/>
      <c r="B167" s="250"/>
      <c r="C167" s="250"/>
      <c r="D167" s="251"/>
      <c r="E167" s="252"/>
      <c r="F167" s="39" t="s">
        <v>13</v>
      </c>
      <c r="G167" s="40">
        <f t="shared" si="271"/>
        <v>0</v>
      </c>
      <c r="H167" s="40"/>
      <c r="I167" s="40"/>
      <c r="J167" s="40">
        <f t="shared" ref="J167" si="273">K167+L167</f>
        <v>0</v>
      </c>
      <c r="K167" s="40"/>
      <c r="L167" s="40"/>
      <c r="M167" s="40">
        <f t="shared" si="272"/>
        <v>0</v>
      </c>
      <c r="N167" s="40"/>
      <c r="O167" s="40"/>
      <c r="P167" s="6"/>
    </row>
    <row r="168" spans="1:16" ht="35.25" customHeight="1" x14ac:dyDescent="0.3">
      <c r="A168" s="42"/>
      <c r="B168" s="240" t="s">
        <v>411</v>
      </c>
      <c r="C168" s="241"/>
      <c r="D168" s="253" t="s">
        <v>34</v>
      </c>
      <c r="E168" s="256" t="s">
        <v>24</v>
      </c>
      <c r="F168" s="32"/>
      <c r="G168" s="33">
        <f t="shared" ref="G168:O168" si="274">G169+G170+G171</f>
        <v>10965</v>
      </c>
      <c r="H168" s="33">
        <f t="shared" si="274"/>
        <v>10965</v>
      </c>
      <c r="I168" s="33">
        <f t="shared" si="274"/>
        <v>0</v>
      </c>
      <c r="J168" s="33">
        <f t="shared" si="274"/>
        <v>12155.3</v>
      </c>
      <c r="K168" s="33">
        <f t="shared" si="274"/>
        <v>12155.3</v>
      </c>
      <c r="L168" s="33">
        <f t="shared" si="274"/>
        <v>0</v>
      </c>
      <c r="M168" s="33">
        <f t="shared" si="274"/>
        <v>12907.1</v>
      </c>
      <c r="N168" s="33">
        <f t="shared" si="274"/>
        <v>12907.1</v>
      </c>
      <c r="O168" s="33">
        <f t="shared" si="274"/>
        <v>0</v>
      </c>
      <c r="P168" s="6"/>
    </row>
    <row r="169" spans="1:16" ht="35.25" customHeight="1" x14ac:dyDescent="0.3">
      <c r="A169" s="42"/>
      <c r="B169" s="242"/>
      <c r="C169" s="243"/>
      <c r="D169" s="254"/>
      <c r="E169" s="257"/>
      <c r="F169" s="34" t="s">
        <v>11</v>
      </c>
      <c r="G169" s="17">
        <f>H169+I169</f>
        <v>10965</v>
      </c>
      <c r="H169" s="17">
        <f>H173+H177+H181+H185+H189+H193+H197+H201</f>
        <v>10965</v>
      </c>
      <c r="I169" s="17">
        <f t="shared" ref="I169:I170" si="275">I173+I177+I181+I185+I189+I193+I197+I201</f>
        <v>0</v>
      </c>
      <c r="J169" s="17">
        <f>K169+L169</f>
        <v>12155.3</v>
      </c>
      <c r="K169" s="17">
        <f t="shared" ref="K169:L170" si="276">K173+K177+K181+K185+K189+K193+K197+K201</f>
        <v>12155.3</v>
      </c>
      <c r="L169" s="17">
        <f t="shared" si="276"/>
        <v>0</v>
      </c>
      <c r="M169" s="17">
        <f>N169+O169</f>
        <v>12907.1</v>
      </c>
      <c r="N169" s="17">
        <f t="shared" ref="N169:O169" si="277">N173+N177+N181+N185+N189+N193+N197+N201</f>
        <v>12907.1</v>
      </c>
      <c r="O169" s="17">
        <f t="shared" si="277"/>
        <v>0</v>
      </c>
      <c r="P169" s="6"/>
    </row>
    <row r="170" spans="1:16" ht="35.25" customHeight="1" x14ac:dyDescent="0.3">
      <c r="A170" s="42"/>
      <c r="B170" s="242"/>
      <c r="C170" s="243"/>
      <c r="D170" s="254"/>
      <c r="E170" s="257"/>
      <c r="F170" s="35" t="s">
        <v>12</v>
      </c>
      <c r="G170" s="17">
        <f t="shared" ref="G170:G171" si="278">H170+I170</f>
        <v>0</v>
      </c>
      <c r="H170" s="17">
        <f t="shared" ref="H170" si="279">H174+H178+H182+H186+H190+H194+H198+H202</f>
        <v>0</v>
      </c>
      <c r="I170" s="17">
        <f t="shared" si="275"/>
        <v>0</v>
      </c>
      <c r="J170" s="17">
        <f t="shared" ref="J170:J171" si="280">K170+L170</f>
        <v>0</v>
      </c>
      <c r="K170" s="17">
        <f t="shared" si="276"/>
        <v>0</v>
      </c>
      <c r="L170" s="17">
        <f t="shared" si="276"/>
        <v>0</v>
      </c>
      <c r="M170" s="17">
        <f t="shared" ref="M170:M171" si="281">N170+O170</f>
        <v>0</v>
      </c>
      <c r="N170" s="17">
        <f t="shared" ref="N170:O170" si="282">N174+N178+N182+N186+N190+N194+N198+N202</f>
        <v>0</v>
      </c>
      <c r="O170" s="17">
        <f t="shared" si="282"/>
        <v>0</v>
      </c>
      <c r="P170" s="6"/>
    </row>
    <row r="171" spans="1:16" ht="35.25" customHeight="1" x14ac:dyDescent="0.3">
      <c r="A171" s="42"/>
      <c r="B171" s="244"/>
      <c r="C171" s="245"/>
      <c r="D171" s="255"/>
      <c r="E171" s="258"/>
      <c r="F171" s="34" t="s">
        <v>13</v>
      </c>
      <c r="G171" s="17">
        <f t="shared" si="278"/>
        <v>0</v>
      </c>
      <c r="H171" s="17">
        <f>H175+H179+H183+H187+H191+H195+H199+H203</f>
        <v>0</v>
      </c>
      <c r="I171" s="17">
        <f>I175+I179+I183+I187+I191+I195+I199+I203</f>
        <v>0</v>
      </c>
      <c r="J171" s="17">
        <f t="shared" si="280"/>
        <v>0</v>
      </c>
      <c r="K171" s="17">
        <f>K175+K179+K183+K187+K191+K195+K199+K203</f>
        <v>0</v>
      </c>
      <c r="L171" s="17">
        <f>L175+L179+L183+L187+L191+L195+L199+L203</f>
        <v>0</v>
      </c>
      <c r="M171" s="17">
        <f t="shared" si="281"/>
        <v>0</v>
      </c>
      <c r="N171" s="17">
        <f>N175+N179+N183+N187+N191+N195+N199+N203</f>
        <v>0</v>
      </c>
      <c r="O171" s="17">
        <f>O175+O179+O183+O187+O191+O195+O199+O203</f>
        <v>0</v>
      </c>
      <c r="P171" s="6"/>
    </row>
    <row r="172" spans="1:16" ht="35.25" customHeight="1" x14ac:dyDescent="0.3">
      <c r="A172" s="42"/>
      <c r="B172" s="250" t="s">
        <v>412</v>
      </c>
      <c r="C172" s="250"/>
      <c r="D172" s="266"/>
      <c r="E172" s="252" t="s">
        <v>24</v>
      </c>
      <c r="F172" s="39"/>
      <c r="G172" s="40">
        <f>G173+G174+G175</f>
        <v>770</v>
      </c>
      <c r="H172" s="40">
        <f t="shared" ref="H172:I172" si="283">H173+H174+H175</f>
        <v>770</v>
      </c>
      <c r="I172" s="40">
        <f t="shared" si="283"/>
        <v>0</v>
      </c>
      <c r="J172" s="40">
        <f>J173+J174+J175</f>
        <v>871.1</v>
      </c>
      <c r="K172" s="40">
        <f t="shared" ref="K172:L172" si="284">K173+K174+K175</f>
        <v>871.1</v>
      </c>
      <c r="L172" s="40">
        <f t="shared" si="284"/>
        <v>0</v>
      </c>
      <c r="M172" s="40">
        <f>M173+M174+M175</f>
        <v>973.6</v>
      </c>
      <c r="N172" s="40">
        <f t="shared" ref="N172:O172" si="285">N173+N174+N175</f>
        <v>973.6</v>
      </c>
      <c r="O172" s="40">
        <f t="shared" si="285"/>
        <v>0</v>
      </c>
      <c r="P172" s="6"/>
    </row>
    <row r="173" spans="1:16" ht="35.25" customHeight="1" x14ac:dyDescent="0.3">
      <c r="A173" s="42"/>
      <c r="B173" s="250"/>
      <c r="C173" s="250"/>
      <c r="D173" s="266"/>
      <c r="E173" s="252"/>
      <c r="F173" s="39" t="s">
        <v>11</v>
      </c>
      <c r="G173" s="40">
        <f>H173+I173</f>
        <v>770</v>
      </c>
      <c r="H173" s="40">
        <v>770</v>
      </c>
      <c r="I173" s="40">
        <v>0</v>
      </c>
      <c r="J173" s="40">
        <f>K173+L173</f>
        <v>871.1</v>
      </c>
      <c r="K173" s="40">
        <v>871.1</v>
      </c>
      <c r="L173" s="40">
        <v>0</v>
      </c>
      <c r="M173" s="40">
        <f>N173+O173</f>
        <v>973.6</v>
      </c>
      <c r="N173" s="40">
        <v>973.6</v>
      </c>
      <c r="O173" s="40">
        <v>0</v>
      </c>
      <c r="P173" s="6"/>
    </row>
    <row r="174" spans="1:16" ht="35.25" customHeight="1" x14ac:dyDescent="0.3">
      <c r="A174" s="42"/>
      <c r="B174" s="250"/>
      <c r="C174" s="250"/>
      <c r="D174" s="266"/>
      <c r="E174" s="252"/>
      <c r="F174" s="41" t="s">
        <v>12</v>
      </c>
      <c r="G174" s="40">
        <f t="shared" ref="G174:G175" si="286">H174+I174</f>
        <v>0</v>
      </c>
      <c r="H174" s="40"/>
      <c r="I174" s="40"/>
      <c r="J174" s="40">
        <f>K174+L174</f>
        <v>0</v>
      </c>
      <c r="K174" s="40"/>
      <c r="L174" s="40"/>
      <c r="M174" s="40">
        <f t="shared" ref="M174:M175" si="287">N174+O174</f>
        <v>0</v>
      </c>
      <c r="N174" s="40"/>
      <c r="O174" s="40"/>
      <c r="P174" s="6"/>
    </row>
    <row r="175" spans="1:16" ht="35.25" customHeight="1" x14ac:dyDescent="0.3">
      <c r="A175" s="42"/>
      <c r="B175" s="250"/>
      <c r="C175" s="250"/>
      <c r="D175" s="266"/>
      <c r="E175" s="252"/>
      <c r="F175" s="39" t="s">
        <v>13</v>
      </c>
      <c r="G175" s="40">
        <f t="shared" si="286"/>
        <v>0</v>
      </c>
      <c r="H175" s="40"/>
      <c r="I175" s="40"/>
      <c r="J175" s="40">
        <f t="shared" ref="J175" si="288">K175+L175</f>
        <v>0</v>
      </c>
      <c r="K175" s="40"/>
      <c r="L175" s="40"/>
      <c r="M175" s="40">
        <f t="shared" si="287"/>
        <v>0</v>
      </c>
      <c r="N175" s="40"/>
      <c r="O175" s="40"/>
      <c r="P175" s="6"/>
    </row>
    <row r="176" spans="1:16" ht="35.25" customHeight="1" x14ac:dyDescent="0.3">
      <c r="A176" s="42"/>
      <c r="B176" s="250" t="s">
        <v>413</v>
      </c>
      <c r="C176" s="250"/>
      <c r="D176" s="266"/>
      <c r="E176" s="252" t="s">
        <v>24</v>
      </c>
      <c r="F176" s="39"/>
      <c r="G176" s="40">
        <f>G177+G178+G179</f>
        <v>200</v>
      </c>
      <c r="H176" s="40">
        <f t="shared" ref="H176:I176" si="289">H177+H178+H179</f>
        <v>200</v>
      </c>
      <c r="I176" s="40">
        <f t="shared" si="289"/>
        <v>0</v>
      </c>
      <c r="J176" s="40">
        <f>J177+J178+J179</f>
        <v>220</v>
      </c>
      <c r="K176" s="40">
        <f t="shared" ref="K176:L176" si="290">K177+K178+K179</f>
        <v>220</v>
      </c>
      <c r="L176" s="40">
        <f t="shared" si="290"/>
        <v>0</v>
      </c>
      <c r="M176" s="40">
        <f>M177+M178+M179</f>
        <v>250</v>
      </c>
      <c r="N176" s="40">
        <f t="shared" ref="N176:O176" si="291">N177+N178+N179</f>
        <v>250</v>
      </c>
      <c r="O176" s="40">
        <f t="shared" si="291"/>
        <v>0</v>
      </c>
      <c r="P176" s="6"/>
    </row>
    <row r="177" spans="1:16" ht="35.25" customHeight="1" x14ac:dyDescent="0.3">
      <c r="A177" s="42"/>
      <c r="B177" s="250"/>
      <c r="C177" s="250"/>
      <c r="D177" s="266"/>
      <c r="E177" s="252"/>
      <c r="F177" s="39" t="s">
        <v>11</v>
      </c>
      <c r="G177" s="40">
        <f>H177+I177</f>
        <v>200</v>
      </c>
      <c r="H177" s="40">
        <v>200</v>
      </c>
      <c r="I177" s="40">
        <v>0</v>
      </c>
      <c r="J177" s="40">
        <f>K177+L177</f>
        <v>220</v>
      </c>
      <c r="K177" s="40">
        <v>220</v>
      </c>
      <c r="L177" s="40">
        <v>0</v>
      </c>
      <c r="M177" s="40">
        <f>N177+O177</f>
        <v>250</v>
      </c>
      <c r="N177" s="40">
        <v>250</v>
      </c>
      <c r="O177" s="40">
        <v>0</v>
      </c>
      <c r="P177" s="6"/>
    </row>
    <row r="178" spans="1:16" ht="35.25" customHeight="1" x14ac:dyDescent="0.3">
      <c r="A178" s="42"/>
      <c r="B178" s="250"/>
      <c r="C178" s="250"/>
      <c r="D178" s="266"/>
      <c r="E178" s="252"/>
      <c r="F178" s="41" t="s">
        <v>12</v>
      </c>
      <c r="G178" s="40">
        <f t="shared" ref="G178:G179" si="292">H178+I178</f>
        <v>0</v>
      </c>
      <c r="H178" s="40"/>
      <c r="I178" s="40"/>
      <c r="J178" s="40">
        <f>K178+L178</f>
        <v>0</v>
      </c>
      <c r="K178" s="40"/>
      <c r="L178" s="40"/>
      <c r="M178" s="40">
        <f t="shared" ref="M178:M179" si="293">N178+O178</f>
        <v>0</v>
      </c>
      <c r="N178" s="40"/>
      <c r="O178" s="40"/>
      <c r="P178" s="6"/>
    </row>
    <row r="179" spans="1:16" ht="35.25" customHeight="1" x14ac:dyDescent="0.3">
      <c r="A179" s="42"/>
      <c r="B179" s="250"/>
      <c r="C179" s="250"/>
      <c r="D179" s="266"/>
      <c r="E179" s="252"/>
      <c r="F179" s="39" t="s">
        <v>13</v>
      </c>
      <c r="G179" s="40">
        <f t="shared" si="292"/>
        <v>0</v>
      </c>
      <c r="H179" s="40"/>
      <c r="I179" s="40"/>
      <c r="J179" s="40">
        <f t="shared" ref="J179" si="294">K179+L179</f>
        <v>0</v>
      </c>
      <c r="K179" s="40"/>
      <c r="L179" s="40"/>
      <c r="M179" s="40">
        <f t="shared" si="293"/>
        <v>0</v>
      </c>
      <c r="N179" s="40"/>
      <c r="O179" s="40"/>
      <c r="P179" s="6"/>
    </row>
    <row r="180" spans="1:16" ht="35.25" customHeight="1" x14ac:dyDescent="0.3">
      <c r="A180" s="42"/>
      <c r="B180" s="250" t="s">
        <v>414</v>
      </c>
      <c r="C180" s="250"/>
      <c r="D180" s="266"/>
      <c r="E180" s="252" t="s">
        <v>24</v>
      </c>
      <c r="F180" s="39"/>
      <c r="G180" s="40">
        <f>G181+G182+G183</f>
        <v>3690</v>
      </c>
      <c r="H180" s="40">
        <f t="shared" ref="H180:I180" si="295">H181+H182+H183</f>
        <v>3690</v>
      </c>
      <c r="I180" s="40">
        <f t="shared" si="295"/>
        <v>0</v>
      </c>
      <c r="J180" s="40">
        <f>J181+J182+J183</f>
        <v>3668</v>
      </c>
      <c r="K180" s="40">
        <f t="shared" ref="K180:L180" si="296">K181+K182+K183</f>
        <v>3668</v>
      </c>
      <c r="L180" s="40">
        <f t="shared" si="296"/>
        <v>0</v>
      </c>
      <c r="M180" s="40">
        <f>M181+M182+M183</f>
        <v>3807</v>
      </c>
      <c r="N180" s="40">
        <f t="shared" ref="N180:O180" si="297">N181+N182+N183</f>
        <v>3807</v>
      </c>
      <c r="O180" s="40">
        <f t="shared" si="297"/>
        <v>0</v>
      </c>
      <c r="P180" s="6"/>
    </row>
    <row r="181" spans="1:16" ht="35.25" customHeight="1" x14ac:dyDescent="0.3">
      <c r="A181" s="42"/>
      <c r="B181" s="250"/>
      <c r="C181" s="250"/>
      <c r="D181" s="266"/>
      <c r="E181" s="252"/>
      <c r="F181" s="39" t="s">
        <v>11</v>
      </c>
      <c r="G181" s="40">
        <f>H181+I181</f>
        <v>3690</v>
      </c>
      <c r="H181" s="40">
        <v>3690</v>
      </c>
      <c r="I181" s="40">
        <v>0</v>
      </c>
      <c r="J181" s="40">
        <f>K181+L181</f>
        <v>3668</v>
      </c>
      <c r="K181" s="40">
        <v>3668</v>
      </c>
      <c r="L181" s="40">
        <v>0</v>
      </c>
      <c r="M181" s="40">
        <f>N181+O181</f>
        <v>3807</v>
      </c>
      <c r="N181" s="40">
        <v>3807</v>
      </c>
      <c r="O181" s="40">
        <v>0</v>
      </c>
      <c r="P181" s="6"/>
    </row>
    <row r="182" spans="1:16" ht="35.25" customHeight="1" x14ac:dyDescent="0.3">
      <c r="A182" s="42"/>
      <c r="B182" s="250"/>
      <c r="C182" s="250"/>
      <c r="D182" s="266"/>
      <c r="E182" s="252"/>
      <c r="F182" s="41" t="s">
        <v>12</v>
      </c>
      <c r="G182" s="40">
        <f t="shared" ref="G182:G183" si="298">H182+I182</f>
        <v>0</v>
      </c>
      <c r="H182" s="40"/>
      <c r="I182" s="40"/>
      <c r="J182" s="40">
        <f>K182+L182</f>
        <v>0</v>
      </c>
      <c r="K182" s="40"/>
      <c r="L182" s="40"/>
      <c r="M182" s="40">
        <f t="shared" ref="M182:M183" si="299">N182+O182</f>
        <v>0</v>
      </c>
      <c r="N182" s="40"/>
      <c r="O182" s="40"/>
      <c r="P182" s="6"/>
    </row>
    <row r="183" spans="1:16" ht="35.25" customHeight="1" x14ac:dyDescent="0.3">
      <c r="A183" s="42"/>
      <c r="B183" s="250"/>
      <c r="C183" s="250"/>
      <c r="D183" s="266"/>
      <c r="E183" s="252"/>
      <c r="F183" s="39" t="s">
        <v>13</v>
      </c>
      <c r="G183" s="40">
        <f t="shared" si="298"/>
        <v>0</v>
      </c>
      <c r="H183" s="40"/>
      <c r="I183" s="40"/>
      <c r="J183" s="40">
        <f t="shared" ref="J183" si="300">K183+L183</f>
        <v>0</v>
      </c>
      <c r="K183" s="40"/>
      <c r="L183" s="40"/>
      <c r="M183" s="40">
        <f t="shared" si="299"/>
        <v>0</v>
      </c>
      <c r="N183" s="40"/>
      <c r="O183" s="40"/>
      <c r="P183" s="6"/>
    </row>
    <row r="184" spans="1:16" ht="35.25" customHeight="1" x14ac:dyDescent="0.3">
      <c r="A184" s="42"/>
      <c r="B184" s="250" t="s">
        <v>415</v>
      </c>
      <c r="C184" s="250"/>
      <c r="D184" s="266"/>
      <c r="E184" s="252" t="s">
        <v>24</v>
      </c>
      <c r="F184" s="39"/>
      <c r="G184" s="40">
        <f>G185+G186+G187</f>
        <v>2505</v>
      </c>
      <c r="H184" s="40">
        <f t="shared" ref="H184:I184" si="301">H185+H186+H187</f>
        <v>2505</v>
      </c>
      <c r="I184" s="40">
        <f t="shared" si="301"/>
        <v>0</v>
      </c>
      <c r="J184" s="40">
        <f>J185+J186+J187</f>
        <v>2766</v>
      </c>
      <c r="K184" s="40">
        <f t="shared" ref="K184:L184" si="302">K185+K186+K187</f>
        <v>2766</v>
      </c>
      <c r="L184" s="40">
        <f t="shared" si="302"/>
        <v>0</v>
      </c>
      <c r="M184" s="40">
        <f>M185+M186+M187</f>
        <v>2926.5</v>
      </c>
      <c r="N184" s="40">
        <f t="shared" ref="N184:O184" si="303">N185+N186+N187</f>
        <v>2926.5</v>
      </c>
      <c r="O184" s="40">
        <f t="shared" si="303"/>
        <v>0</v>
      </c>
      <c r="P184" s="6"/>
    </row>
    <row r="185" spans="1:16" ht="35.25" customHeight="1" x14ac:dyDescent="0.3">
      <c r="A185" s="42"/>
      <c r="B185" s="250"/>
      <c r="C185" s="250"/>
      <c r="D185" s="266"/>
      <c r="E185" s="252"/>
      <c r="F185" s="39" t="s">
        <v>11</v>
      </c>
      <c r="G185" s="40">
        <f>H185+I185</f>
        <v>2505</v>
      </c>
      <c r="H185" s="40">
        <v>2505</v>
      </c>
      <c r="I185" s="40">
        <v>0</v>
      </c>
      <c r="J185" s="40">
        <f>K185+L185</f>
        <v>2766</v>
      </c>
      <c r="K185" s="40">
        <v>2766</v>
      </c>
      <c r="L185" s="40">
        <v>0</v>
      </c>
      <c r="M185" s="40">
        <f>N185+O185</f>
        <v>2926.5</v>
      </c>
      <c r="N185" s="40">
        <v>2926.5</v>
      </c>
      <c r="O185" s="40">
        <v>0</v>
      </c>
      <c r="P185" s="6"/>
    </row>
    <row r="186" spans="1:16" ht="35.25" customHeight="1" x14ac:dyDescent="0.3">
      <c r="A186" s="42"/>
      <c r="B186" s="250"/>
      <c r="C186" s="250"/>
      <c r="D186" s="266"/>
      <c r="E186" s="252"/>
      <c r="F186" s="41" t="s">
        <v>12</v>
      </c>
      <c r="G186" s="40">
        <f t="shared" ref="G186:G187" si="304">H186+I186</f>
        <v>0</v>
      </c>
      <c r="H186" s="40"/>
      <c r="I186" s="40"/>
      <c r="J186" s="40">
        <f>K186+L186</f>
        <v>0</v>
      </c>
      <c r="K186" s="40"/>
      <c r="L186" s="40"/>
      <c r="M186" s="40">
        <f t="shared" ref="M186:M187" si="305">N186+O186</f>
        <v>0</v>
      </c>
      <c r="N186" s="40"/>
      <c r="O186" s="40"/>
      <c r="P186" s="6"/>
    </row>
    <row r="187" spans="1:16" ht="35.25" customHeight="1" x14ac:dyDescent="0.3">
      <c r="A187" s="42"/>
      <c r="B187" s="250"/>
      <c r="C187" s="250"/>
      <c r="D187" s="266"/>
      <c r="E187" s="252"/>
      <c r="F187" s="39" t="s">
        <v>13</v>
      </c>
      <c r="G187" s="40">
        <f t="shared" si="304"/>
        <v>0</v>
      </c>
      <c r="H187" s="40"/>
      <c r="I187" s="40"/>
      <c r="J187" s="40">
        <f t="shared" ref="J187" si="306">K187+L187</f>
        <v>0</v>
      </c>
      <c r="K187" s="40"/>
      <c r="L187" s="40"/>
      <c r="M187" s="40">
        <f t="shared" si="305"/>
        <v>0</v>
      </c>
      <c r="N187" s="40"/>
      <c r="O187" s="40"/>
      <c r="P187" s="6"/>
    </row>
    <row r="188" spans="1:16" ht="35.25" customHeight="1" x14ac:dyDescent="0.3">
      <c r="A188" s="42"/>
      <c r="B188" s="250" t="s">
        <v>416</v>
      </c>
      <c r="C188" s="250"/>
      <c r="D188" s="266"/>
      <c r="E188" s="252" t="s">
        <v>24</v>
      </c>
      <c r="F188" s="39"/>
      <c r="G188" s="40">
        <f>G189+G190+G191</f>
        <v>300</v>
      </c>
      <c r="H188" s="40">
        <f t="shared" ref="H188:I188" si="307">H189+H190+H191</f>
        <v>300</v>
      </c>
      <c r="I188" s="40">
        <f t="shared" si="307"/>
        <v>0</v>
      </c>
      <c r="J188" s="40">
        <f>J189+J190+J191</f>
        <v>330.2</v>
      </c>
      <c r="K188" s="40">
        <f t="shared" ref="K188:L188" si="308">K189+K190+K191</f>
        <v>330.2</v>
      </c>
      <c r="L188" s="40">
        <f t="shared" si="308"/>
        <v>0</v>
      </c>
      <c r="M188" s="40">
        <f>M189+M190+M191</f>
        <v>350</v>
      </c>
      <c r="N188" s="40">
        <f t="shared" ref="N188:O188" si="309">N189+N190+N191</f>
        <v>350</v>
      </c>
      <c r="O188" s="40">
        <f t="shared" si="309"/>
        <v>0</v>
      </c>
      <c r="P188" s="6"/>
    </row>
    <row r="189" spans="1:16" ht="35.25" customHeight="1" x14ac:dyDescent="0.3">
      <c r="A189" s="42"/>
      <c r="B189" s="250"/>
      <c r="C189" s="250"/>
      <c r="D189" s="266"/>
      <c r="E189" s="252"/>
      <c r="F189" s="39" t="s">
        <v>11</v>
      </c>
      <c r="G189" s="40">
        <f>H189+I189</f>
        <v>300</v>
      </c>
      <c r="H189" s="40">
        <v>300</v>
      </c>
      <c r="I189" s="40">
        <v>0</v>
      </c>
      <c r="J189" s="40">
        <f>K189+L189</f>
        <v>330.2</v>
      </c>
      <c r="K189" s="40">
        <v>330.2</v>
      </c>
      <c r="L189" s="40">
        <v>0</v>
      </c>
      <c r="M189" s="40">
        <f>N189+O189</f>
        <v>350</v>
      </c>
      <c r="N189" s="40">
        <v>350</v>
      </c>
      <c r="O189" s="40">
        <v>0</v>
      </c>
      <c r="P189" s="6"/>
    </row>
    <row r="190" spans="1:16" ht="35.25" customHeight="1" x14ac:dyDescent="0.3">
      <c r="A190" s="42"/>
      <c r="B190" s="250"/>
      <c r="C190" s="250"/>
      <c r="D190" s="266"/>
      <c r="E190" s="252"/>
      <c r="F190" s="41" t="s">
        <v>12</v>
      </c>
      <c r="G190" s="40">
        <f t="shared" ref="G190:G191" si="310">H190+I190</f>
        <v>0</v>
      </c>
      <c r="H190" s="40"/>
      <c r="I190" s="40"/>
      <c r="J190" s="40">
        <f>K190+L190</f>
        <v>0</v>
      </c>
      <c r="K190" s="40"/>
      <c r="L190" s="40"/>
      <c r="M190" s="40">
        <f t="shared" ref="M190:M191" si="311">N190+O190</f>
        <v>0</v>
      </c>
      <c r="N190" s="40"/>
      <c r="O190" s="40"/>
      <c r="P190" s="6"/>
    </row>
    <row r="191" spans="1:16" ht="35.25" customHeight="1" x14ac:dyDescent="0.3">
      <c r="A191" s="42"/>
      <c r="B191" s="250"/>
      <c r="C191" s="250"/>
      <c r="D191" s="266"/>
      <c r="E191" s="252"/>
      <c r="F191" s="39" t="s">
        <v>13</v>
      </c>
      <c r="G191" s="40">
        <f t="shared" si="310"/>
        <v>0</v>
      </c>
      <c r="H191" s="40"/>
      <c r="I191" s="40"/>
      <c r="J191" s="40">
        <f t="shared" ref="J191" si="312">K191+L191</f>
        <v>0</v>
      </c>
      <c r="K191" s="40"/>
      <c r="L191" s="40"/>
      <c r="M191" s="40">
        <f t="shared" si="311"/>
        <v>0</v>
      </c>
      <c r="N191" s="40"/>
      <c r="O191" s="40"/>
      <c r="P191" s="6"/>
    </row>
    <row r="192" spans="1:16" ht="35.25" customHeight="1" x14ac:dyDescent="0.3">
      <c r="A192" s="42"/>
      <c r="B192" s="250" t="s">
        <v>417</v>
      </c>
      <c r="C192" s="250"/>
      <c r="D192" s="266"/>
      <c r="E192" s="252" t="s">
        <v>24</v>
      </c>
      <c r="F192" s="39"/>
      <c r="G192" s="40">
        <f>G193+G194+G195</f>
        <v>3000</v>
      </c>
      <c r="H192" s="40">
        <f t="shared" ref="H192:I192" si="313">H193+H194+H195</f>
        <v>3000</v>
      </c>
      <c r="I192" s="40">
        <f t="shared" si="313"/>
        <v>0</v>
      </c>
      <c r="J192" s="40">
        <f>J193+J194+J195</f>
        <v>3300</v>
      </c>
      <c r="K192" s="40">
        <f t="shared" ref="K192:L192" si="314">K193+K194+K195</f>
        <v>3300</v>
      </c>
      <c r="L192" s="40">
        <f t="shared" si="314"/>
        <v>0</v>
      </c>
      <c r="M192" s="40">
        <f>M193+M194+M195</f>
        <v>3500</v>
      </c>
      <c r="N192" s="40">
        <f t="shared" ref="N192:O192" si="315">N193+N194+N195</f>
        <v>3500</v>
      </c>
      <c r="O192" s="40">
        <f t="shared" si="315"/>
        <v>0</v>
      </c>
      <c r="P192" s="6"/>
    </row>
    <row r="193" spans="1:16" ht="35.25" customHeight="1" x14ac:dyDescent="0.3">
      <c r="A193" s="42"/>
      <c r="B193" s="250"/>
      <c r="C193" s="250"/>
      <c r="D193" s="266"/>
      <c r="E193" s="252"/>
      <c r="F193" s="39" t="s">
        <v>11</v>
      </c>
      <c r="G193" s="40">
        <f>H193+I193</f>
        <v>3000</v>
      </c>
      <c r="H193" s="40">
        <v>3000</v>
      </c>
      <c r="I193" s="40">
        <v>0</v>
      </c>
      <c r="J193" s="40">
        <f>K193+L193</f>
        <v>3300</v>
      </c>
      <c r="K193" s="40">
        <v>3300</v>
      </c>
      <c r="L193" s="40">
        <v>0</v>
      </c>
      <c r="M193" s="40">
        <f>N193+O193</f>
        <v>3500</v>
      </c>
      <c r="N193" s="40">
        <v>3500</v>
      </c>
      <c r="O193" s="40">
        <v>0</v>
      </c>
      <c r="P193" s="6"/>
    </row>
    <row r="194" spans="1:16" ht="35.25" customHeight="1" x14ac:dyDescent="0.3">
      <c r="A194" s="42"/>
      <c r="B194" s="250"/>
      <c r="C194" s="250"/>
      <c r="D194" s="266"/>
      <c r="E194" s="252"/>
      <c r="F194" s="41" t="s">
        <v>12</v>
      </c>
      <c r="G194" s="40">
        <f t="shared" ref="G194:G195" si="316">H194+I194</f>
        <v>0</v>
      </c>
      <c r="H194" s="40"/>
      <c r="I194" s="40"/>
      <c r="J194" s="40">
        <f>K194+L194</f>
        <v>0</v>
      </c>
      <c r="K194" s="40"/>
      <c r="L194" s="40"/>
      <c r="M194" s="40">
        <f t="shared" ref="M194:M195" si="317">N194+O194</f>
        <v>0</v>
      </c>
      <c r="N194" s="40"/>
      <c r="O194" s="40"/>
      <c r="P194" s="6"/>
    </row>
    <row r="195" spans="1:16" ht="35.25" customHeight="1" x14ac:dyDescent="0.3">
      <c r="A195" s="42"/>
      <c r="B195" s="250"/>
      <c r="C195" s="250"/>
      <c r="D195" s="266"/>
      <c r="E195" s="252"/>
      <c r="F195" s="39" t="s">
        <v>13</v>
      </c>
      <c r="G195" s="40">
        <f t="shared" si="316"/>
        <v>0</v>
      </c>
      <c r="H195" s="40"/>
      <c r="I195" s="40"/>
      <c r="J195" s="40">
        <f t="shared" ref="J195" si="318">K195+L195</f>
        <v>0</v>
      </c>
      <c r="K195" s="40"/>
      <c r="L195" s="40"/>
      <c r="M195" s="40">
        <f t="shared" si="317"/>
        <v>0</v>
      </c>
      <c r="N195" s="40"/>
      <c r="O195" s="40"/>
      <c r="P195" s="6"/>
    </row>
    <row r="196" spans="1:16" ht="35.25" customHeight="1" x14ac:dyDescent="0.3">
      <c r="A196" s="42"/>
      <c r="B196" s="250" t="s">
        <v>418</v>
      </c>
      <c r="C196" s="250"/>
      <c r="D196" s="266"/>
      <c r="E196" s="252" t="s">
        <v>24</v>
      </c>
      <c r="F196" s="39"/>
      <c r="G196" s="40">
        <f>G197+G198+G199</f>
        <v>500</v>
      </c>
      <c r="H196" s="40">
        <f t="shared" ref="H196:I196" si="319">H197+H198+H199</f>
        <v>500</v>
      </c>
      <c r="I196" s="40">
        <f t="shared" si="319"/>
        <v>0</v>
      </c>
      <c r="J196" s="40">
        <f>J197+J198+J199</f>
        <v>100</v>
      </c>
      <c r="K196" s="40">
        <f t="shared" ref="K196:L196" si="320">K197+K198+K199</f>
        <v>100</v>
      </c>
      <c r="L196" s="40">
        <f t="shared" si="320"/>
        <v>0</v>
      </c>
      <c r="M196" s="40">
        <f>M197+M198+M199</f>
        <v>100</v>
      </c>
      <c r="N196" s="40">
        <f t="shared" ref="N196:O196" si="321">N197+N198+N199</f>
        <v>100</v>
      </c>
      <c r="O196" s="40">
        <f t="shared" si="321"/>
        <v>0</v>
      </c>
      <c r="P196" s="6"/>
    </row>
    <row r="197" spans="1:16" ht="35.25" customHeight="1" x14ac:dyDescent="0.3">
      <c r="A197" s="42"/>
      <c r="B197" s="250"/>
      <c r="C197" s="250"/>
      <c r="D197" s="266"/>
      <c r="E197" s="252"/>
      <c r="F197" s="39" t="s">
        <v>11</v>
      </c>
      <c r="G197" s="40">
        <f>H197+I197</f>
        <v>500</v>
      </c>
      <c r="H197" s="40">
        <v>500</v>
      </c>
      <c r="I197" s="40">
        <v>0</v>
      </c>
      <c r="J197" s="40">
        <f>K197+L197</f>
        <v>100</v>
      </c>
      <c r="K197" s="40">
        <v>100</v>
      </c>
      <c r="L197" s="40">
        <v>0</v>
      </c>
      <c r="M197" s="40">
        <f>N197+O197</f>
        <v>100</v>
      </c>
      <c r="N197" s="40">
        <v>100</v>
      </c>
      <c r="O197" s="40">
        <v>0</v>
      </c>
      <c r="P197" s="6"/>
    </row>
    <row r="198" spans="1:16" ht="35.25" customHeight="1" x14ac:dyDescent="0.3">
      <c r="A198" s="42"/>
      <c r="B198" s="250"/>
      <c r="C198" s="250"/>
      <c r="D198" s="266"/>
      <c r="E198" s="252"/>
      <c r="F198" s="41" t="s">
        <v>12</v>
      </c>
      <c r="G198" s="40">
        <f t="shared" ref="G198:G199" si="322">H198+I198</f>
        <v>0</v>
      </c>
      <c r="H198" s="40"/>
      <c r="I198" s="40"/>
      <c r="J198" s="40">
        <f>K198+L198</f>
        <v>0</v>
      </c>
      <c r="K198" s="40"/>
      <c r="L198" s="40"/>
      <c r="M198" s="40">
        <f t="shared" ref="M198:M199" si="323">N198+O198</f>
        <v>0</v>
      </c>
      <c r="N198" s="40"/>
      <c r="O198" s="40"/>
      <c r="P198" s="6"/>
    </row>
    <row r="199" spans="1:16" ht="35.25" customHeight="1" x14ac:dyDescent="0.3">
      <c r="A199" s="42"/>
      <c r="B199" s="250"/>
      <c r="C199" s="250"/>
      <c r="D199" s="266"/>
      <c r="E199" s="252"/>
      <c r="F199" s="39" t="s">
        <v>13</v>
      </c>
      <c r="G199" s="40">
        <f t="shared" si="322"/>
        <v>0</v>
      </c>
      <c r="H199" s="40"/>
      <c r="I199" s="40"/>
      <c r="J199" s="40">
        <f t="shared" ref="J199" si="324">K199+L199</f>
        <v>0</v>
      </c>
      <c r="K199" s="40"/>
      <c r="L199" s="40"/>
      <c r="M199" s="40">
        <f t="shared" si="323"/>
        <v>0</v>
      </c>
      <c r="N199" s="40"/>
      <c r="O199" s="40"/>
      <c r="P199" s="6"/>
    </row>
    <row r="200" spans="1:16" ht="35.25" customHeight="1" x14ac:dyDescent="0.3">
      <c r="A200" s="42"/>
      <c r="B200" s="250" t="s">
        <v>419</v>
      </c>
      <c r="C200" s="250"/>
      <c r="D200" s="266"/>
      <c r="E200" s="252" t="s">
        <v>24</v>
      </c>
      <c r="F200" s="39"/>
      <c r="G200" s="40">
        <f>G201+G202+G203</f>
        <v>0</v>
      </c>
      <c r="H200" s="40">
        <f t="shared" ref="H200:I200" si="325">H201+H202+H203</f>
        <v>0</v>
      </c>
      <c r="I200" s="40">
        <f t="shared" si="325"/>
        <v>0</v>
      </c>
      <c r="J200" s="40">
        <f>J201+J202+J203</f>
        <v>900</v>
      </c>
      <c r="K200" s="40">
        <f t="shared" ref="K200:L200" si="326">K201+K202+K203</f>
        <v>900</v>
      </c>
      <c r="L200" s="40">
        <f t="shared" si="326"/>
        <v>0</v>
      </c>
      <c r="M200" s="40">
        <f>M201+M202+M203</f>
        <v>1000</v>
      </c>
      <c r="N200" s="40">
        <f t="shared" ref="N200:O200" si="327">N201+N202+N203</f>
        <v>1000</v>
      </c>
      <c r="O200" s="40">
        <f t="shared" si="327"/>
        <v>0</v>
      </c>
      <c r="P200" s="6"/>
    </row>
    <row r="201" spans="1:16" ht="35.25" customHeight="1" x14ac:dyDescent="0.3">
      <c r="A201" s="42"/>
      <c r="B201" s="250"/>
      <c r="C201" s="250"/>
      <c r="D201" s="266"/>
      <c r="E201" s="252"/>
      <c r="F201" s="39" t="s">
        <v>11</v>
      </c>
      <c r="G201" s="40">
        <f>H201+I201</f>
        <v>0</v>
      </c>
      <c r="H201" s="40"/>
      <c r="I201" s="40">
        <v>0</v>
      </c>
      <c r="J201" s="40">
        <f>K201+L201</f>
        <v>900</v>
      </c>
      <c r="K201" s="40">
        <v>900</v>
      </c>
      <c r="L201" s="40">
        <v>0</v>
      </c>
      <c r="M201" s="40">
        <f>N201+O201</f>
        <v>1000</v>
      </c>
      <c r="N201" s="40">
        <v>1000</v>
      </c>
      <c r="O201" s="40">
        <v>0</v>
      </c>
      <c r="P201" s="6"/>
    </row>
    <row r="202" spans="1:16" ht="35.25" customHeight="1" x14ac:dyDescent="0.3">
      <c r="A202" s="42"/>
      <c r="B202" s="250"/>
      <c r="C202" s="250"/>
      <c r="D202" s="266"/>
      <c r="E202" s="252"/>
      <c r="F202" s="41" t="s">
        <v>12</v>
      </c>
      <c r="G202" s="40">
        <f t="shared" ref="G202:G203" si="328">H202+I202</f>
        <v>0</v>
      </c>
      <c r="H202" s="40"/>
      <c r="I202" s="40"/>
      <c r="J202" s="40">
        <f>K202+L202</f>
        <v>0</v>
      </c>
      <c r="K202" s="40"/>
      <c r="L202" s="40"/>
      <c r="M202" s="40">
        <f t="shared" ref="M202:M203" si="329">N202+O202</f>
        <v>0</v>
      </c>
      <c r="N202" s="40"/>
      <c r="O202" s="40"/>
      <c r="P202" s="6"/>
    </row>
    <row r="203" spans="1:16" ht="35.25" customHeight="1" x14ac:dyDescent="0.3">
      <c r="A203" s="42"/>
      <c r="B203" s="250"/>
      <c r="C203" s="250"/>
      <c r="D203" s="266"/>
      <c r="E203" s="252"/>
      <c r="F203" s="39" t="s">
        <v>13</v>
      </c>
      <c r="G203" s="40">
        <f t="shared" si="328"/>
        <v>0</v>
      </c>
      <c r="H203" s="40"/>
      <c r="I203" s="40"/>
      <c r="J203" s="40">
        <f t="shared" ref="J203" si="330">K203+L203</f>
        <v>0</v>
      </c>
      <c r="K203" s="40"/>
      <c r="L203" s="40"/>
      <c r="M203" s="40">
        <f t="shared" si="329"/>
        <v>0</v>
      </c>
      <c r="N203" s="40"/>
      <c r="O203" s="40"/>
      <c r="P203" s="6"/>
    </row>
    <row r="204" spans="1:16" ht="35.25" customHeight="1" x14ac:dyDescent="0.3">
      <c r="A204" s="42"/>
      <c r="B204" s="240" t="s">
        <v>420</v>
      </c>
      <c r="C204" s="241"/>
      <c r="D204" s="246" t="s">
        <v>34</v>
      </c>
      <c r="E204" s="326" t="s">
        <v>24</v>
      </c>
      <c r="F204" s="43"/>
      <c r="G204" s="44">
        <f t="shared" ref="G204:O204" si="331">G205+G206+G207</f>
        <v>3192.5</v>
      </c>
      <c r="H204" s="44">
        <f t="shared" si="331"/>
        <v>3192.5</v>
      </c>
      <c r="I204" s="44">
        <f t="shared" si="331"/>
        <v>0</v>
      </c>
      <c r="J204" s="44">
        <f t="shared" si="331"/>
        <v>3510</v>
      </c>
      <c r="K204" s="44">
        <f t="shared" si="331"/>
        <v>3510</v>
      </c>
      <c r="L204" s="44">
        <f t="shared" si="331"/>
        <v>0</v>
      </c>
      <c r="M204" s="44">
        <f t="shared" si="331"/>
        <v>3950</v>
      </c>
      <c r="N204" s="44">
        <f t="shared" si="331"/>
        <v>3950</v>
      </c>
      <c r="O204" s="44">
        <f t="shared" si="331"/>
        <v>0</v>
      </c>
      <c r="P204" s="6"/>
    </row>
    <row r="205" spans="1:16" ht="35.25" customHeight="1" x14ac:dyDescent="0.3">
      <c r="A205" s="42"/>
      <c r="B205" s="242"/>
      <c r="C205" s="243"/>
      <c r="D205" s="247"/>
      <c r="E205" s="327"/>
      <c r="F205" s="45" t="s">
        <v>11</v>
      </c>
      <c r="G205" s="27">
        <f>H205+I205</f>
        <v>3192.5</v>
      </c>
      <c r="H205" s="27">
        <v>3192.5</v>
      </c>
      <c r="I205" s="27">
        <v>0</v>
      </c>
      <c r="J205" s="27">
        <f>K205+L205</f>
        <v>3510</v>
      </c>
      <c r="K205" s="27">
        <v>3510</v>
      </c>
      <c r="L205" s="27">
        <v>0</v>
      </c>
      <c r="M205" s="27">
        <f>N205+O205</f>
        <v>3950</v>
      </c>
      <c r="N205" s="27">
        <v>3950</v>
      </c>
      <c r="O205" s="27">
        <v>0</v>
      </c>
      <c r="P205" s="6"/>
    </row>
    <row r="206" spans="1:16" ht="41.25" customHeight="1" x14ac:dyDescent="0.3">
      <c r="A206" s="42"/>
      <c r="B206" s="242"/>
      <c r="C206" s="243"/>
      <c r="D206" s="247"/>
      <c r="E206" s="327"/>
      <c r="F206" s="46" t="s">
        <v>12</v>
      </c>
      <c r="G206" s="27">
        <f t="shared" ref="G206:G207" si="332">H206+I206</f>
        <v>0</v>
      </c>
      <c r="H206" s="27">
        <f t="shared" ref="H206:I206" si="333">H210+H214</f>
        <v>0</v>
      </c>
      <c r="I206" s="27">
        <f t="shared" si="333"/>
        <v>0</v>
      </c>
      <c r="J206" s="27">
        <f t="shared" ref="J206:J207" si="334">K206+L206</f>
        <v>0</v>
      </c>
      <c r="K206" s="27">
        <f t="shared" ref="K206:L206" si="335">K210+K214</f>
        <v>0</v>
      </c>
      <c r="L206" s="27">
        <f t="shared" si="335"/>
        <v>0</v>
      </c>
      <c r="M206" s="27">
        <f t="shared" ref="M206:M207" si="336">N206+O206</f>
        <v>0</v>
      </c>
      <c r="N206" s="27">
        <f t="shared" ref="N206:O206" si="337">N210+N214</f>
        <v>0</v>
      </c>
      <c r="O206" s="27">
        <f t="shared" si="337"/>
        <v>0</v>
      </c>
      <c r="P206" s="6"/>
    </row>
    <row r="207" spans="1:16" ht="35.25" customHeight="1" x14ac:dyDescent="0.3">
      <c r="A207" s="42"/>
      <c r="B207" s="244"/>
      <c r="C207" s="245"/>
      <c r="D207" s="248"/>
      <c r="E207" s="328"/>
      <c r="F207" s="45" t="s">
        <v>13</v>
      </c>
      <c r="G207" s="27">
        <f t="shared" si="332"/>
        <v>0</v>
      </c>
      <c r="H207" s="27">
        <f t="shared" ref="H207:I207" si="338">H211+H215</f>
        <v>0</v>
      </c>
      <c r="I207" s="27">
        <f t="shared" si="338"/>
        <v>0</v>
      </c>
      <c r="J207" s="27">
        <f t="shared" si="334"/>
        <v>0</v>
      </c>
      <c r="K207" s="27">
        <f t="shared" ref="K207:L207" si="339">K211+K215</f>
        <v>0</v>
      </c>
      <c r="L207" s="27">
        <f t="shared" si="339"/>
        <v>0</v>
      </c>
      <c r="M207" s="27">
        <f t="shared" si="336"/>
        <v>0</v>
      </c>
      <c r="N207" s="27">
        <f t="shared" ref="N207:O207" si="340">N211+N215</f>
        <v>0</v>
      </c>
      <c r="O207" s="27">
        <f t="shared" si="340"/>
        <v>0</v>
      </c>
      <c r="P207" s="6"/>
    </row>
    <row r="208" spans="1:16" ht="35.25" customHeight="1" x14ac:dyDescent="0.3">
      <c r="A208" s="42"/>
      <c r="B208" s="240" t="s">
        <v>477</v>
      </c>
      <c r="C208" s="241"/>
      <c r="D208" s="246" t="s">
        <v>34</v>
      </c>
      <c r="E208" s="326" t="s">
        <v>553</v>
      </c>
      <c r="F208" s="43"/>
      <c r="G208" s="44">
        <f t="shared" ref="G208:M208" si="341">G209+G210+G211</f>
        <v>15709.28</v>
      </c>
      <c r="H208" s="44">
        <f>H209+H210+H211</f>
        <v>0</v>
      </c>
      <c r="I208" s="44">
        <f>I209+I210+I211</f>
        <v>15709.28</v>
      </c>
      <c r="J208" s="44">
        <f t="shared" si="341"/>
        <v>0</v>
      </c>
      <c r="K208" s="44">
        <f>K209+K210+K211</f>
        <v>0</v>
      </c>
      <c r="L208" s="44">
        <f>L209+L210+L211</f>
        <v>0</v>
      </c>
      <c r="M208" s="44">
        <f t="shared" si="341"/>
        <v>0</v>
      </c>
      <c r="N208" s="44">
        <f>N209+N210+N211</f>
        <v>0</v>
      </c>
      <c r="O208" s="44">
        <f>O209+O210+O211</f>
        <v>0</v>
      </c>
      <c r="P208" s="6"/>
    </row>
    <row r="209" spans="1:16" ht="35.25" customHeight="1" x14ac:dyDescent="0.3">
      <c r="A209" s="42"/>
      <c r="B209" s="242"/>
      <c r="C209" s="243"/>
      <c r="D209" s="247"/>
      <c r="E209" s="327"/>
      <c r="F209" s="45" t="s">
        <v>11</v>
      </c>
      <c r="G209" s="27">
        <f>H209+I209</f>
        <v>15709.28</v>
      </c>
      <c r="H209" s="27">
        <v>0</v>
      </c>
      <c r="I209" s="27">
        <v>15709.28</v>
      </c>
      <c r="J209" s="27">
        <f>K209+L209</f>
        <v>0</v>
      </c>
      <c r="K209" s="27">
        <v>0</v>
      </c>
      <c r="L209" s="27"/>
      <c r="M209" s="27">
        <f>N209+O209</f>
        <v>0</v>
      </c>
      <c r="N209" s="27">
        <v>0</v>
      </c>
      <c r="O209" s="27"/>
      <c r="P209" s="6"/>
    </row>
    <row r="210" spans="1:16" ht="47.25" customHeight="1" x14ac:dyDescent="0.3">
      <c r="A210" s="42"/>
      <c r="B210" s="242"/>
      <c r="C210" s="243"/>
      <c r="D210" s="247"/>
      <c r="E210" s="327"/>
      <c r="F210" s="46" t="s">
        <v>12</v>
      </c>
      <c r="G210" s="27">
        <f t="shared" ref="G210:G211" si="342">H210+I210</f>
        <v>0</v>
      </c>
      <c r="H210" s="27">
        <f t="shared" ref="H210:I210" si="343">H214+H218</f>
        <v>0</v>
      </c>
      <c r="I210" s="27">
        <f t="shared" si="343"/>
        <v>0</v>
      </c>
      <c r="J210" s="27">
        <f t="shared" ref="J210:J211" si="344">K210+L210</f>
        <v>0</v>
      </c>
      <c r="K210" s="27">
        <f t="shared" ref="K210:L210" si="345">K214+K218</f>
        <v>0</v>
      </c>
      <c r="L210" s="27">
        <f t="shared" si="345"/>
        <v>0</v>
      </c>
      <c r="M210" s="27">
        <f t="shared" ref="M210:M211" si="346">N210+O210</f>
        <v>0</v>
      </c>
      <c r="N210" s="27">
        <f t="shared" ref="N210:O210" si="347">N214+N218</f>
        <v>0</v>
      </c>
      <c r="O210" s="27">
        <f t="shared" si="347"/>
        <v>0</v>
      </c>
      <c r="P210" s="6"/>
    </row>
    <row r="211" spans="1:16" ht="35.25" customHeight="1" x14ac:dyDescent="0.3">
      <c r="A211" s="42"/>
      <c r="B211" s="244"/>
      <c r="C211" s="245"/>
      <c r="D211" s="248"/>
      <c r="E211" s="328"/>
      <c r="F211" s="45" t="s">
        <v>13</v>
      </c>
      <c r="G211" s="27">
        <f t="shared" si="342"/>
        <v>0</v>
      </c>
      <c r="H211" s="27">
        <f t="shared" ref="H211:I211" si="348">H215+H219</f>
        <v>0</v>
      </c>
      <c r="I211" s="27">
        <f t="shared" si="348"/>
        <v>0</v>
      </c>
      <c r="J211" s="27">
        <f t="shared" si="344"/>
        <v>0</v>
      </c>
      <c r="K211" s="27">
        <f t="shared" ref="K211:L211" si="349">K215+K219</f>
        <v>0</v>
      </c>
      <c r="L211" s="27">
        <f t="shared" si="349"/>
        <v>0</v>
      </c>
      <c r="M211" s="27">
        <f t="shared" si="346"/>
        <v>0</v>
      </c>
      <c r="N211" s="27">
        <f t="shared" ref="N211:O211" si="350">N215+N219</f>
        <v>0</v>
      </c>
      <c r="O211" s="27">
        <f t="shared" si="350"/>
        <v>0</v>
      </c>
      <c r="P211" s="6"/>
    </row>
    <row r="212" spans="1:16" ht="35.25" customHeight="1" x14ac:dyDescent="0.3">
      <c r="A212" s="42"/>
      <c r="B212" s="240" t="s">
        <v>421</v>
      </c>
      <c r="C212" s="241"/>
      <c r="D212" s="246" t="s">
        <v>36</v>
      </c>
      <c r="E212" s="326" t="s">
        <v>24</v>
      </c>
      <c r="F212" s="43"/>
      <c r="G212" s="44">
        <f t="shared" ref="G212:O212" si="351">G213+G214+G215</f>
        <v>41775</v>
      </c>
      <c r="H212" s="44">
        <f>H213+H214+H215</f>
        <v>0</v>
      </c>
      <c r="I212" s="44">
        <f t="shared" si="351"/>
        <v>41775</v>
      </c>
      <c r="J212" s="44">
        <f t="shared" si="351"/>
        <v>49000</v>
      </c>
      <c r="K212" s="44">
        <f t="shared" si="351"/>
        <v>0</v>
      </c>
      <c r="L212" s="44">
        <f t="shared" si="351"/>
        <v>49000</v>
      </c>
      <c r="M212" s="44">
        <f t="shared" si="351"/>
        <v>50000</v>
      </c>
      <c r="N212" s="44">
        <f t="shared" si="351"/>
        <v>0</v>
      </c>
      <c r="O212" s="44">
        <f t="shared" si="351"/>
        <v>50000</v>
      </c>
      <c r="P212" s="6"/>
    </row>
    <row r="213" spans="1:16" ht="35.25" customHeight="1" x14ac:dyDescent="0.3">
      <c r="A213" s="42"/>
      <c r="B213" s="242"/>
      <c r="C213" s="243"/>
      <c r="D213" s="247"/>
      <c r="E213" s="327"/>
      <c r="F213" s="45" t="s">
        <v>11</v>
      </c>
      <c r="G213" s="27">
        <f>H213+I213</f>
        <v>41775</v>
      </c>
      <c r="H213" s="27">
        <f t="shared" ref="H213" si="352">H217</f>
        <v>0</v>
      </c>
      <c r="I213" s="27">
        <f>I217</f>
        <v>41775</v>
      </c>
      <c r="J213" s="27">
        <f>K213+L213</f>
        <v>49000</v>
      </c>
      <c r="K213" s="27">
        <f t="shared" ref="K213" si="353">K217</f>
        <v>0</v>
      </c>
      <c r="L213" s="27">
        <f>L217</f>
        <v>49000</v>
      </c>
      <c r="M213" s="27">
        <f>N213+O213</f>
        <v>50000</v>
      </c>
      <c r="N213" s="27">
        <f t="shared" ref="N213" si="354">N217</f>
        <v>0</v>
      </c>
      <c r="O213" s="27">
        <f>O217</f>
        <v>50000</v>
      </c>
      <c r="P213" s="6"/>
    </row>
    <row r="214" spans="1:16" ht="48.75" customHeight="1" x14ac:dyDescent="0.3">
      <c r="A214" s="42"/>
      <c r="B214" s="242"/>
      <c r="C214" s="243"/>
      <c r="D214" s="247"/>
      <c r="E214" s="327"/>
      <c r="F214" s="46" t="s">
        <v>12</v>
      </c>
      <c r="G214" s="27">
        <f t="shared" ref="G214:G215" si="355">H214+I214</f>
        <v>0</v>
      </c>
      <c r="H214" s="27">
        <f t="shared" ref="H214:I214" si="356">H218</f>
        <v>0</v>
      </c>
      <c r="I214" s="27">
        <f t="shared" si="356"/>
        <v>0</v>
      </c>
      <c r="J214" s="27">
        <f t="shared" ref="J214:J215" si="357">K214+L214</f>
        <v>0</v>
      </c>
      <c r="K214" s="27">
        <f t="shared" ref="K214:L214" si="358">K218</f>
        <v>0</v>
      </c>
      <c r="L214" s="27">
        <f t="shared" si="358"/>
        <v>0</v>
      </c>
      <c r="M214" s="27">
        <f t="shared" ref="M214:M215" si="359">N214+O214</f>
        <v>0</v>
      </c>
      <c r="N214" s="27">
        <f t="shared" ref="N214:O214" si="360">N218</f>
        <v>0</v>
      </c>
      <c r="O214" s="27">
        <f t="shared" si="360"/>
        <v>0</v>
      </c>
      <c r="P214" s="6"/>
    </row>
    <row r="215" spans="1:16" ht="35.25" customHeight="1" x14ac:dyDescent="0.3">
      <c r="A215" s="42"/>
      <c r="B215" s="244"/>
      <c r="C215" s="245"/>
      <c r="D215" s="248"/>
      <c r="E215" s="328"/>
      <c r="F215" s="45" t="s">
        <v>13</v>
      </c>
      <c r="G215" s="27">
        <f t="shared" si="355"/>
        <v>0</v>
      </c>
      <c r="H215" s="27">
        <f>H219</f>
        <v>0</v>
      </c>
      <c r="I215" s="27">
        <f>I219</f>
        <v>0</v>
      </c>
      <c r="J215" s="27">
        <f t="shared" si="357"/>
        <v>0</v>
      </c>
      <c r="K215" s="27">
        <f>K219</f>
        <v>0</v>
      </c>
      <c r="L215" s="27">
        <f>L219</f>
        <v>0</v>
      </c>
      <c r="M215" s="27">
        <f t="shared" si="359"/>
        <v>0</v>
      </c>
      <c r="N215" s="27">
        <f>N219</f>
        <v>0</v>
      </c>
      <c r="O215" s="27">
        <f>O219</f>
        <v>0</v>
      </c>
      <c r="P215" s="6"/>
    </row>
    <row r="216" spans="1:16" ht="35.25" customHeight="1" x14ac:dyDescent="0.3">
      <c r="A216" s="42"/>
      <c r="B216" s="276" t="s">
        <v>422</v>
      </c>
      <c r="C216" s="276"/>
      <c r="D216" s="274"/>
      <c r="E216" s="275" t="s">
        <v>24</v>
      </c>
      <c r="F216" s="47"/>
      <c r="G216" s="48">
        <f>G217+G218+G219</f>
        <v>41775</v>
      </c>
      <c r="H216" s="48">
        <f t="shared" ref="H216:I216" si="361">H217+H218+H219</f>
        <v>0</v>
      </c>
      <c r="I216" s="48">
        <f t="shared" si="361"/>
        <v>41775</v>
      </c>
      <c r="J216" s="48">
        <f>J217+J218+J219</f>
        <v>49000</v>
      </c>
      <c r="K216" s="48">
        <f t="shared" ref="K216:L216" si="362">K217+K218+K219</f>
        <v>0</v>
      </c>
      <c r="L216" s="48">
        <f t="shared" si="362"/>
        <v>49000</v>
      </c>
      <c r="M216" s="48">
        <f>M217+M218+M219</f>
        <v>50000</v>
      </c>
      <c r="N216" s="48">
        <f t="shared" ref="N216:O216" si="363">N217+N218+N219</f>
        <v>0</v>
      </c>
      <c r="O216" s="48">
        <f t="shared" si="363"/>
        <v>50000</v>
      </c>
      <c r="P216" s="6"/>
    </row>
    <row r="217" spans="1:16" ht="35.25" customHeight="1" x14ac:dyDescent="0.3">
      <c r="A217" s="42"/>
      <c r="B217" s="276"/>
      <c r="C217" s="276"/>
      <c r="D217" s="274"/>
      <c r="E217" s="275"/>
      <c r="F217" s="47" t="s">
        <v>11</v>
      </c>
      <c r="G217" s="48">
        <f>H217+I217</f>
        <v>41775</v>
      </c>
      <c r="H217" s="48">
        <v>0</v>
      </c>
      <c r="I217" s="48">
        <v>41775</v>
      </c>
      <c r="J217" s="48">
        <f>K217+L217</f>
        <v>49000</v>
      </c>
      <c r="K217" s="48">
        <v>0</v>
      </c>
      <c r="L217" s="48">
        <v>49000</v>
      </c>
      <c r="M217" s="48">
        <f>N217+O217</f>
        <v>50000</v>
      </c>
      <c r="N217" s="48">
        <v>0</v>
      </c>
      <c r="O217" s="48">
        <v>50000</v>
      </c>
      <c r="P217" s="6"/>
    </row>
    <row r="218" spans="1:16" ht="35.25" customHeight="1" x14ac:dyDescent="0.3">
      <c r="A218" s="42"/>
      <c r="B218" s="276"/>
      <c r="C218" s="276"/>
      <c r="D218" s="274"/>
      <c r="E218" s="275"/>
      <c r="F218" s="49" t="s">
        <v>12</v>
      </c>
      <c r="G218" s="48">
        <f t="shared" ref="G218:G219" si="364">H218+I218</f>
        <v>0</v>
      </c>
      <c r="H218" s="48"/>
      <c r="I218" s="48"/>
      <c r="J218" s="48">
        <f>K218+L218</f>
        <v>0</v>
      </c>
      <c r="K218" s="48"/>
      <c r="L218" s="48"/>
      <c r="M218" s="48">
        <f t="shared" ref="M218:M219" si="365">N218+O218</f>
        <v>0</v>
      </c>
      <c r="N218" s="48"/>
      <c r="O218" s="48"/>
      <c r="P218" s="6"/>
    </row>
    <row r="219" spans="1:16" ht="35.25" customHeight="1" x14ac:dyDescent="0.3">
      <c r="A219" s="42"/>
      <c r="B219" s="276"/>
      <c r="C219" s="276"/>
      <c r="D219" s="274"/>
      <c r="E219" s="275"/>
      <c r="F219" s="47" t="s">
        <v>13</v>
      </c>
      <c r="G219" s="48">
        <f t="shared" si="364"/>
        <v>0</v>
      </c>
      <c r="H219" s="48"/>
      <c r="I219" s="48"/>
      <c r="J219" s="48">
        <f t="shared" ref="J219" si="366">K219+L219</f>
        <v>0</v>
      </c>
      <c r="K219" s="48"/>
      <c r="L219" s="48"/>
      <c r="M219" s="48">
        <f t="shared" si="365"/>
        <v>0</v>
      </c>
      <c r="N219" s="48"/>
      <c r="O219" s="48"/>
      <c r="P219" s="6"/>
    </row>
    <row r="220" spans="1:16" ht="35.25" customHeight="1" x14ac:dyDescent="0.3">
      <c r="A220" s="42"/>
      <c r="B220" s="240" t="s">
        <v>423</v>
      </c>
      <c r="C220" s="241"/>
      <c r="D220" s="246" t="s">
        <v>37</v>
      </c>
      <c r="E220" s="326" t="s">
        <v>24</v>
      </c>
      <c r="F220" s="43"/>
      <c r="G220" s="44">
        <f t="shared" ref="G220:O220" si="367">G221+G222+G223</f>
        <v>1467.25</v>
      </c>
      <c r="H220" s="44">
        <f t="shared" si="367"/>
        <v>1467.25</v>
      </c>
      <c r="I220" s="44">
        <f t="shared" si="367"/>
        <v>0</v>
      </c>
      <c r="J220" s="44">
        <f t="shared" si="367"/>
        <v>1617.9</v>
      </c>
      <c r="K220" s="44">
        <f t="shared" si="367"/>
        <v>1617.9</v>
      </c>
      <c r="L220" s="44">
        <f t="shared" si="367"/>
        <v>0</v>
      </c>
      <c r="M220" s="44">
        <f t="shared" si="367"/>
        <v>1719</v>
      </c>
      <c r="N220" s="44">
        <f t="shared" si="367"/>
        <v>1719</v>
      </c>
      <c r="O220" s="44">
        <f t="shared" si="367"/>
        <v>0</v>
      </c>
      <c r="P220" s="6"/>
    </row>
    <row r="221" spans="1:16" ht="35.25" customHeight="1" x14ac:dyDescent="0.3">
      <c r="A221" s="42"/>
      <c r="B221" s="242"/>
      <c r="C221" s="243"/>
      <c r="D221" s="247"/>
      <c r="E221" s="327"/>
      <c r="F221" s="45" t="s">
        <v>11</v>
      </c>
      <c r="G221" s="27">
        <f>H221+I221</f>
        <v>1467.25</v>
      </c>
      <c r="H221" s="27">
        <v>1467.25</v>
      </c>
      <c r="I221" s="27">
        <v>0</v>
      </c>
      <c r="J221" s="27">
        <f>K221+L221</f>
        <v>1617.9</v>
      </c>
      <c r="K221" s="27">
        <v>1617.9</v>
      </c>
      <c r="L221" s="27">
        <v>0</v>
      </c>
      <c r="M221" s="27">
        <f>N221+O221</f>
        <v>1719</v>
      </c>
      <c r="N221" s="27">
        <v>1719</v>
      </c>
      <c r="O221" s="27">
        <v>0</v>
      </c>
      <c r="P221" s="6"/>
    </row>
    <row r="222" spans="1:16" ht="35.25" customHeight="1" x14ac:dyDescent="0.3">
      <c r="A222" s="42"/>
      <c r="B222" s="242"/>
      <c r="C222" s="243"/>
      <c r="D222" s="247"/>
      <c r="E222" s="327"/>
      <c r="F222" s="46" t="s">
        <v>12</v>
      </c>
      <c r="G222" s="27">
        <f t="shared" ref="G222:G223" si="368">H222+I222</f>
        <v>0</v>
      </c>
      <c r="H222" s="27">
        <v>0</v>
      </c>
      <c r="I222" s="27">
        <v>0</v>
      </c>
      <c r="J222" s="27">
        <f t="shared" ref="J222:J223" si="369">K222+L222</f>
        <v>0</v>
      </c>
      <c r="K222" s="27">
        <v>0</v>
      </c>
      <c r="L222" s="27">
        <v>0</v>
      </c>
      <c r="M222" s="27">
        <f t="shared" ref="M222:M223" si="370">N222+O222</f>
        <v>0</v>
      </c>
      <c r="N222" s="27">
        <v>0</v>
      </c>
      <c r="O222" s="27">
        <v>0</v>
      </c>
      <c r="P222" s="6"/>
    </row>
    <row r="223" spans="1:16" ht="35.25" customHeight="1" x14ac:dyDescent="0.3">
      <c r="A223" s="42"/>
      <c r="B223" s="244"/>
      <c r="C223" s="245"/>
      <c r="D223" s="248"/>
      <c r="E223" s="328"/>
      <c r="F223" s="45" t="s">
        <v>13</v>
      </c>
      <c r="G223" s="27">
        <f t="shared" si="368"/>
        <v>0</v>
      </c>
      <c r="H223" s="27">
        <v>0</v>
      </c>
      <c r="I223" s="27">
        <v>0</v>
      </c>
      <c r="J223" s="27">
        <f t="shared" si="369"/>
        <v>0</v>
      </c>
      <c r="K223" s="27">
        <v>0</v>
      </c>
      <c r="L223" s="27">
        <v>0</v>
      </c>
      <c r="M223" s="27">
        <f t="shared" si="370"/>
        <v>0</v>
      </c>
      <c r="N223" s="27">
        <v>0</v>
      </c>
      <c r="O223" s="27">
        <v>0</v>
      </c>
      <c r="P223" s="6"/>
    </row>
    <row r="224" spans="1:16" ht="35.25" customHeight="1" x14ac:dyDescent="0.3">
      <c r="A224" s="42"/>
      <c r="B224" s="240" t="s">
        <v>424</v>
      </c>
      <c r="C224" s="241"/>
      <c r="D224" s="253" t="s">
        <v>37</v>
      </c>
      <c r="E224" s="256" t="s">
        <v>341</v>
      </c>
      <c r="F224" s="32"/>
      <c r="G224" s="33">
        <f t="shared" ref="G224:I224" si="371">G225+G226+G227</f>
        <v>12183.4</v>
      </c>
      <c r="H224" s="33">
        <f>H225+H226+H227</f>
        <v>11377.9</v>
      </c>
      <c r="I224" s="33">
        <f t="shared" si="371"/>
        <v>805.5</v>
      </c>
      <c r="J224" s="33">
        <f t="shared" ref="J224" si="372">J225+J226+J227</f>
        <v>1396.1</v>
      </c>
      <c r="K224" s="33">
        <f>K225+K226+K227</f>
        <v>1396.1</v>
      </c>
      <c r="L224" s="33">
        <f t="shared" ref="L224:M224" si="373">L225+L226+L227</f>
        <v>0</v>
      </c>
      <c r="M224" s="33">
        <f t="shared" si="373"/>
        <v>1526.7</v>
      </c>
      <c r="N224" s="33">
        <f>N225+N226+N227</f>
        <v>1526.7</v>
      </c>
      <c r="O224" s="33">
        <f t="shared" ref="O224" si="374">O225+O226+O227</f>
        <v>0</v>
      </c>
      <c r="P224" s="6"/>
    </row>
    <row r="225" spans="1:17" ht="35.25" customHeight="1" x14ac:dyDescent="0.3">
      <c r="A225" s="42"/>
      <c r="B225" s="242"/>
      <c r="C225" s="243"/>
      <c r="D225" s="254"/>
      <c r="E225" s="257"/>
      <c r="F225" s="34" t="s">
        <v>11</v>
      </c>
      <c r="G225" s="17">
        <f>H225+I225</f>
        <v>11377.9</v>
      </c>
      <c r="H225" s="17">
        <f t="shared" ref="H225:I225" si="375">H229+H233+H237+H241+H245+H249+H253+H257</f>
        <v>11377.9</v>
      </c>
      <c r="I225" s="17">
        <f t="shared" si="375"/>
        <v>0</v>
      </c>
      <c r="J225" s="17">
        <f>K225+L225</f>
        <v>1396.1</v>
      </c>
      <c r="K225" s="17">
        <f t="shared" ref="K225:L225" si="376">K229+K233+K237+K241+K245+K249+K253+K257</f>
        <v>1396.1</v>
      </c>
      <c r="L225" s="17">
        <f t="shared" si="376"/>
        <v>0</v>
      </c>
      <c r="M225" s="17">
        <f>N225+O225</f>
        <v>1526.7</v>
      </c>
      <c r="N225" s="17">
        <f t="shared" ref="N225:O225" si="377">N229+N233+N237+N241+N245+N249+N253+N257</f>
        <v>1526.7</v>
      </c>
      <c r="O225" s="17">
        <f t="shared" si="377"/>
        <v>0</v>
      </c>
      <c r="P225" s="6"/>
      <c r="Q225" s="59"/>
    </row>
    <row r="226" spans="1:17" ht="41.25" customHeight="1" x14ac:dyDescent="0.3">
      <c r="A226" s="42"/>
      <c r="B226" s="242"/>
      <c r="C226" s="243"/>
      <c r="D226" s="254"/>
      <c r="E226" s="257"/>
      <c r="F226" s="35" t="s">
        <v>12</v>
      </c>
      <c r="G226" s="17">
        <f t="shared" ref="G226:G227" si="378">H226+I226</f>
        <v>0</v>
      </c>
      <c r="H226" s="17">
        <f t="shared" ref="H226:I226" si="379">H230+H234+H238+H242+H246+H250+H254+H258</f>
        <v>0</v>
      </c>
      <c r="I226" s="17">
        <f t="shared" si="379"/>
        <v>0</v>
      </c>
      <c r="J226" s="17">
        <f t="shared" ref="J226:J227" si="380">K226+L226</f>
        <v>0</v>
      </c>
      <c r="K226" s="17">
        <f t="shared" ref="K226:L226" si="381">K230+K234+K238+K242+K246+K250+K254+K258</f>
        <v>0</v>
      </c>
      <c r="L226" s="17">
        <f t="shared" si="381"/>
        <v>0</v>
      </c>
      <c r="M226" s="17">
        <f t="shared" ref="M226:M227" si="382">N226+O226</f>
        <v>0</v>
      </c>
      <c r="N226" s="17">
        <f t="shared" ref="N226:O226" si="383">N230+N234+N238+N242+N246+N250+N254+N258</f>
        <v>0</v>
      </c>
      <c r="O226" s="17">
        <f t="shared" si="383"/>
        <v>0</v>
      </c>
      <c r="P226" s="6"/>
    </row>
    <row r="227" spans="1:17" ht="35.25" customHeight="1" x14ac:dyDescent="0.3">
      <c r="A227" s="42"/>
      <c r="B227" s="244"/>
      <c r="C227" s="245"/>
      <c r="D227" s="255"/>
      <c r="E227" s="258"/>
      <c r="F227" s="34" t="s">
        <v>13</v>
      </c>
      <c r="G227" s="17">
        <f t="shared" si="378"/>
        <v>805.5</v>
      </c>
      <c r="H227" s="17">
        <f>H231+H235+H239+H243+H247+H251+H255+H259</f>
        <v>0</v>
      </c>
      <c r="I227" s="17">
        <f>I231+I235+I239+I243+I247+I251+I255+I259</f>
        <v>805.5</v>
      </c>
      <c r="J227" s="17">
        <f t="shared" si="380"/>
        <v>0</v>
      </c>
      <c r="K227" s="17">
        <f>K231+K235+K239+K243+K247+K251+K255+K259</f>
        <v>0</v>
      </c>
      <c r="L227" s="17">
        <f>L231+L235+L239+L243+L247+L251+L255+L259</f>
        <v>0</v>
      </c>
      <c r="M227" s="17">
        <f t="shared" si="382"/>
        <v>0</v>
      </c>
      <c r="N227" s="17">
        <f>N231+N235+N239+N243+N247+N251+N255+N259</f>
        <v>0</v>
      </c>
      <c r="O227" s="17">
        <f>O231+O235+O239+O243+O247+O251+O255+O259</f>
        <v>0</v>
      </c>
      <c r="P227" s="6"/>
    </row>
    <row r="228" spans="1:17" ht="35.25" customHeight="1" x14ac:dyDescent="0.3">
      <c r="A228" s="42"/>
      <c r="B228" s="250" t="s">
        <v>425</v>
      </c>
      <c r="C228" s="250"/>
      <c r="D228" s="266"/>
      <c r="E228" s="252" t="s">
        <v>24</v>
      </c>
      <c r="F228" s="39"/>
      <c r="G228" s="40">
        <f>G229+G230+G231</f>
        <v>9.1</v>
      </c>
      <c r="H228" s="40">
        <f t="shared" ref="H228:I228" si="384">H229+H230+H231</f>
        <v>9.1</v>
      </c>
      <c r="I228" s="40">
        <f t="shared" si="384"/>
        <v>0</v>
      </c>
      <c r="J228" s="40">
        <f>J229+J230+J231</f>
        <v>10.1</v>
      </c>
      <c r="K228" s="40">
        <f t="shared" ref="K228:L228" si="385">K229+K230+K231</f>
        <v>10.1</v>
      </c>
      <c r="L228" s="40">
        <f t="shared" si="385"/>
        <v>0</v>
      </c>
      <c r="M228" s="40">
        <f>M229+M230+M231</f>
        <v>10.7</v>
      </c>
      <c r="N228" s="40">
        <f t="shared" ref="N228:O228" si="386">N229+N230+N231</f>
        <v>10.7</v>
      </c>
      <c r="O228" s="40">
        <f t="shared" si="386"/>
        <v>0</v>
      </c>
      <c r="P228" s="6"/>
    </row>
    <row r="229" spans="1:17" ht="35.25" customHeight="1" x14ac:dyDescent="0.3">
      <c r="A229" s="42"/>
      <c r="B229" s="250"/>
      <c r="C229" s="250"/>
      <c r="D229" s="266"/>
      <c r="E229" s="252"/>
      <c r="F229" s="39" t="s">
        <v>11</v>
      </c>
      <c r="G229" s="40">
        <f>H229+I229</f>
        <v>9.1</v>
      </c>
      <c r="H229" s="40">
        <v>9.1</v>
      </c>
      <c r="I229" s="40">
        <v>0</v>
      </c>
      <c r="J229" s="40">
        <f>K229+L229</f>
        <v>10.1</v>
      </c>
      <c r="K229" s="40">
        <v>10.1</v>
      </c>
      <c r="L229" s="40">
        <v>0</v>
      </c>
      <c r="M229" s="40">
        <f>N229+O229</f>
        <v>10.7</v>
      </c>
      <c r="N229" s="40">
        <v>10.7</v>
      </c>
      <c r="O229" s="40">
        <v>0</v>
      </c>
      <c r="P229" s="6"/>
    </row>
    <row r="230" spans="1:17" ht="39" customHeight="1" x14ac:dyDescent="0.3">
      <c r="A230" s="42"/>
      <c r="B230" s="250"/>
      <c r="C230" s="250"/>
      <c r="D230" s="266"/>
      <c r="E230" s="252"/>
      <c r="F230" s="41" t="s">
        <v>12</v>
      </c>
      <c r="G230" s="40">
        <f t="shared" ref="G230:G231" si="387">H230+I230</f>
        <v>0</v>
      </c>
      <c r="H230" s="40"/>
      <c r="I230" s="40"/>
      <c r="J230" s="40">
        <f>K230+L230</f>
        <v>0</v>
      </c>
      <c r="K230" s="40"/>
      <c r="L230" s="40"/>
      <c r="M230" s="40">
        <f t="shared" ref="M230:M231" si="388">N230+O230</f>
        <v>0</v>
      </c>
      <c r="N230" s="40"/>
      <c r="O230" s="40"/>
      <c r="P230" s="6"/>
    </row>
    <row r="231" spans="1:17" ht="35.25" customHeight="1" x14ac:dyDescent="0.3">
      <c r="A231" s="42"/>
      <c r="B231" s="250"/>
      <c r="C231" s="250"/>
      <c r="D231" s="266"/>
      <c r="E231" s="252"/>
      <c r="F231" s="39" t="s">
        <v>13</v>
      </c>
      <c r="G231" s="40">
        <f t="shared" si="387"/>
        <v>0</v>
      </c>
      <c r="H231" s="40"/>
      <c r="I231" s="40"/>
      <c r="J231" s="40">
        <f t="shared" ref="J231" si="389">K231+L231</f>
        <v>0</v>
      </c>
      <c r="K231" s="40"/>
      <c r="L231" s="40"/>
      <c r="M231" s="40">
        <f t="shared" si="388"/>
        <v>0</v>
      </c>
      <c r="N231" s="40"/>
      <c r="O231" s="40"/>
      <c r="P231" s="6"/>
    </row>
    <row r="232" spans="1:17" ht="35.25" customHeight="1" x14ac:dyDescent="0.3">
      <c r="A232" s="42"/>
      <c r="B232" s="276" t="s">
        <v>426</v>
      </c>
      <c r="C232" s="276"/>
      <c r="D232" s="274"/>
      <c r="E232" s="275" t="s">
        <v>24</v>
      </c>
      <c r="F232" s="47"/>
      <c r="G232" s="48">
        <f>G233+G234+G235</f>
        <v>41.8</v>
      </c>
      <c r="H232" s="48">
        <f t="shared" ref="H232:I232" si="390">H233+H234+H235</f>
        <v>41.8</v>
      </c>
      <c r="I232" s="48">
        <f t="shared" si="390"/>
        <v>0</v>
      </c>
      <c r="J232" s="48">
        <f>J233+J234+J235</f>
        <v>0</v>
      </c>
      <c r="K232" s="48">
        <f t="shared" ref="K232:L232" si="391">K233+K234+K235</f>
        <v>0</v>
      </c>
      <c r="L232" s="48">
        <f t="shared" si="391"/>
        <v>0</v>
      </c>
      <c r="M232" s="48">
        <f>M233+M234+M235</f>
        <v>0</v>
      </c>
      <c r="N232" s="48">
        <f t="shared" ref="N232:O232" si="392">N233+N234+N235</f>
        <v>0</v>
      </c>
      <c r="O232" s="48">
        <f t="shared" si="392"/>
        <v>0</v>
      </c>
      <c r="P232" s="6"/>
    </row>
    <row r="233" spans="1:17" ht="35.25" customHeight="1" x14ac:dyDescent="0.3">
      <c r="A233" s="42"/>
      <c r="B233" s="276"/>
      <c r="C233" s="276"/>
      <c r="D233" s="274"/>
      <c r="E233" s="275"/>
      <c r="F233" s="47" t="s">
        <v>11</v>
      </c>
      <c r="G233" s="48">
        <f>H233+I233</f>
        <v>41.8</v>
      </c>
      <c r="H233" s="48">
        <v>41.8</v>
      </c>
      <c r="I233" s="48">
        <v>0</v>
      </c>
      <c r="J233" s="48">
        <f>K233+L233</f>
        <v>0</v>
      </c>
      <c r="K233" s="48">
        <v>0</v>
      </c>
      <c r="L233" s="48">
        <v>0</v>
      </c>
      <c r="M233" s="48">
        <f>N233+O233</f>
        <v>0</v>
      </c>
      <c r="N233" s="48">
        <v>0</v>
      </c>
      <c r="O233" s="48">
        <v>0</v>
      </c>
      <c r="P233" s="6"/>
    </row>
    <row r="234" spans="1:17" ht="39" customHeight="1" x14ac:dyDescent="0.3">
      <c r="A234" s="42"/>
      <c r="B234" s="276"/>
      <c r="C234" s="276"/>
      <c r="D234" s="274"/>
      <c r="E234" s="275"/>
      <c r="F234" s="49" t="s">
        <v>12</v>
      </c>
      <c r="G234" s="48">
        <f t="shared" ref="G234:G235" si="393">H234+I234</f>
        <v>0</v>
      </c>
      <c r="H234" s="48"/>
      <c r="I234" s="48"/>
      <c r="J234" s="48">
        <f>K234+L234</f>
        <v>0</v>
      </c>
      <c r="K234" s="48"/>
      <c r="L234" s="48"/>
      <c r="M234" s="48">
        <f t="shared" ref="M234:M235" si="394">N234+O234</f>
        <v>0</v>
      </c>
      <c r="N234" s="48"/>
      <c r="O234" s="48"/>
      <c r="P234" s="6"/>
    </row>
    <row r="235" spans="1:17" ht="35.25" customHeight="1" x14ac:dyDescent="0.3">
      <c r="A235" s="42"/>
      <c r="B235" s="276"/>
      <c r="C235" s="276"/>
      <c r="D235" s="274"/>
      <c r="E235" s="275"/>
      <c r="F235" s="47" t="s">
        <v>13</v>
      </c>
      <c r="G235" s="48">
        <f t="shared" si="393"/>
        <v>0</v>
      </c>
      <c r="H235" s="48"/>
      <c r="I235" s="48"/>
      <c r="J235" s="48">
        <f t="shared" ref="J235" si="395">K235+L235</f>
        <v>0</v>
      </c>
      <c r="K235" s="48"/>
      <c r="L235" s="48"/>
      <c r="M235" s="48">
        <f t="shared" si="394"/>
        <v>0</v>
      </c>
      <c r="N235" s="48"/>
      <c r="O235" s="48"/>
      <c r="P235" s="6"/>
    </row>
    <row r="236" spans="1:17" ht="35.25" customHeight="1" x14ac:dyDescent="0.3">
      <c r="A236" s="42"/>
      <c r="B236" s="277" t="s">
        <v>517</v>
      </c>
      <c r="C236" s="278"/>
      <c r="D236" s="266"/>
      <c r="E236" s="252" t="s">
        <v>24</v>
      </c>
      <c r="F236" s="39"/>
      <c r="G236" s="40">
        <f>G237+G238+G239</f>
        <v>6</v>
      </c>
      <c r="H236" s="40">
        <f t="shared" ref="H236:I236" si="396">H237+H238+H239</f>
        <v>6</v>
      </c>
      <c r="I236" s="40">
        <f t="shared" si="396"/>
        <v>0</v>
      </c>
      <c r="J236" s="40">
        <f>J237+J238+J239</f>
        <v>7</v>
      </c>
      <c r="K236" s="40">
        <f t="shared" ref="K236:L236" si="397">K237+K238+K239</f>
        <v>7</v>
      </c>
      <c r="L236" s="40">
        <f t="shared" si="397"/>
        <v>0</v>
      </c>
      <c r="M236" s="40">
        <f>M237+M238+M239</f>
        <v>8</v>
      </c>
      <c r="N236" s="40">
        <f t="shared" ref="N236:O236" si="398">N237+N238+N239</f>
        <v>8</v>
      </c>
      <c r="O236" s="40">
        <f t="shared" si="398"/>
        <v>0</v>
      </c>
      <c r="P236" s="6"/>
    </row>
    <row r="237" spans="1:17" ht="35.25" customHeight="1" x14ac:dyDescent="0.3">
      <c r="A237" s="42"/>
      <c r="B237" s="279"/>
      <c r="C237" s="280"/>
      <c r="D237" s="266"/>
      <c r="E237" s="252"/>
      <c r="F237" s="39" t="s">
        <v>11</v>
      </c>
      <c r="G237" s="40">
        <f>H237+I237</f>
        <v>6</v>
      </c>
      <c r="H237" s="40">
        <v>6</v>
      </c>
      <c r="I237" s="40">
        <v>0</v>
      </c>
      <c r="J237" s="40">
        <f>K237+L237</f>
        <v>7</v>
      </c>
      <c r="K237" s="40">
        <v>7</v>
      </c>
      <c r="L237" s="40">
        <v>0</v>
      </c>
      <c r="M237" s="40">
        <f>N237+O237</f>
        <v>8</v>
      </c>
      <c r="N237" s="40">
        <v>8</v>
      </c>
      <c r="O237" s="40">
        <v>0</v>
      </c>
      <c r="P237" s="6"/>
    </row>
    <row r="238" spans="1:17" ht="35.25" customHeight="1" x14ac:dyDescent="0.3">
      <c r="A238" s="42"/>
      <c r="B238" s="279"/>
      <c r="C238" s="280"/>
      <c r="D238" s="266"/>
      <c r="E238" s="252"/>
      <c r="F238" s="41" t="s">
        <v>12</v>
      </c>
      <c r="G238" s="40">
        <f t="shared" ref="G238:G239" si="399">H238+I238</f>
        <v>0</v>
      </c>
      <c r="H238" s="40"/>
      <c r="I238" s="40"/>
      <c r="J238" s="40">
        <f>K238+L238</f>
        <v>0</v>
      </c>
      <c r="K238" s="40"/>
      <c r="L238" s="40"/>
      <c r="M238" s="40">
        <f t="shared" ref="M238:M239" si="400">N238+O238</f>
        <v>0</v>
      </c>
      <c r="N238" s="40"/>
      <c r="O238" s="40"/>
      <c r="P238" s="6"/>
    </row>
    <row r="239" spans="1:17" ht="35.25" customHeight="1" x14ac:dyDescent="0.3">
      <c r="A239" s="42"/>
      <c r="B239" s="281"/>
      <c r="C239" s="282"/>
      <c r="D239" s="266"/>
      <c r="E239" s="252"/>
      <c r="F239" s="39" t="s">
        <v>13</v>
      </c>
      <c r="G239" s="40">
        <f t="shared" si="399"/>
        <v>0</v>
      </c>
      <c r="H239" s="40"/>
      <c r="I239" s="40"/>
      <c r="J239" s="40">
        <f t="shared" ref="J239" si="401">K239+L239</f>
        <v>0</v>
      </c>
      <c r="K239" s="40"/>
      <c r="L239" s="40"/>
      <c r="M239" s="40">
        <f t="shared" si="400"/>
        <v>0</v>
      </c>
      <c r="N239" s="40"/>
      <c r="O239" s="40"/>
      <c r="P239" s="6"/>
    </row>
    <row r="240" spans="1:17" ht="35.25" customHeight="1" x14ac:dyDescent="0.3">
      <c r="A240" s="42"/>
      <c r="B240" s="228" t="s">
        <v>427</v>
      </c>
      <c r="C240" s="229"/>
      <c r="D240" s="274"/>
      <c r="E240" s="275" t="s">
        <v>24</v>
      </c>
      <c r="F240" s="47"/>
      <c r="G240" s="48">
        <f>G241+G242+G243</f>
        <v>650</v>
      </c>
      <c r="H240" s="48">
        <f t="shared" ref="H240:I240" si="402">H241+H242+H243</f>
        <v>650</v>
      </c>
      <c r="I240" s="48">
        <f t="shared" si="402"/>
        <v>0</v>
      </c>
      <c r="J240" s="48">
        <f>J241+J242+J243</f>
        <v>380</v>
      </c>
      <c r="K240" s="48">
        <f t="shared" ref="K240:L240" si="403">K241+K242+K243</f>
        <v>380</v>
      </c>
      <c r="L240" s="48">
        <f t="shared" si="403"/>
        <v>0</v>
      </c>
      <c r="M240" s="48">
        <f>M241+M242+M243</f>
        <v>425</v>
      </c>
      <c r="N240" s="48">
        <f t="shared" ref="N240:O240" si="404">N241+N242+N243</f>
        <v>425</v>
      </c>
      <c r="O240" s="48">
        <f t="shared" si="404"/>
        <v>0</v>
      </c>
      <c r="P240" s="6"/>
    </row>
    <row r="241" spans="1:16" ht="35.25" customHeight="1" x14ac:dyDescent="0.3">
      <c r="A241" s="42"/>
      <c r="B241" s="230"/>
      <c r="C241" s="231"/>
      <c r="D241" s="274"/>
      <c r="E241" s="275"/>
      <c r="F241" s="47" t="s">
        <v>11</v>
      </c>
      <c r="G241" s="48">
        <f>H241+I241</f>
        <v>650</v>
      </c>
      <c r="H241" s="48">
        <v>650</v>
      </c>
      <c r="I241" s="48">
        <v>0</v>
      </c>
      <c r="J241" s="48">
        <f>K241+L241</f>
        <v>380</v>
      </c>
      <c r="K241" s="48">
        <v>380</v>
      </c>
      <c r="L241" s="48">
        <v>0</v>
      </c>
      <c r="M241" s="48">
        <f>N241+O241</f>
        <v>425</v>
      </c>
      <c r="N241" s="48">
        <v>425</v>
      </c>
      <c r="O241" s="48">
        <v>0</v>
      </c>
      <c r="P241" s="6"/>
    </row>
    <row r="242" spans="1:16" ht="35.25" customHeight="1" x14ac:dyDescent="0.3">
      <c r="A242" s="42"/>
      <c r="B242" s="230"/>
      <c r="C242" s="231"/>
      <c r="D242" s="274"/>
      <c r="E242" s="275"/>
      <c r="F242" s="49" t="s">
        <v>12</v>
      </c>
      <c r="G242" s="48">
        <f t="shared" ref="G242:G243" si="405">H242+I242</f>
        <v>0</v>
      </c>
      <c r="H242" s="48"/>
      <c r="I242" s="48"/>
      <c r="J242" s="48">
        <f>K242+L242</f>
        <v>0</v>
      </c>
      <c r="K242" s="48"/>
      <c r="L242" s="48"/>
      <c r="M242" s="48">
        <f t="shared" ref="M242:M243" si="406">N242+O242</f>
        <v>0</v>
      </c>
      <c r="N242" s="48"/>
      <c r="O242" s="48"/>
      <c r="P242" s="6"/>
    </row>
    <row r="243" spans="1:16" ht="35.25" customHeight="1" x14ac:dyDescent="0.3">
      <c r="A243" s="42"/>
      <c r="B243" s="232"/>
      <c r="C243" s="233"/>
      <c r="D243" s="274"/>
      <c r="E243" s="275"/>
      <c r="F243" s="47" t="s">
        <v>13</v>
      </c>
      <c r="G243" s="48">
        <f t="shared" si="405"/>
        <v>0</v>
      </c>
      <c r="H243" s="48"/>
      <c r="I243" s="48"/>
      <c r="J243" s="48">
        <f t="shared" ref="J243" si="407">K243+L243</f>
        <v>0</v>
      </c>
      <c r="K243" s="48"/>
      <c r="L243" s="48"/>
      <c r="M243" s="48">
        <f t="shared" si="406"/>
        <v>0</v>
      </c>
      <c r="N243" s="48"/>
      <c r="O243" s="48"/>
      <c r="P243" s="6"/>
    </row>
    <row r="244" spans="1:16" ht="35.25" customHeight="1" x14ac:dyDescent="0.3">
      <c r="A244" s="42"/>
      <c r="B244" s="250" t="s">
        <v>428</v>
      </c>
      <c r="C244" s="250"/>
      <c r="D244" s="266"/>
      <c r="E244" s="252" t="s">
        <v>24</v>
      </c>
      <c r="F244" s="39"/>
      <c r="G244" s="40">
        <f>G245+G246+G247</f>
        <v>357</v>
      </c>
      <c r="H244" s="40">
        <f t="shared" ref="H244:I244" si="408">H245+H246+H247</f>
        <v>357</v>
      </c>
      <c r="I244" s="40">
        <f t="shared" si="408"/>
        <v>0</v>
      </c>
      <c r="J244" s="40">
        <f>J245+J246+J247</f>
        <v>383</v>
      </c>
      <c r="K244" s="40">
        <f t="shared" ref="K244:L244" si="409">K245+K246+K247</f>
        <v>383</v>
      </c>
      <c r="L244" s="40">
        <f t="shared" si="409"/>
        <v>0</v>
      </c>
      <c r="M244" s="40">
        <f>M245+M246+M247</f>
        <v>405</v>
      </c>
      <c r="N244" s="40">
        <f t="shared" ref="N244:O244" si="410">N245+N246+N247</f>
        <v>405</v>
      </c>
      <c r="O244" s="40">
        <f t="shared" si="410"/>
        <v>0</v>
      </c>
      <c r="P244" s="6"/>
    </row>
    <row r="245" spans="1:16" ht="35.25" customHeight="1" x14ac:dyDescent="0.3">
      <c r="A245" s="42"/>
      <c r="B245" s="250"/>
      <c r="C245" s="250"/>
      <c r="D245" s="266"/>
      <c r="E245" s="252"/>
      <c r="F245" s="39" t="s">
        <v>11</v>
      </c>
      <c r="G245" s="40">
        <f>H245+I245</f>
        <v>357</v>
      </c>
      <c r="H245" s="40">
        <v>357</v>
      </c>
      <c r="I245" s="40">
        <v>0</v>
      </c>
      <c r="J245" s="40">
        <f>K245+L245</f>
        <v>383</v>
      </c>
      <c r="K245" s="40">
        <v>383</v>
      </c>
      <c r="L245" s="40">
        <v>0</v>
      </c>
      <c r="M245" s="40">
        <f>N245+O245</f>
        <v>405</v>
      </c>
      <c r="N245" s="40">
        <v>405</v>
      </c>
      <c r="O245" s="40">
        <v>0</v>
      </c>
      <c r="P245" s="6"/>
    </row>
    <row r="246" spans="1:16" ht="35.25" customHeight="1" x14ac:dyDescent="0.3">
      <c r="A246" s="42"/>
      <c r="B246" s="250"/>
      <c r="C246" s="250"/>
      <c r="D246" s="266"/>
      <c r="E246" s="252"/>
      <c r="F246" s="41" t="s">
        <v>12</v>
      </c>
      <c r="G246" s="40">
        <f t="shared" ref="G246:G247" si="411">H246+I246</f>
        <v>0</v>
      </c>
      <c r="H246" s="40"/>
      <c r="I246" s="40"/>
      <c r="J246" s="40">
        <f>K246+L246</f>
        <v>0</v>
      </c>
      <c r="K246" s="40"/>
      <c r="L246" s="40"/>
      <c r="M246" s="40">
        <f t="shared" ref="M246:M247" si="412">N246+O246</f>
        <v>0</v>
      </c>
      <c r="N246" s="40"/>
      <c r="O246" s="40"/>
      <c r="P246" s="6"/>
    </row>
    <row r="247" spans="1:16" ht="35.25" customHeight="1" x14ac:dyDescent="0.3">
      <c r="A247" s="42"/>
      <c r="B247" s="250"/>
      <c r="C247" s="250"/>
      <c r="D247" s="266"/>
      <c r="E247" s="252"/>
      <c r="F247" s="39" t="s">
        <v>13</v>
      </c>
      <c r="G247" s="40">
        <f t="shared" si="411"/>
        <v>0</v>
      </c>
      <c r="H247" s="40"/>
      <c r="I247" s="40"/>
      <c r="J247" s="40">
        <f t="shared" ref="J247" si="413">K247+L247</f>
        <v>0</v>
      </c>
      <c r="K247" s="40"/>
      <c r="L247" s="40"/>
      <c r="M247" s="40">
        <f t="shared" si="412"/>
        <v>0</v>
      </c>
      <c r="N247" s="40"/>
      <c r="O247" s="40"/>
      <c r="P247" s="6"/>
    </row>
    <row r="248" spans="1:16" ht="35.25" customHeight="1" x14ac:dyDescent="0.3">
      <c r="A248" s="42"/>
      <c r="B248" s="276" t="s">
        <v>429</v>
      </c>
      <c r="C248" s="276"/>
      <c r="D248" s="266"/>
      <c r="E248" s="252" t="s">
        <v>24</v>
      </c>
      <c r="F248" s="39"/>
      <c r="G248" s="40">
        <f>G249+G250+G251</f>
        <v>110</v>
      </c>
      <c r="H248" s="40">
        <f t="shared" ref="H248:I248" si="414">H249+H250+H251</f>
        <v>110</v>
      </c>
      <c r="I248" s="40">
        <f t="shared" si="414"/>
        <v>0</v>
      </c>
      <c r="J248" s="40">
        <f>J249+J250+J251</f>
        <v>121</v>
      </c>
      <c r="K248" s="40">
        <f t="shared" ref="K248:L248" si="415">K249+K250+K251</f>
        <v>121</v>
      </c>
      <c r="L248" s="40">
        <f t="shared" si="415"/>
        <v>0</v>
      </c>
      <c r="M248" s="40">
        <f>M249+M250+M251</f>
        <v>128</v>
      </c>
      <c r="N248" s="40">
        <f t="shared" ref="N248:O248" si="416">N249+N250+N251</f>
        <v>128</v>
      </c>
      <c r="O248" s="40">
        <f t="shared" si="416"/>
        <v>0</v>
      </c>
      <c r="P248" s="6"/>
    </row>
    <row r="249" spans="1:16" ht="35.25" customHeight="1" x14ac:dyDescent="0.3">
      <c r="A249" s="42"/>
      <c r="B249" s="276"/>
      <c r="C249" s="276"/>
      <c r="D249" s="266"/>
      <c r="E249" s="252"/>
      <c r="F249" s="39" t="s">
        <v>11</v>
      </c>
      <c r="G249" s="40">
        <f>H249+I249</f>
        <v>110</v>
      </c>
      <c r="H249" s="40">
        <v>110</v>
      </c>
      <c r="I249" s="40">
        <v>0</v>
      </c>
      <c r="J249" s="40">
        <f>K249+L249</f>
        <v>121</v>
      </c>
      <c r="K249" s="40">
        <v>121</v>
      </c>
      <c r="L249" s="40">
        <v>0</v>
      </c>
      <c r="M249" s="40">
        <f>N249+O249</f>
        <v>128</v>
      </c>
      <c r="N249" s="40">
        <v>128</v>
      </c>
      <c r="O249" s="40">
        <v>0</v>
      </c>
      <c r="P249" s="6"/>
    </row>
    <row r="250" spans="1:16" ht="35.25" customHeight="1" x14ac:dyDescent="0.3">
      <c r="A250" s="42"/>
      <c r="B250" s="276"/>
      <c r="C250" s="276"/>
      <c r="D250" s="266"/>
      <c r="E250" s="252"/>
      <c r="F250" s="41" t="s">
        <v>12</v>
      </c>
      <c r="G250" s="40">
        <f t="shared" ref="G250:G251" si="417">H250+I250</f>
        <v>0</v>
      </c>
      <c r="H250" s="40"/>
      <c r="I250" s="40"/>
      <c r="J250" s="40">
        <f>K250+L250</f>
        <v>0</v>
      </c>
      <c r="K250" s="40"/>
      <c r="L250" s="40"/>
      <c r="M250" s="40">
        <f t="shared" ref="M250:M251" si="418">N250+O250</f>
        <v>0</v>
      </c>
      <c r="N250" s="40"/>
      <c r="O250" s="40"/>
      <c r="P250" s="6"/>
    </row>
    <row r="251" spans="1:16" ht="35.25" customHeight="1" x14ac:dyDescent="0.3">
      <c r="A251" s="42"/>
      <c r="B251" s="276"/>
      <c r="C251" s="276"/>
      <c r="D251" s="266"/>
      <c r="E251" s="252"/>
      <c r="F251" s="39" t="s">
        <v>13</v>
      </c>
      <c r="G251" s="40">
        <f t="shared" si="417"/>
        <v>0</v>
      </c>
      <c r="H251" s="40"/>
      <c r="I251" s="40"/>
      <c r="J251" s="40">
        <f t="shared" ref="J251" si="419">K251+L251</f>
        <v>0</v>
      </c>
      <c r="K251" s="40"/>
      <c r="L251" s="40"/>
      <c r="M251" s="40">
        <f t="shared" si="418"/>
        <v>0</v>
      </c>
      <c r="N251" s="40"/>
      <c r="O251" s="40"/>
      <c r="P251" s="6"/>
    </row>
    <row r="252" spans="1:16" ht="35.25" customHeight="1" x14ac:dyDescent="0.3">
      <c r="A252" s="42"/>
      <c r="B252" s="276" t="s">
        <v>430</v>
      </c>
      <c r="C252" s="276"/>
      <c r="D252" s="266"/>
      <c r="E252" s="252" t="s">
        <v>24</v>
      </c>
      <c r="F252" s="39"/>
      <c r="G252" s="40">
        <f>G253+G254+G255</f>
        <v>105</v>
      </c>
      <c r="H252" s="40">
        <f t="shared" ref="H252:I252" si="420">H253+H254+H255</f>
        <v>105</v>
      </c>
      <c r="I252" s="40">
        <f t="shared" si="420"/>
        <v>0</v>
      </c>
      <c r="J252" s="40">
        <f>J253+J254+J255</f>
        <v>120</v>
      </c>
      <c r="K252" s="40">
        <f t="shared" ref="K252:L252" si="421">K253+K254+K255</f>
        <v>120</v>
      </c>
      <c r="L252" s="40">
        <f t="shared" si="421"/>
        <v>0</v>
      </c>
      <c r="M252" s="40">
        <f>M253+M254+M255</f>
        <v>135</v>
      </c>
      <c r="N252" s="40">
        <f t="shared" ref="N252:O252" si="422">N253+N254+N255</f>
        <v>135</v>
      </c>
      <c r="O252" s="40">
        <f t="shared" si="422"/>
        <v>0</v>
      </c>
      <c r="P252" s="6"/>
    </row>
    <row r="253" spans="1:16" ht="35.25" customHeight="1" x14ac:dyDescent="0.3">
      <c r="A253" s="42"/>
      <c r="B253" s="276"/>
      <c r="C253" s="276"/>
      <c r="D253" s="266"/>
      <c r="E253" s="252"/>
      <c r="F253" s="39" t="s">
        <v>11</v>
      </c>
      <c r="G253" s="40">
        <f>H253+I253</f>
        <v>105</v>
      </c>
      <c r="H253" s="40">
        <v>105</v>
      </c>
      <c r="I253" s="40">
        <v>0</v>
      </c>
      <c r="J253" s="40">
        <f>K253+L253</f>
        <v>120</v>
      </c>
      <c r="K253" s="40">
        <v>120</v>
      </c>
      <c r="L253" s="40">
        <v>0</v>
      </c>
      <c r="M253" s="40">
        <f>N253+O253</f>
        <v>135</v>
      </c>
      <c r="N253" s="40">
        <v>135</v>
      </c>
      <c r="O253" s="40">
        <v>0</v>
      </c>
      <c r="P253" s="6"/>
    </row>
    <row r="254" spans="1:16" ht="35.25" customHeight="1" x14ac:dyDescent="0.3">
      <c r="A254" s="42"/>
      <c r="B254" s="276"/>
      <c r="C254" s="276"/>
      <c r="D254" s="266"/>
      <c r="E254" s="252"/>
      <c r="F254" s="41" t="s">
        <v>12</v>
      </c>
      <c r="G254" s="40">
        <f t="shared" ref="G254:G255" si="423">H254+I254</f>
        <v>0</v>
      </c>
      <c r="H254" s="40"/>
      <c r="I254" s="40"/>
      <c r="J254" s="40">
        <f>K254+L254</f>
        <v>0</v>
      </c>
      <c r="K254" s="40"/>
      <c r="L254" s="40"/>
      <c r="M254" s="40">
        <f t="shared" ref="M254:M255" si="424">N254+O254</f>
        <v>0</v>
      </c>
      <c r="N254" s="40"/>
      <c r="O254" s="40"/>
      <c r="P254" s="6"/>
    </row>
    <row r="255" spans="1:16" ht="35.25" customHeight="1" x14ac:dyDescent="0.3">
      <c r="A255" s="42"/>
      <c r="B255" s="276"/>
      <c r="C255" s="276"/>
      <c r="D255" s="266"/>
      <c r="E255" s="252"/>
      <c r="F255" s="39" t="s">
        <v>13</v>
      </c>
      <c r="G255" s="40">
        <f t="shared" si="423"/>
        <v>0</v>
      </c>
      <c r="H255" s="40"/>
      <c r="I255" s="40"/>
      <c r="J255" s="40">
        <f t="shared" ref="J255" si="425">K255+L255</f>
        <v>0</v>
      </c>
      <c r="K255" s="40"/>
      <c r="L255" s="40"/>
      <c r="M255" s="40">
        <f t="shared" si="424"/>
        <v>0</v>
      </c>
      <c r="N255" s="40"/>
      <c r="O255" s="40"/>
      <c r="P255" s="6"/>
    </row>
    <row r="256" spans="1:16" ht="32.25" customHeight="1" x14ac:dyDescent="0.3">
      <c r="A256" s="42"/>
      <c r="B256" s="276" t="s">
        <v>516</v>
      </c>
      <c r="C256" s="276"/>
      <c r="D256" s="266"/>
      <c r="E256" s="252" t="s">
        <v>24</v>
      </c>
      <c r="F256" s="39"/>
      <c r="G256" s="40">
        <f>G257+G258+G259</f>
        <v>10904.5</v>
      </c>
      <c r="H256" s="40">
        <f t="shared" ref="H256:I256" si="426">H257+H258+H259</f>
        <v>10099</v>
      </c>
      <c r="I256" s="40">
        <f t="shared" si="426"/>
        <v>805.5</v>
      </c>
      <c r="J256" s="40">
        <f>J257+J258+J259</f>
        <v>375</v>
      </c>
      <c r="K256" s="40">
        <f t="shared" ref="K256:L256" si="427">K257+K258+K259</f>
        <v>375</v>
      </c>
      <c r="L256" s="40">
        <f t="shared" si="427"/>
        <v>0</v>
      </c>
      <c r="M256" s="40">
        <f>M257+M258+M259</f>
        <v>415</v>
      </c>
      <c r="N256" s="40">
        <f t="shared" ref="N256:O256" si="428">N257+N258+N259</f>
        <v>415</v>
      </c>
      <c r="O256" s="40">
        <f t="shared" si="428"/>
        <v>0</v>
      </c>
      <c r="P256" s="6"/>
    </row>
    <row r="257" spans="1:16" ht="35.25" customHeight="1" x14ac:dyDescent="0.3">
      <c r="A257" s="42"/>
      <c r="B257" s="276"/>
      <c r="C257" s="276"/>
      <c r="D257" s="266"/>
      <c r="E257" s="252"/>
      <c r="F257" s="39" t="s">
        <v>11</v>
      </c>
      <c r="G257" s="40">
        <f>H257+I257</f>
        <v>10099</v>
      </c>
      <c r="H257" s="40">
        <v>10099</v>
      </c>
      <c r="I257" s="40">
        <v>0</v>
      </c>
      <c r="J257" s="40">
        <f>K257+L257</f>
        <v>375</v>
      </c>
      <c r="K257" s="40">
        <v>375</v>
      </c>
      <c r="L257" s="40">
        <v>0</v>
      </c>
      <c r="M257" s="40">
        <f>N257+O257</f>
        <v>415</v>
      </c>
      <c r="N257" s="40">
        <v>415</v>
      </c>
      <c r="O257" s="40">
        <v>0</v>
      </c>
      <c r="P257" s="6"/>
    </row>
    <row r="258" spans="1:16" ht="35.25" customHeight="1" x14ac:dyDescent="0.3">
      <c r="A258" s="42"/>
      <c r="B258" s="276"/>
      <c r="C258" s="276"/>
      <c r="D258" s="266"/>
      <c r="E258" s="252"/>
      <c r="F258" s="41" t="s">
        <v>12</v>
      </c>
      <c r="G258" s="40">
        <f t="shared" ref="G258:G259" si="429">H258+I258</f>
        <v>0</v>
      </c>
      <c r="H258" s="40"/>
      <c r="I258" s="40"/>
      <c r="J258" s="40">
        <f>K258+L258</f>
        <v>0</v>
      </c>
      <c r="K258" s="40"/>
      <c r="L258" s="40"/>
      <c r="M258" s="40">
        <f t="shared" ref="M258:M259" si="430">N258+O258</f>
        <v>0</v>
      </c>
      <c r="N258" s="40"/>
      <c r="O258" s="40"/>
      <c r="P258" s="6"/>
    </row>
    <row r="259" spans="1:16" ht="35.25" customHeight="1" x14ac:dyDescent="0.3">
      <c r="A259" s="42"/>
      <c r="B259" s="276"/>
      <c r="C259" s="276"/>
      <c r="D259" s="266"/>
      <c r="E259" s="252"/>
      <c r="F259" s="39" t="s">
        <v>13</v>
      </c>
      <c r="G259" s="40">
        <f t="shared" si="429"/>
        <v>805.5</v>
      </c>
      <c r="H259" s="40"/>
      <c r="I259" s="40">
        <f>805.5</f>
        <v>805.5</v>
      </c>
      <c r="J259" s="40">
        <f t="shared" ref="J259" si="431">K259+L259</f>
        <v>0</v>
      </c>
      <c r="K259" s="40"/>
      <c r="L259" s="40"/>
      <c r="M259" s="40">
        <f t="shared" si="430"/>
        <v>0</v>
      </c>
      <c r="N259" s="40"/>
      <c r="O259" s="40"/>
      <c r="P259" s="6"/>
    </row>
    <row r="260" spans="1:16" ht="31.5" customHeight="1" x14ac:dyDescent="0.3">
      <c r="A260" s="42"/>
      <c r="B260" s="268" t="s">
        <v>432</v>
      </c>
      <c r="C260" s="269"/>
      <c r="D260" s="253" t="s">
        <v>38</v>
      </c>
      <c r="E260" s="267" t="s">
        <v>24</v>
      </c>
      <c r="F260" s="32"/>
      <c r="G260" s="33">
        <f t="shared" ref="G260:O260" si="432">G261+G262+G263</f>
        <v>65</v>
      </c>
      <c r="H260" s="33">
        <f t="shared" si="432"/>
        <v>0</v>
      </c>
      <c r="I260" s="33">
        <f t="shared" si="432"/>
        <v>65</v>
      </c>
      <c r="J260" s="33">
        <f t="shared" si="432"/>
        <v>70</v>
      </c>
      <c r="K260" s="33">
        <f t="shared" si="432"/>
        <v>0</v>
      </c>
      <c r="L260" s="33">
        <f t="shared" si="432"/>
        <v>70</v>
      </c>
      <c r="M260" s="33">
        <f t="shared" si="432"/>
        <v>75</v>
      </c>
      <c r="N260" s="33">
        <f t="shared" si="432"/>
        <v>0</v>
      </c>
      <c r="O260" s="33">
        <f t="shared" si="432"/>
        <v>75</v>
      </c>
      <c r="P260" s="6"/>
    </row>
    <row r="261" spans="1:16" ht="35.25" customHeight="1" x14ac:dyDescent="0.3">
      <c r="A261" s="42"/>
      <c r="B261" s="270"/>
      <c r="C261" s="271"/>
      <c r="D261" s="254"/>
      <c r="E261" s="267"/>
      <c r="F261" s="34" t="s">
        <v>11</v>
      </c>
      <c r="G261" s="17">
        <f>H261+I261</f>
        <v>65</v>
      </c>
      <c r="H261" s="17">
        <f t="shared" ref="H261:I261" si="433">H265</f>
        <v>0</v>
      </c>
      <c r="I261" s="17">
        <f t="shared" si="433"/>
        <v>65</v>
      </c>
      <c r="J261" s="17">
        <f>K261+L261</f>
        <v>70</v>
      </c>
      <c r="K261" s="17">
        <f t="shared" ref="K261:L261" si="434">K265</f>
        <v>0</v>
      </c>
      <c r="L261" s="17">
        <f t="shared" si="434"/>
        <v>70</v>
      </c>
      <c r="M261" s="17">
        <f>N261+O261</f>
        <v>75</v>
      </c>
      <c r="N261" s="17">
        <f t="shared" ref="N261:O261" si="435">N265</f>
        <v>0</v>
      </c>
      <c r="O261" s="17">
        <f t="shared" si="435"/>
        <v>75</v>
      </c>
      <c r="P261" s="6"/>
    </row>
    <row r="262" spans="1:16" ht="35.25" customHeight="1" x14ac:dyDescent="0.3">
      <c r="A262" s="42"/>
      <c r="B262" s="270"/>
      <c r="C262" s="271"/>
      <c r="D262" s="254"/>
      <c r="E262" s="267"/>
      <c r="F262" s="35" t="s">
        <v>12</v>
      </c>
      <c r="G262" s="17">
        <f t="shared" ref="G262:G263" si="436">H262+I262</f>
        <v>0</v>
      </c>
      <c r="H262" s="17">
        <f t="shared" ref="H262:I262" si="437">H266</f>
        <v>0</v>
      </c>
      <c r="I262" s="17">
        <f t="shared" si="437"/>
        <v>0</v>
      </c>
      <c r="J262" s="17">
        <f t="shared" ref="J262:J263" si="438">K262+L262</f>
        <v>0</v>
      </c>
      <c r="K262" s="17">
        <f t="shared" ref="K262:L262" si="439">K266</f>
        <v>0</v>
      </c>
      <c r="L262" s="17">
        <f t="shared" si="439"/>
        <v>0</v>
      </c>
      <c r="M262" s="17">
        <f t="shared" ref="M262:M263" si="440">N262+O262</f>
        <v>0</v>
      </c>
      <c r="N262" s="17">
        <f t="shared" ref="N262:O262" si="441">N266</f>
        <v>0</v>
      </c>
      <c r="O262" s="17">
        <f t="shared" si="441"/>
        <v>0</v>
      </c>
      <c r="P262" s="6"/>
    </row>
    <row r="263" spans="1:16" ht="35.25" customHeight="1" x14ac:dyDescent="0.3">
      <c r="A263" s="42"/>
      <c r="B263" s="272"/>
      <c r="C263" s="273"/>
      <c r="D263" s="255"/>
      <c r="E263" s="267"/>
      <c r="F263" s="34" t="s">
        <v>13</v>
      </c>
      <c r="G263" s="17">
        <f t="shared" si="436"/>
        <v>0</v>
      </c>
      <c r="H263" s="17">
        <f>H267</f>
        <v>0</v>
      </c>
      <c r="I263" s="17">
        <f>I267</f>
        <v>0</v>
      </c>
      <c r="J263" s="17">
        <f t="shared" si="438"/>
        <v>0</v>
      </c>
      <c r="K263" s="17">
        <f>K267</f>
        <v>0</v>
      </c>
      <c r="L263" s="17">
        <f>L267</f>
        <v>0</v>
      </c>
      <c r="M263" s="17">
        <f t="shared" si="440"/>
        <v>0</v>
      </c>
      <c r="N263" s="17">
        <f>N267</f>
        <v>0</v>
      </c>
      <c r="O263" s="17">
        <f>O267</f>
        <v>0</v>
      </c>
      <c r="P263" s="6"/>
    </row>
    <row r="264" spans="1:16" ht="32.25" customHeight="1" x14ac:dyDescent="0.3">
      <c r="A264" s="42"/>
      <c r="B264" s="250" t="s">
        <v>433</v>
      </c>
      <c r="C264" s="250"/>
      <c r="D264" s="266"/>
      <c r="E264" s="252" t="s">
        <v>24</v>
      </c>
      <c r="F264" s="39"/>
      <c r="G264" s="40">
        <f>G265+G266+G267</f>
        <v>65</v>
      </c>
      <c r="H264" s="40">
        <f t="shared" ref="H264:I264" si="442">H265+H266+H267</f>
        <v>0</v>
      </c>
      <c r="I264" s="40">
        <f t="shared" si="442"/>
        <v>65</v>
      </c>
      <c r="J264" s="40">
        <f>J265+J266+J267</f>
        <v>70</v>
      </c>
      <c r="K264" s="40">
        <f t="shared" ref="K264:L264" si="443">K265+K266+K267</f>
        <v>0</v>
      </c>
      <c r="L264" s="40">
        <f t="shared" si="443"/>
        <v>70</v>
      </c>
      <c r="M264" s="40">
        <f>M265+M266+M267</f>
        <v>75</v>
      </c>
      <c r="N264" s="40">
        <f t="shared" ref="N264:O264" si="444">N265+N266+N267</f>
        <v>0</v>
      </c>
      <c r="O264" s="40">
        <f t="shared" si="444"/>
        <v>75</v>
      </c>
      <c r="P264" s="6"/>
    </row>
    <row r="265" spans="1:16" ht="35.25" customHeight="1" x14ac:dyDescent="0.3">
      <c r="A265" s="42"/>
      <c r="B265" s="250"/>
      <c r="C265" s="250"/>
      <c r="D265" s="266"/>
      <c r="E265" s="252"/>
      <c r="F265" s="39" t="s">
        <v>11</v>
      </c>
      <c r="G265" s="40">
        <f>H265+I265</f>
        <v>65</v>
      </c>
      <c r="H265" s="40">
        <v>0</v>
      </c>
      <c r="I265" s="40">
        <v>65</v>
      </c>
      <c r="J265" s="40">
        <f>K265+L265</f>
        <v>70</v>
      </c>
      <c r="K265" s="40">
        <v>0</v>
      </c>
      <c r="L265" s="40">
        <v>70</v>
      </c>
      <c r="M265" s="40">
        <f>N265+O265</f>
        <v>75</v>
      </c>
      <c r="N265" s="40">
        <v>0</v>
      </c>
      <c r="O265" s="40">
        <v>75</v>
      </c>
      <c r="P265" s="6"/>
    </row>
    <row r="266" spans="1:16" ht="35.25" customHeight="1" x14ac:dyDescent="0.3">
      <c r="A266" s="42"/>
      <c r="B266" s="250"/>
      <c r="C266" s="250"/>
      <c r="D266" s="266"/>
      <c r="E266" s="252"/>
      <c r="F266" s="41" t="s">
        <v>12</v>
      </c>
      <c r="G266" s="40">
        <f t="shared" ref="G266:G267" si="445">H266+I266</f>
        <v>0</v>
      </c>
      <c r="H266" s="40"/>
      <c r="I266" s="40"/>
      <c r="J266" s="40">
        <f>K266+L266</f>
        <v>0</v>
      </c>
      <c r="K266" s="40"/>
      <c r="L266" s="40"/>
      <c r="M266" s="40">
        <f t="shared" ref="M266:M267" si="446">N266+O266</f>
        <v>0</v>
      </c>
      <c r="N266" s="40"/>
      <c r="O266" s="40"/>
      <c r="P266" s="6"/>
    </row>
    <row r="267" spans="1:16" ht="35.25" customHeight="1" x14ac:dyDescent="0.3">
      <c r="A267" s="42"/>
      <c r="B267" s="250"/>
      <c r="C267" s="250"/>
      <c r="D267" s="266"/>
      <c r="E267" s="252"/>
      <c r="F267" s="39" t="s">
        <v>13</v>
      </c>
      <c r="G267" s="40">
        <f t="shared" si="445"/>
        <v>0</v>
      </c>
      <c r="H267" s="40"/>
      <c r="I267" s="40"/>
      <c r="J267" s="40">
        <f t="shared" ref="J267" si="447">K267+L267</f>
        <v>0</v>
      </c>
      <c r="K267" s="40"/>
      <c r="L267" s="40"/>
      <c r="M267" s="40">
        <f t="shared" si="446"/>
        <v>0</v>
      </c>
      <c r="N267" s="40"/>
      <c r="O267" s="40"/>
      <c r="P267" s="6"/>
    </row>
    <row r="268" spans="1:16" ht="29.25" customHeight="1" x14ac:dyDescent="0.3">
      <c r="A268" s="42"/>
      <c r="B268" s="240" t="s">
        <v>434</v>
      </c>
      <c r="C268" s="241"/>
      <c r="D268" s="246" t="s">
        <v>40</v>
      </c>
      <c r="E268" s="249" t="s">
        <v>24</v>
      </c>
      <c r="F268" s="43"/>
      <c r="G268" s="44">
        <f t="shared" ref="G268:O268" si="448">G269+G270+G271</f>
        <v>121973.71</v>
      </c>
      <c r="H268" s="44">
        <f t="shared" si="448"/>
        <v>109912.3</v>
      </c>
      <c r="I268" s="44">
        <f t="shared" si="448"/>
        <v>12061.41</v>
      </c>
      <c r="J268" s="44">
        <f t="shared" si="448"/>
        <v>1282</v>
      </c>
      <c r="K268" s="44">
        <f t="shared" si="448"/>
        <v>1282</v>
      </c>
      <c r="L268" s="44">
        <f t="shared" si="448"/>
        <v>0</v>
      </c>
      <c r="M268" s="44">
        <f t="shared" si="448"/>
        <v>1355</v>
      </c>
      <c r="N268" s="44">
        <f t="shared" si="448"/>
        <v>1355</v>
      </c>
      <c r="O268" s="44">
        <f t="shared" si="448"/>
        <v>0</v>
      </c>
      <c r="P268" s="6"/>
    </row>
    <row r="269" spans="1:16" ht="35.25" customHeight="1" x14ac:dyDescent="0.3">
      <c r="A269" s="42"/>
      <c r="B269" s="242"/>
      <c r="C269" s="243"/>
      <c r="D269" s="247"/>
      <c r="E269" s="249"/>
      <c r="F269" s="45" t="s">
        <v>11</v>
      </c>
      <c r="G269" s="27">
        <f>H269+I269</f>
        <v>121973.71</v>
      </c>
      <c r="H269" s="27">
        <f t="shared" ref="H269:I269" si="449">H273+H277+H281+H285+H289</f>
        <v>109912.3</v>
      </c>
      <c r="I269" s="27">
        <f t="shared" si="449"/>
        <v>12061.41</v>
      </c>
      <c r="J269" s="27">
        <f>K269+L269</f>
        <v>1282</v>
      </c>
      <c r="K269" s="27">
        <f t="shared" ref="K269:L269" si="450">K273+K277+K281+K285+K289</f>
        <v>1282</v>
      </c>
      <c r="L269" s="27">
        <f t="shared" si="450"/>
        <v>0</v>
      </c>
      <c r="M269" s="27">
        <f>N269+O269</f>
        <v>1355</v>
      </c>
      <c r="N269" s="27">
        <f t="shared" ref="N269:O269" si="451">N273+N277+N281+N285+N289</f>
        <v>1355</v>
      </c>
      <c r="O269" s="27">
        <f t="shared" si="451"/>
        <v>0</v>
      </c>
      <c r="P269" s="6"/>
    </row>
    <row r="270" spans="1:16" ht="40.5" customHeight="1" x14ac:dyDescent="0.3">
      <c r="A270" s="42"/>
      <c r="B270" s="242"/>
      <c r="C270" s="243"/>
      <c r="D270" s="247"/>
      <c r="E270" s="249"/>
      <c r="F270" s="46" t="s">
        <v>12</v>
      </c>
      <c r="G270" s="27">
        <f t="shared" ref="G270:G271" si="452">H270+I270</f>
        <v>0</v>
      </c>
      <c r="H270" s="27">
        <f t="shared" ref="H270:I270" si="453">H274+H278+H282+H286+H290</f>
        <v>0</v>
      </c>
      <c r="I270" s="27">
        <f t="shared" si="453"/>
        <v>0</v>
      </c>
      <c r="J270" s="27">
        <f t="shared" ref="J270:J271" si="454">K270+L270</f>
        <v>0</v>
      </c>
      <c r="K270" s="27">
        <f t="shared" ref="K270:L270" si="455">K274+K278+K282+K286+K290</f>
        <v>0</v>
      </c>
      <c r="L270" s="27">
        <f t="shared" si="455"/>
        <v>0</v>
      </c>
      <c r="M270" s="27">
        <f t="shared" ref="M270:M271" si="456">N270+O270</f>
        <v>0</v>
      </c>
      <c r="N270" s="27">
        <f t="shared" ref="N270:O270" si="457">N274+N278+N282+N286+N290</f>
        <v>0</v>
      </c>
      <c r="O270" s="27">
        <f t="shared" si="457"/>
        <v>0</v>
      </c>
      <c r="P270" s="6"/>
    </row>
    <row r="271" spans="1:16" ht="35.25" customHeight="1" x14ac:dyDescent="0.3">
      <c r="A271" s="42"/>
      <c r="B271" s="244"/>
      <c r="C271" s="245"/>
      <c r="D271" s="248"/>
      <c r="E271" s="249"/>
      <c r="F271" s="45" t="s">
        <v>13</v>
      </c>
      <c r="G271" s="27">
        <f t="shared" si="452"/>
        <v>0</v>
      </c>
      <c r="H271" s="27">
        <f>H275+H279+H283+H287+H291</f>
        <v>0</v>
      </c>
      <c r="I271" s="27">
        <f>I275+I279+I283+I287+I291</f>
        <v>0</v>
      </c>
      <c r="J271" s="27">
        <f t="shared" si="454"/>
        <v>0</v>
      </c>
      <c r="K271" s="27">
        <f>K275+K279+K283+K287+K291</f>
        <v>0</v>
      </c>
      <c r="L271" s="27">
        <f>L275+L279+L283+L287+L291</f>
        <v>0</v>
      </c>
      <c r="M271" s="27">
        <f t="shared" si="456"/>
        <v>0</v>
      </c>
      <c r="N271" s="27">
        <f>N275+N279+N283+N287+N291</f>
        <v>0</v>
      </c>
      <c r="O271" s="27">
        <f>O275+O279+O283+O287+O291</f>
        <v>0</v>
      </c>
      <c r="P271" s="6"/>
    </row>
    <row r="272" spans="1:16" ht="32.25" customHeight="1" x14ac:dyDescent="0.3">
      <c r="A272" s="42"/>
      <c r="B272" s="276" t="s">
        <v>435</v>
      </c>
      <c r="C272" s="276"/>
      <c r="D272" s="274"/>
      <c r="E272" s="275" t="s">
        <v>24</v>
      </c>
      <c r="F272" s="47"/>
      <c r="G272" s="48">
        <f>G273+G274+G275</f>
        <v>710</v>
      </c>
      <c r="H272" s="48">
        <f t="shared" ref="H272:I272" si="458">H273+H274+H275</f>
        <v>710</v>
      </c>
      <c r="I272" s="48">
        <f t="shared" si="458"/>
        <v>0</v>
      </c>
      <c r="J272" s="48">
        <f>J273+J274+J275</f>
        <v>785</v>
      </c>
      <c r="K272" s="48">
        <f t="shared" ref="K272:L272" si="459">K273+K274+K275</f>
        <v>785</v>
      </c>
      <c r="L272" s="48">
        <f t="shared" si="459"/>
        <v>0</v>
      </c>
      <c r="M272" s="48">
        <f>M273+M274+M275</f>
        <v>830</v>
      </c>
      <c r="N272" s="48">
        <f t="shared" ref="N272:O272" si="460">N273+N274+N275</f>
        <v>830</v>
      </c>
      <c r="O272" s="48">
        <f t="shared" si="460"/>
        <v>0</v>
      </c>
      <c r="P272" s="6"/>
    </row>
    <row r="273" spans="1:16" ht="35.25" customHeight="1" x14ac:dyDescent="0.3">
      <c r="A273" s="42"/>
      <c r="B273" s="276"/>
      <c r="C273" s="276"/>
      <c r="D273" s="274"/>
      <c r="E273" s="275"/>
      <c r="F273" s="47" t="s">
        <v>11</v>
      </c>
      <c r="G273" s="48">
        <f>H273+I273</f>
        <v>710</v>
      </c>
      <c r="H273" s="48">
        <v>710</v>
      </c>
      <c r="I273" s="48">
        <v>0</v>
      </c>
      <c r="J273" s="48">
        <f>K273+L273</f>
        <v>785</v>
      </c>
      <c r="K273" s="48">
        <v>785</v>
      </c>
      <c r="L273" s="48">
        <v>0</v>
      </c>
      <c r="M273" s="48">
        <f>N273+O273</f>
        <v>830</v>
      </c>
      <c r="N273" s="48">
        <v>830</v>
      </c>
      <c r="O273" s="48">
        <v>0</v>
      </c>
      <c r="P273" s="6"/>
    </row>
    <row r="274" spans="1:16" ht="35.25" customHeight="1" x14ac:dyDescent="0.3">
      <c r="A274" s="42"/>
      <c r="B274" s="276"/>
      <c r="C274" s="276"/>
      <c r="D274" s="274"/>
      <c r="E274" s="275"/>
      <c r="F274" s="49" t="s">
        <v>12</v>
      </c>
      <c r="G274" s="48">
        <f t="shared" ref="G274:G275" si="461">H274+I274</f>
        <v>0</v>
      </c>
      <c r="H274" s="48"/>
      <c r="I274" s="48"/>
      <c r="J274" s="48">
        <f>K274+L274</f>
        <v>0</v>
      </c>
      <c r="K274" s="48"/>
      <c r="L274" s="48"/>
      <c r="M274" s="48">
        <f t="shared" ref="M274:M275" si="462">N274+O274</f>
        <v>0</v>
      </c>
      <c r="N274" s="48"/>
      <c r="O274" s="48"/>
      <c r="P274" s="6"/>
    </row>
    <row r="275" spans="1:16" ht="35.25" customHeight="1" x14ac:dyDescent="0.3">
      <c r="A275" s="42"/>
      <c r="B275" s="276"/>
      <c r="C275" s="276"/>
      <c r="D275" s="274"/>
      <c r="E275" s="275"/>
      <c r="F275" s="47" t="s">
        <v>13</v>
      </c>
      <c r="G275" s="48">
        <f t="shared" si="461"/>
        <v>0</v>
      </c>
      <c r="H275" s="48"/>
      <c r="I275" s="48"/>
      <c r="J275" s="48">
        <f t="shared" ref="J275" si="463">K275+L275</f>
        <v>0</v>
      </c>
      <c r="K275" s="48"/>
      <c r="L275" s="48"/>
      <c r="M275" s="48">
        <f t="shared" si="462"/>
        <v>0</v>
      </c>
      <c r="N275" s="48"/>
      <c r="O275" s="48"/>
      <c r="P275" s="6"/>
    </row>
    <row r="276" spans="1:16" ht="27" customHeight="1" x14ac:dyDescent="0.3">
      <c r="A276" s="42"/>
      <c r="B276" s="276" t="s">
        <v>544</v>
      </c>
      <c r="C276" s="276"/>
      <c r="D276" s="274"/>
      <c r="E276" s="275" t="s">
        <v>24</v>
      </c>
      <c r="F276" s="47"/>
      <c r="G276" s="48">
        <f>G277+G278+G279</f>
        <v>8703.31</v>
      </c>
      <c r="H276" s="48">
        <f t="shared" ref="H276:I276" si="464">H277+H278+H279</f>
        <v>120</v>
      </c>
      <c r="I276" s="48">
        <f t="shared" si="464"/>
        <v>8583.31</v>
      </c>
      <c r="J276" s="48">
        <f>J277+J278+J279</f>
        <v>130</v>
      </c>
      <c r="K276" s="48">
        <f t="shared" ref="K276:L276" si="465">K277+K278+K279</f>
        <v>130</v>
      </c>
      <c r="L276" s="48">
        <f t="shared" si="465"/>
        <v>0</v>
      </c>
      <c r="M276" s="48">
        <f>M277+M278+M279</f>
        <v>140</v>
      </c>
      <c r="N276" s="48">
        <f t="shared" ref="N276:O276" si="466">N277+N278+N279</f>
        <v>140</v>
      </c>
      <c r="O276" s="48">
        <f t="shared" si="466"/>
        <v>0</v>
      </c>
      <c r="P276" s="6"/>
    </row>
    <row r="277" spans="1:16" ht="35.25" customHeight="1" x14ac:dyDescent="0.3">
      <c r="A277" s="42"/>
      <c r="B277" s="276"/>
      <c r="C277" s="276"/>
      <c r="D277" s="274"/>
      <c r="E277" s="275"/>
      <c r="F277" s="47" t="s">
        <v>11</v>
      </c>
      <c r="G277" s="48">
        <f>H277+I277</f>
        <v>8703.31</v>
      </c>
      <c r="H277" s="48">
        <v>120</v>
      </c>
      <c r="I277" s="48">
        <f>851.56+7731.75</f>
        <v>8583.31</v>
      </c>
      <c r="J277" s="48">
        <f>K277+L277</f>
        <v>130</v>
      </c>
      <c r="K277" s="48">
        <v>130</v>
      </c>
      <c r="L277" s="48">
        <v>0</v>
      </c>
      <c r="M277" s="48">
        <f>N277+O277</f>
        <v>140</v>
      </c>
      <c r="N277" s="48">
        <v>140</v>
      </c>
      <c r="O277" s="48">
        <v>0</v>
      </c>
      <c r="P277" s="6"/>
    </row>
    <row r="278" spans="1:16" ht="35.25" customHeight="1" x14ac:dyDescent="0.3">
      <c r="A278" s="42"/>
      <c r="B278" s="276"/>
      <c r="C278" s="276"/>
      <c r="D278" s="274"/>
      <c r="E278" s="275"/>
      <c r="F278" s="49" t="s">
        <v>12</v>
      </c>
      <c r="G278" s="48">
        <f t="shared" ref="G278:G279" si="467">H278+I278</f>
        <v>0</v>
      </c>
      <c r="H278" s="48"/>
      <c r="I278" s="48"/>
      <c r="J278" s="48">
        <f>K278+L278</f>
        <v>0</v>
      </c>
      <c r="K278" s="48"/>
      <c r="L278" s="48"/>
      <c r="M278" s="48">
        <f t="shared" ref="M278:M279" si="468">N278+O278</f>
        <v>0</v>
      </c>
      <c r="N278" s="48"/>
      <c r="O278" s="48"/>
      <c r="P278" s="6"/>
    </row>
    <row r="279" spans="1:16" ht="35.25" customHeight="1" x14ac:dyDescent="0.3">
      <c r="A279" s="42"/>
      <c r="B279" s="276"/>
      <c r="C279" s="276"/>
      <c r="D279" s="274"/>
      <c r="E279" s="275"/>
      <c r="F279" s="47" t="s">
        <v>13</v>
      </c>
      <c r="G279" s="48">
        <f t="shared" si="467"/>
        <v>0</v>
      </c>
      <c r="H279" s="48"/>
      <c r="I279" s="48"/>
      <c r="J279" s="48">
        <f t="shared" ref="J279" si="469">K279+L279</f>
        <v>0</v>
      </c>
      <c r="K279" s="48"/>
      <c r="L279" s="48"/>
      <c r="M279" s="48">
        <f t="shared" si="468"/>
        <v>0</v>
      </c>
      <c r="N279" s="48"/>
      <c r="O279" s="48"/>
      <c r="P279" s="6"/>
    </row>
    <row r="280" spans="1:16" ht="31.5" customHeight="1" x14ac:dyDescent="0.3">
      <c r="A280" s="42"/>
      <c r="B280" s="276" t="s">
        <v>436</v>
      </c>
      <c r="C280" s="276"/>
      <c r="D280" s="274"/>
      <c r="E280" s="275" t="s">
        <v>24</v>
      </c>
      <c r="F280" s="47"/>
      <c r="G280" s="48">
        <f>G281+G282+G283</f>
        <v>60</v>
      </c>
      <c r="H280" s="48">
        <f t="shared" ref="H280:I280" si="470">H281+H282+H283</f>
        <v>60</v>
      </c>
      <c r="I280" s="48">
        <f t="shared" si="470"/>
        <v>0</v>
      </c>
      <c r="J280" s="48">
        <f>J281+J282+J283</f>
        <v>60</v>
      </c>
      <c r="K280" s="48">
        <f t="shared" ref="K280:L280" si="471">K281+K282+K283</f>
        <v>60</v>
      </c>
      <c r="L280" s="48">
        <f t="shared" si="471"/>
        <v>0</v>
      </c>
      <c r="M280" s="48">
        <f>M281+M282+M283</f>
        <v>60</v>
      </c>
      <c r="N280" s="48">
        <f t="shared" ref="N280:O280" si="472">N281+N282+N283</f>
        <v>60</v>
      </c>
      <c r="O280" s="48">
        <f t="shared" si="472"/>
        <v>0</v>
      </c>
      <c r="P280" s="6"/>
    </row>
    <row r="281" spans="1:16" ht="29.25" customHeight="1" x14ac:dyDescent="0.3">
      <c r="A281" s="42"/>
      <c r="B281" s="276"/>
      <c r="C281" s="276"/>
      <c r="D281" s="274"/>
      <c r="E281" s="275"/>
      <c r="F281" s="47" t="s">
        <v>11</v>
      </c>
      <c r="G281" s="48">
        <f>H281+I281</f>
        <v>60</v>
      </c>
      <c r="H281" s="48">
        <v>60</v>
      </c>
      <c r="I281" s="48">
        <v>0</v>
      </c>
      <c r="J281" s="48">
        <f>K281+L281</f>
        <v>60</v>
      </c>
      <c r="K281" s="48">
        <v>60</v>
      </c>
      <c r="L281" s="48">
        <v>0</v>
      </c>
      <c r="M281" s="48">
        <f>N281+O281</f>
        <v>60</v>
      </c>
      <c r="N281" s="48">
        <v>60</v>
      </c>
      <c r="O281" s="48">
        <v>0</v>
      </c>
      <c r="P281" s="6"/>
    </row>
    <row r="282" spans="1:16" ht="35.25" customHeight="1" x14ac:dyDescent="0.3">
      <c r="A282" s="42"/>
      <c r="B282" s="276"/>
      <c r="C282" s="276"/>
      <c r="D282" s="274"/>
      <c r="E282" s="275"/>
      <c r="F282" s="49" t="s">
        <v>12</v>
      </c>
      <c r="G282" s="48">
        <f t="shared" ref="G282:G283" si="473">H282+I282</f>
        <v>0</v>
      </c>
      <c r="H282" s="48"/>
      <c r="I282" s="48"/>
      <c r="J282" s="48">
        <f>K282+L282</f>
        <v>0</v>
      </c>
      <c r="K282" s="48"/>
      <c r="L282" s="48"/>
      <c r="M282" s="48">
        <f t="shared" ref="M282:M283" si="474">N282+O282</f>
        <v>0</v>
      </c>
      <c r="N282" s="48"/>
      <c r="O282" s="48"/>
      <c r="P282" s="6"/>
    </row>
    <row r="283" spans="1:16" ht="35.25" customHeight="1" x14ac:dyDescent="0.3">
      <c r="A283" s="42"/>
      <c r="B283" s="276"/>
      <c r="C283" s="276"/>
      <c r="D283" s="274"/>
      <c r="E283" s="275"/>
      <c r="F283" s="50" t="s">
        <v>13</v>
      </c>
      <c r="G283" s="51">
        <f t="shared" si="473"/>
        <v>0</v>
      </c>
      <c r="H283" s="51"/>
      <c r="I283" s="51"/>
      <c r="J283" s="51">
        <f t="shared" ref="J283" si="475">K283+L283</f>
        <v>0</v>
      </c>
      <c r="K283" s="51"/>
      <c r="L283" s="51"/>
      <c r="M283" s="51">
        <f t="shared" si="474"/>
        <v>0</v>
      </c>
      <c r="N283" s="51"/>
      <c r="O283" s="51"/>
      <c r="P283" s="6"/>
    </row>
    <row r="284" spans="1:16" ht="27" customHeight="1" x14ac:dyDescent="0.3">
      <c r="A284" s="42"/>
      <c r="B284" s="276" t="s">
        <v>437</v>
      </c>
      <c r="C284" s="276"/>
      <c r="D284" s="274"/>
      <c r="E284" s="275" t="s">
        <v>24</v>
      </c>
      <c r="F284" s="47"/>
      <c r="G284" s="48">
        <f>G285+G286+G287</f>
        <v>285</v>
      </c>
      <c r="H284" s="48">
        <f t="shared" ref="H284:I284" si="476">H285+H286+H287</f>
        <v>285</v>
      </c>
      <c r="I284" s="48">
        <f t="shared" si="476"/>
        <v>0</v>
      </c>
      <c r="J284" s="48">
        <f>J285+J286+J287</f>
        <v>307</v>
      </c>
      <c r="K284" s="48">
        <f t="shared" ref="K284:L284" si="477">K285+K286+K287</f>
        <v>307</v>
      </c>
      <c r="L284" s="48">
        <f t="shared" si="477"/>
        <v>0</v>
      </c>
      <c r="M284" s="48">
        <f>M285+M286+M287</f>
        <v>325</v>
      </c>
      <c r="N284" s="48">
        <f t="shared" ref="N284:O284" si="478">N285+N286+N287</f>
        <v>325</v>
      </c>
      <c r="O284" s="48">
        <f t="shared" si="478"/>
        <v>0</v>
      </c>
      <c r="P284" s="6"/>
    </row>
    <row r="285" spans="1:16" ht="35.25" customHeight="1" x14ac:dyDescent="0.3">
      <c r="A285" s="42"/>
      <c r="B285" s="276"/>
      <c r="C285" s="276"/>
      <c r="D285" s="274"/>
      <c r="E285" s="275"/>
      <c r="F285" s="47" t="s">
        <v>11</v>
      </c>
      <c r="G285" s="48">
        <f>H285+I285</f>
        <v>285</v>
      </c>
      <c r="H285" s="48">
        <v>285</v>
      </c>
      <c r="I285" s="48">
        <v>0</v>
      </c>
      <c r="J285" s="48">
        <f>K285+L285</f>
        <v>307</v>
      </c>
      <c r="K285" s="48">
        <v>307</v>
      </c>
      <c r="L285" s="48">
        <v>0</v>
      </c>
      <c r="M285" s="48">
        <f>N285+O285</f>
        <v>325</v>
      </c>
      <c r="N285" s="48">
        <v>325</v>
      </c>
      <c r="O285" s="48">
        <v>0</v>
      </c>
      <c r="P285" s="6"/>
    </row>
    <row r="286" spans="1:16" ht="35.25" customHeight="1" x14ac:dyDescent="0.3">
      <c r="A286" s="42"/>
      <c r="B286" s="276"/>
      <c r="C286" s="276"/>
      <c r="D286" s="274"/>
      <c r="E286" s="275"/>
      <c r="F286" s="49" t="s">
        <v>12</v>
      </c>
      <c r="G286" s="48">
        <f t="shared" ref="G286:G287" si="479">H286+I286</f>
        <v>0</v>
      </c>
      <c r="H286" s="48"/>
      <c r="I286" s="48"/>
      <c r="J286" s="48">
        <f>K286+L286</f>
        <v>0</v>
      </c>
      <c r="K286" s="48"/>
      <c r="L286" s="48"/>
      <c r="M286" s="48">
        <f t="shared" ref="M286:M287" si="480">N286+O286</f>
        <v>0</v>
      </c>
      <c r="N286" s="48"/>
      <c r="O286" s="48"/>
      <c r="P286" s="6"/>
    </row>
    <row r="287" spans="1:16" ht="35.25" customHeight="1" x14ac:dyDescent="0.3">
      <c r="A287" s="42"/>
      <c r="B287" s="276"/>
      <c r="C287" s="276"/>
      <c r="D287" s="274"/>
      <c r="E287" s="275"/>
      <c r="F287" s="50" t="s">
        <v>13</v>
      </c>
      <c r="G287" s="51">
        <f t="shared" si="479"/>
        <v>0</v>
      </c>
      <c r="H287" s="51"/>
      <c r="I287" s="51"/>
      <c r="J287" s="51">
        <f t="shared" ref="J287" si="481">K287+L287</f>
        <v>0</v>
      </c>
      <c r="K287" s="51"/>
      <c r="L287" s="51"/>
      <c r="M287" s="51">
        <f t="shared" si="480"/>
        <v>0</v>
      </c>
      <c r="N287" s="51"/>
      <c r="O287" s="51"/>
      <c r="P287" s="6"/>
    </row>
    <row r="288" spans="1:16" ht="35.25" customHeight="1" x14ac:dyDescent="0.3">
      <c r="A288" s="42"/>
      <c r="B288" s="329" t="s">
        <v>536</v>
      </c>
      <c r="C288" s="330"/>
      <c r="D288" s="274"/>
      <c r="E288" s="275" t="s">
        <v>24</v>
      </c>
      <c r="F288" s="47"/>
      <c r="G288" s="48">
        <f>G289+G290+G291</f>
        <v>112215.40000000001</v>
      </c>
      <c r="H288" s="48">
        <f t="shared" ref="H288:I288" si="482">H289+H290+H291</f>
        <v>108737.3</v>
      </c>
      <c r="I288" s="48">
        <f t="shared" si="482"/>
        <v>3478.1</v>
      </c>
      <c r="J288" s="48">
        <f>J289+J290+J291</f>
        <v>0</v>
      </c>
      <c r="K288" s="48">
        <f t="shared" ref="K288:L288" si="483">K289+K290+K291</f>
        <v>0</v>
      </c>
      <c r="L288" s="48">
        <f t="shared" si="483"/>
        <v>0</v>
      </c>
      <c r="M288" s="48">
        <f>M289+M290+M291</f>
        <v>0</v>
      </c>
      <c r="N288" s="48">
        <f t="shared" ref="N288:O288" si="484">N289+N290+N291</f>
        <v>0</v>
      </c>
      <c r="O288" s="48">
        <f t="shared" si="484"/>
        <v>0</v>
      </c>
      <c r="P288" s="6"/>
    </row>
    <row r="289" spans="1:29" ht="42.75" customHeight="1" x14ac:dyDescent="0.3">
      <c r="A289" s="42"/>
      <c r="B289" s="331"/>
      <c r="C289" s="332"/>
      <c r="D289" s="274"/>
      <c r="E289" s="275"/>
      <c r="F289" s="154" t="s">
        <v>11</v>
      </c>
      <c r="G289" s="48">
        <f>H289+I289</f>
        <v>112215.40000000001</v>
      </c>
      <c r="H289" s="48">
        <f>108000+737.3</f>
        <v>108737.3</v>
      </c>
      <c r="I289" s="48">
        <f>0+3478.1</f>
        <v>3478.1</v>
      </c>
      <c r="J289" s="48">
        <f>K289+L289</f>
        <v>0</v>
      </c>
      <c r="K289" s="48">
        <v>0</v>
      </c>
      <c r="L289" s="48">
        <v>0</v>
      </c>
      <c r="M289" s="48">
        <f>N289+O289</f>
        <v>0</v>
      </c>
      <c r="N289" s="48">
        <v>0</v>
      </c>
      <c r="O289" s="48">
        <v>0</v>
      </c>
      <c r="P289" s="6"/>
    </row>
    <row r="290" spans="1:29" ht="39.75" customHeight="1" x14ac:dyDescent="0.3">
      <c r="A290" s="42"/>
      <c r="B290" s="331"/>
      <c r="C290" s="332"/>
      <c r="D290" s="274"/>
      <c r="E290" s="275"/>
      <c r="F290" s="49" t="s">
        <v>12</v>
      </c>
      <c r="G290" s="48">
        <f t="shared" ref="G290:G291" si="485">H290+I290</f>
        <v>0</v>
      </c>
      <c r="H290" s="48"/>
      <c r="I290" s="48"/>
      <c r="J290" s="48">
        <f>K290+L290</f>
        <v>0</v>
      </c>
      <c r="K290" s="48"/>
      <c r="L290" s="48"/>
      <c r="M290" s="48">
        <f t="shared" ref="M290:M291" si="486">N290+O290</f>
        <v>0</v>
      </c>
      <c r="N290" s="48"/>
      <c r="O290" s="48"/>
      <c r="P290" s="6"/>
    </row>
    <row r="291" spans="1:29" ht="103.5" customHeight="1" x14ac:dyDescent="0.3">
      <c r="A291" s="42"/>
      <c r="B291" s="333"/>
      <c r="C291" s="334"/>
      <c r="D291" s="274"/>
      <c r="E291" s="275"/>
      <c r="F291" s="153" t="s">
        <v>13</v>
      </c>
      <c r="G291" s="51">
        <f t="shared" si="485"/>
        <v>0</v>
      </c>
      <c r="H291" s="51"/>
      <c r="I291" s="51"/>
      <c r="J291" s="51">
        <f t="shared" ref="J291" si="487">K291+L291</f>
        <v>0</v>
      </c>
      <c r="K291" s="51"/>
      <c r="L291" s="51"/>
      <c r="M291" s="51">
        <f t="shared" si="486"/>
        <v>0</v>
      </c>
      <c r="N291" s="51"/>
      <c r="O291" s="51"/>
      <c r="P291" s="6"/>
    </row>
    <row r="292" spans="1:29" ht="46.5" customHeight="1" x14ac:dyDescent="0.3">
      <c r="A292" s="42"/>
      <c r="B292" s="268" t="s">
        <v>547</v>
      </c>
      <c r="C292" s="269"/>
      <c r="D292" s="253" t="s">
        <v>39</v>
      </c>
      <c r="E292" s="267" t="s">
        <v>296</v>
      </c>
      <c r="F292" s="32"/>
      <c r="G292" s="33">
        <f t="shared" ref="G292:O292" si="488">G293+G294+G295</f>
        <v>2991.2099999999991</v>
      </c>
      <c r="H292" s="33">
        <f t="shared" si="488"/>
        <v>2991.2099999999991</v>
      </c>
      <c r="I292" s="33">
        <f t="shared" si="488"/>
        <v>0</v>
      </c>
      <c r="J292" s="33">
        <f t="shared" si="488"/>
        <v>0</v>
      </c>
      <c r="K292" s="33">
        <f t="shared" si="488"/>
        <v>0</v>
      </c>
      <c r="L292" s="33">
        <f t="shared" si="488"/>
        <v>0</v>
      </c>
      <c r="M292" s="33">
        <f t="shared" si="488"/>
        <v>0</v>
      </c>
      <c r="N292" s="33">
        <f t="shared" si="488"/>
        <v>0</v>
      </c>
      <c r="O292" s="33">
        <f t="shared" si="488"/>
        <v>0</v>
      </c>
      <c r="P292" s="6"/>
    </row>
    <row r="293" spans="1:29" ht="33" customHeight="1" x14ac:dyDescent="0.35">
      <c r="A293" s="42"/>
      <c r="B293" s="270"/>
      <c r="C293" s="271"/>
      <c r="D293" s="254"/>
      <c r="E293" s="267"/>
      <c r="F293" s="34" t="s">
        <v>11</v>
      </c>
      <c r="G293" s="17">
        <f>H293+I293</f>
        <v>2991.2099999999991</v>
      </c>
      <c r="H293" s="17">
        <f>12349.22-9358.01</f>
        <v>2991.2099999999991</v>
      </c>
      <c r="I293" s="17">
        <f>2866.23-2866.23</f>
        <v>0</v>
      </c>
      <c r="J293" s="17">
        <f>K293+L293</f>
        <v>0</v>
      </c>
      <c r="K293" s="17">
        <v>0</v>
      </c>
      <c r="L293" s="17">
        <v>0</v>
      </c>
      <c r="M293" s="17">
        <f>N293+O293</f>
        <v>0</v>
      </c>
      <c r="N293" s="17">
        <v>0</v>
      </c>
      <c r="O293" s="17">
        <v>0</v>
      </c>
      <c r="P293" s="6"/>
      <c r="Q293" s="259"/>
      <c r="R293" s="259"/>
      <c r="S293" s="259"/>
      <c r="T293" s="259"/>
      <c r="U293" s="259"/>
      <c r="V293" s="259"/>
      <c r="W293" s="259"/>
      <c r="X293" s="259"/>
      <c r="Y293" s="259"/>
      <c r="Z293" s="259"/>
      <c r="AA293" s="259"/>
      <c r="AB293" s="259"/>
      <c r="AC293" s="259"/>
    </row>
    <row r="294" spans="1:29" ht="42" customHeight="1" x14ac:dyDescent="0.3">
      <c r="A294" s="42"/>
      <c r="B294" s="270"/>
      <c r="C294" s="271"/>
      <c r="D294" s="254"/>
      <c r="E294" s="267"/>
      <c r="F294" s="35" t="s">
        <v>12</v>
      </c>
      <c r="G294" s="17">
        <f t="shared" ref="G294:G295" si="489">H294+I294</f>
        <v>0</v>
      </c>
      <c r="H294" s="17">
        <v>0</v>
      </c>
      <c r="I294" s="17">
        <v>0</v>
      </c>
      <c r="J294" s="17">
        <f t="shared" ref="J294:J295" si="490">K294+L294</f>
        <v>0</v>
      </c>
      <c r="K294" s="17">
        <v>0</v>
      </c>
      <c r="L294" s="17">
        <v>0</v>
      </c>
      <c r="M294" s="17">
        <f t="shared" ref="M294:M295" si="491">N294+O294</f>
        <v>0</v>
      </c>
      <c r="N294" s="17">
        <v>0</v>
      </c>
      <c r="O294" s="17">
        <v>0</v>
      </c>
      <c r="P294" s="6"/>
    </row>
    <row r="295" spans="1:29" ht="34.5" customHeight="1" x14ac:dyDescent="0.3">
      <c r="A295" s="42"/>
      <c r="B295" s="272"/>
      <c r="C295" s="273"/>
      <c r="D295" s="255"/>
      <c r="E295" s="267"/>
      <c r="F295" s="34" t="s">
        <v>13</v>
      </c>
      <c r="G295" s="17">
        <f t="shared" si="489"/>
        <v>0</v>
      </c>
      <c r="H295" s="17">
        <v>0</v>
      </c>
      <c r="I295" s="17">
        <v>0</v>
      </c>
      <c r="J295" s="17">
        <f t="shared" si="490"/>
        <v>0</v>
      </c>
      <c r="K295" s="17">
        <v>0</v>
      </c>
      <c r="L295" s="17">
        <v>0</v>
      </c>
      <c r="M295" s="17">
        <f t="shared" si="491"/>
        <v>0</v>
      </c>
      <c r="N295" s="17">
        <v>0</v>
      </c>
      <c r="O295" s="17">
        <v>0</v>
      </c>
      <c r="P295" s="6"/>
    </row>
    <row r="296" spans="1:29" ht="35.25" customHeight="1" x14ac:dyDescent="0.3">
      <c r="A296" s="42"/>
      <c r="B296" s="240" t="s">
        <v>438</v>
      </c>
      <c r="C296" s="241"/>
      <c r="D296" s="246" t="s">
        <v>41</v>
      </c>
      <c r="E296" s="267" t="s">
        <v>296</v>
      </c>
      <c r="F296" s="43"/>
      <c r="G296" s="44">
        <f t="shared" ref="G296:O296" si="492">G297+G298+G299</f>
        <v>1535</v>
      </c>
      <c r="H296" s="44">
        <f t="shared" si="492"/>
        <v>1535</v>
      </c>
      <c r="I296" s="44">
        <f t="shared" si="492"/>
        <v>0</v>
      </c>
      <c r="J296" s="44">
        <f t="shared" si="492"/>
        <v>2050</v>
      </c>
      <c r="K296" s="44">
        <f t="shared" si="492"/>
        <v>2050</v>
      </c>
      <c r="L296" s="44">
        <f t="shared" si="492"/>
        <v>0</v>
      </c>
      <c r="M296" s="44">
        <f t="shared" si="492"/>
        <v>2400</v>
      </c>
      <c r="N296" s="44">
        <f t="shared" si="492"/>
        <v>2400</v>
      </c>
      <c r="O296" s="44">
        <f t="shared" si="492"/>
        <v>0</v>
      </c>
      <c r="P296" s="6"/>
    </row>
    <row r="297" spans="1:29" ht="35.25" customHeight="1" x14ac:dyDescent="0.3">
      <c r="A297" s="42"/>
      <c r="B297" s="242"/>
      <c r="C297" s="243"/>
      <c r="D297" s="247"/>
      <c r="E297" s="267"/>
      <c r="F297" s="45" t="s">
        <v>11</v>
      </c>
      <c r="G297" s="27">
        <f>H297+I297</f>
        <v>1535</v>
      </c>
      <c r="H297" s="27">
        <f>H301+H305+H309</f>
        <v>1535</v>
      </c>
      <c r="I297" s="27">
        <f>I301+I305+I309</f>
        <v>0</v>
      </c>
      <c r="J297" s="27">
        <f>K297+L297</f>
        <v>2050</v>
      </c>
      <c r="K297" s="27">
        <f>K301+K305+K309</f>
        <v>2050</v>
      </c>
      <c r="L297" s="27">
        <f>L301+L305+L309</f>
        <v>0</v>
      </c>
      <c r="M297" s="27">
        <f>N297+O297</f>
        <v>2400</v>
      </c>
      <c r="N297" s="27">
        <f>N301+N305+N309</f>
        <v>2400</v>
      </c>
      <c r="O297" s="27">
        <f>O301+O305+O309</f>
        <v>0</v>
      </c>
      <c r="P297" s="6"/>
    </row>
    <row r="298" spans="1:29" ht="35.25" customHeight="1" x14ac:dyDescent="0.3">
      <c r="A298" s="42"/>
      <c r="B298" s="242"/>
      <c r="C298" s="243"/>
      <c r="D298" s="247"/>
      <c r="E298" s="267"/>
      <c r="F298" s="46" t="s">
        <v>12</v>
      </c>
      <c r="G298" s="27">
        <f t="shared" ref="G298:G299" si="493">H298+I298</f>
        <v>0</v>
      </c>
      <c r="H298" s="27">
        <f t="shared" ref="H298:I298" si="494">H302+H306+H310</f>
        <v>0</v>
      </c>
      <c r="I298" s="27">
        <f t="shared" si="494"/>
        <v>0</v>
      </c>
      <c r="J298" s="27">
        <f t="shared" ref="J298:J299" si="495">K298+L298</f>
        <v>0</v>
      </c>
      <c r="K298" s="27">
        <f t="shared" ref="K298:L298" si="496">K302+K306+K310</f>
        <v>0</v>
      </c>
      <c r="L298" s="27">
        <f t="shared" si="496"/>
        <v>0</v>
      </c>
      <c r="M298" s="27">
        <f t="shared" ref="M298:M299" si="497">N298+O298</f>
        <v>0</v>
      </c>
      <c r="N298" s="27">
        <f t="shared" ref="N298:O298" si="498">N302+N306+N310</f>
        <v>0</v>
      </c>
      <c r="O298" s="27">
        <f t="shared" si="498"/>
        <v>0</v>
      </c>
      <c r="P298" s="6"/>
    </row>
    <row r="299" spans="1:29" ht="35.25" customHeight="1" x14ac:dyDescent="0.3">
      <c r="A299" s="42"/>
      <c r="B299" s="244"/>
      <c r="C299" s="245"/>
      <c r="D299" s="248"/>
      <c r="E299" s="267"/>
      <c r="F299" s="45" t="s">
        <v>13</v>
      </c>
      <c r="G299" s="27">
        <f t="shared" si="493"/>
        <v>0</v>
      </c>
      <c r="H299" s="27">
        <f t="shared" ref="H299:I299" si="499">H303+H307+H311</f>
        <v>0</v>
      </c>
      <c r="I299" s="27">
        <f t="shared" si="499"/>
        <v>0</v>
      </c>
      <c r="J299" s="27">
        <f t="shared" si="495"/>
        <v>0</v>
      </c>
      <c r="K299" s="27">
        <f t="shared" ref="K299:L299" si="500">K303+K307+K311</f>
        <v>0</v>
      </c>
      <c r="L299" s="27">
        <f t="shared" si="500"/>
        <v>0</v>
      </c>
      <c r="M299" s="27">
        <f t="shared" si="497"/>
        <v>0</v>
      </c>
      <c r="N299" s="27">
        <f t="shared" ref="N299:O299" si="501">N303+N307+N311</f>
        <v>0</v>
      </c>
      <c r="O299" s="27">
        <f t="shared" si="501"/>
        <v>0</v>
      </c>
      <c r="P299" s="6"/>
    </row>
    <row r="300" spans="1:29" ht="29.25" customHeight="1" x14ac:dyDescent="0.3">
      <c r="A300" s="42"/>
      <c r="B300" s="276" t="s">
        <v>439</v>
      </c>
      <c r="C300" s="276"/>
      <c r="D300" s="274"/>
      <c r="E300" s="275" t="s">
        <v>24</v>
      </c>
      <c r="F300" s="47"/>
      <c r="G300" s="48">
        <f>G301+G302+G303</f>
        <v>5</v>
      </c>
      <c r="H300" s="48">
        <f t="shared" ref="H300:I300" si="502">H301+H302+H303</f>
        <v>5</v>
      </c>
      <c r="I300" s="48">
        <f t="shared" si="502"/>
        <v>0</v>
      </c>
      <c r="J300" s="48">
        <f>J301+J302+J303</f>
        <v>0</v>
      </c>
      <c r="K300" s="48">
        <f t="shared" ref="K300:L300" si="503">K301+K302+K303</f>
        <v>0</v>
      </c>
      <c r="L300" s="48">
        <f t="shared" si="503"/>
        <v>0</v>
      </c>
      <c r="M300" s="48">
        <f>M301+M302+M303</f>
        <v>0</v>
      </c>
      <c r="N300" s="48">
        <f t="shared" ref="N300:O300" si="504">N301+N302+N303</f>
        <v>0</v>
      </c>
      <c r="O300" s="48">
        <f t="shared" si="504"/>
        <v>0</v>
      </c>
      <c r="P300" s="6"/>
    </row>
    <row r="301" spans="1:29" ht="35.25" customHeight="1" x14ac:dyDescent="0.3">
      <c r="A301" s="42"/>
      <c r="B301" s="276"/>
      <c r="C301" s="276"/>
      <c r="D301" s="274"/>
      <c r="E301" s="275"/>
      <c r="F301" s="47" t="s">
        <v>11</v>
      </c>
      <c r="G301" s="48">
        <f>H301+I301</f>
        <v>5</v>
      </c>
      <c r="H301" s="48">
        <v>5</v>
      </c>
      <c r="I301" s="48">
        <v>0</v>
      </c>
      <c r="J301" s="48">
        <f>K301+L301</f>
        <v>0</v>
      </c>
      <c r="K301" s="48"/>
      <c r="L301" s="48">
        <v>0</v>
      </c>
      <c r="M301" s="48">
        <f>N301+O301</f>
        <v>0</v>
      </c>
      <c r="N301" s="48"/>
      <c r="O301" s="48">
        <v>0</v>
      </c>
      <c r="P301" s="6"/>
    </row>
    <row r="302" spans="1:29" ht="37.5" customHeight="1" x14ac:dyDescent="0.3">
      <c r="A302" s="42"/>
      <c r="B302" s="276"/>
      <c r="C302" s="276"/>
      <c r="D302" s="274"/>
      <c r="E302" s="275"/>
      <c r="F302" s="49" t="s">
        <v>12</v>
      </c>
      <c r="G302" s="48">
        <f t="shared" ref="G302:G303" si="505">H302+I302</f>
        <v>0</v>
      </c>
      <c r="H302" s="48"/>
      <c r="I302" s="48"/>
      <c r="J302" s="48">
        <f>K302+L302</f>
        <v>0</v>
      </c>
      <c r="K302" s="48"/>
      <c r="L302" s="48"/>
      <c r="M302" s="48">
        <f t="shared" ref="M302:M303" si="506">N302+O302</f>
        <v>0</v>
      </c>
      <c r="N302" s="48"/>
      <c r="O302" s="48"/>
      <c r="P302" s="6"/>
    </row>
    <row r="303" spans="1:29" ht="35.25" customHeight="1" x14ac:dyDescent="0.3">
      <c r="A303" s="42"/>
      <c r="B303" s="276"/>
      <c r="C303" s="276"/>
      <c r="D303" s="274"/>
      <c r="E303" s="275"/>
      <c r="F303" s="50" t="s">
        <v>13</v>
      </c>
      <c r="G303" s="51">
        <f t="shared" si="505"/>
        <v>0</v>
      </c>
      <c r="H303" s="51"/>
      <c r="I303" s="51"/>
      <c r="J303" s="51">
        <f t="shared" ref="J303" si="507">K303+L303</f>
        <v>0</v>
      </c>
      <c r="K303" s="51"/>
      <c r="L303" s="51"/>
      <c r="M303" s="51">
        <f t="shared" si="506"/>
        <v>0</v>
      </c>
      <c r="N303" s="51"/>
      <c r="O303" s="51"/>
      <c r="P303" s="6"/>
    </row>
    <row r="304" spans="1:29" ht="35.25" customHeight="1" x14ac:dyDescent="0.3">
      <c r="A304" s="42"/>
      <c r="B304" s="276" t="s">
        <v>440</v>
      </c>
      <c r="C304" s="276"/>
      <c r="D304" s="274"/>
      <c r="E304" s="275" t="s">
        <v>24</v>
      </c>
      <c r="F304" s="47"/>
      <c r="G304" s="48">
        <f>G305+G306+G307</f>
        <v>1200</v>
      </c>
      <c r="H304" s="48">
        <f t="shared" ref="H304:I304" si="508">H305+H306+H307</f>
        <v>1200</v>
      </c>
      <c r="I304" s="48">
        <f t="shared" si="508"/>
        <v>0</v>
      </c>
      <c r="J304" s="48">
        <f>J305+J306+J307</f>
        <v>1800</v>
      </c>
      <c r="K304" s="48">
        <f t="shared" ref="K304:L304" si="509">K305+K306+K307</f>
        <v>1800</v>
      </c>
      <c r="L304" s="48">
        <f t="shared" si="509"/>
        <v>0</v>
      </c>
      <c r="M304" s="48">
        <f>M305+M306+M307</f>
        <v>2200</v>
      </c>
      <c r="N304" s="48">
        <f t="shared" ref="N304:O304" si="510">N305+N306+N307</f>
        <v>2200</v>
      </c>
      <c r="O304" s="48">
        <f t="shared" si="510"/>
        <v>0</v>
      </c>
      <c r="P304" s="6"/>
    </row>
    <row r="305" spans="1:16" ht="35.25" customHeight="1" x14ac:dyDescent="0.3">
      <c r="A305" s="42"/>
      <c r="B305" s="276"/>
      <c r="C305" s="276"/>
      <c r="D305" s="274"/>
      <c r="E305" s="275"/>
      <c r="F305" s="47" t="s">
        <v>11</v>
      </c>
      <c r="G305" s="48">
        <f>H305+I305</f>
        <v>1200</v>
      </c>
      <c r="H305" s="48">
        <v>1200</v>
      </c>
      <c r="I305" s="48">
        <v>0</v>
      </c>
      <c r="J305" s="48">
        <f>K305+L305</f>
        <v>1800</v>
      </c>
      <c r="K305" s="48">
        <v>1800</v>
      </c>
      <c r="L305" s="48">
        <v>0</v>
      </c>
      <c r="M305" s="48">
        <f>N305+O305</f>
        <v>2200</v>
      </c>
      <c r="N305" s="48">
        <v>2200</v>
      </c>
      <c r="O305" s="48">
        <v>0</v>
      </c>
      <c r="P305" s="6"/>
    </row>
    <row r="306" spans="1:16" ht="35.25" customHeight="1" x14ac:dyDescent="0.3">
      <c r="A306" s="42"/>
      <c r="B306" s="276"/>
      <c r="C306" s="276"/>
      <c r="D306" s="274"/>
      <c r="E306" s="275"/>
      <c r="F306" s="49" t="s">
        <v>12</v>
      </c>
      <c r="G306" s="48">
        <f t="shared" ref="G306:G307" si="511">H306+I306</f>
        <v>0</v>
      </c>
      <c r="H306" s="48"/>
      <c r="I306" s="48"/>
      <c r="J306" s="48">
        <f>K306+L306</f>
        <v>0</v>
      </c>
      <c r="K306" s="48"/>
      <c r="L306" s="48"/>
      <c r="M306" s="48">
        <f t="shared" ref="M306:M307" si="512">N306+O306</f>
        <v>0</v>
      </c>
      <c r="N306" s="48"/>
      <c r="O306" s="48"/>
      <c r="P306" s="6"/>
    </row>
    <row r="307" spans="1:16" ht="35.25" customHeight="1" x14ac:dyDescent="0.3">
      <c r="A307" s="42"/>
      <c r="B307" s="276"/>
      <c r="C307" s="276"/>
      <c r="D307" s="274"/>
      <c r="E307" s="275"/>
      <c r="F307" s="50" t="s">
        <v>13</v>
      </c>
      <c r="G307" s="51">
        <f t="shared" si="511"/>
        <v>0</v>
      </c>
      <c r="H307" s="51"/>
      <c r="I307" s="51"/>
      <c r="J307" s="51">
        <f t="shared" ref="J307" si="513">K307+L307</f>
        <v>0</v>
      </c>
      <c r="K307" s="51"/>
      <c r="L307" s="51"/>
      <c r="M307" s="51">
        <f t="shared" si="512"/>
        <v>0</v>
      </c>
      <c r="N307" s="51"/>
      <c r="O307" s="51"/>
      <c r="P307" s="6"/>
    </row>
    <row r="308" spans="1:16" ht="35.25" customHeight="1" x14ac:dyDescent="0.3">
      <c r="A308" s="42"/>
      <c r="B308" s="276" t="s">
        <v>441</v>
      </c>
      <c r="C308" s="276"/>
      <c r="D308" s="274"/>
      <c r="E308" s="275" t="s">
        <v>24</v>
      </c>
      <c r="F308" s="47"/>
      <c r="G308" s="48">
        <f>G309+G310+G311</f>
        <v>330</v>
      </c>
      <c r="H308" s="48">
        <f t="shared" ref="H308:I308" si="514">H309+H310+H311</f>
        <v>330</v>
      </c>
      <c r="I308" s="48">
        <f t="shared" si="514"/>
        <v>0</v>
      </c>
      <c r="J308" s="48">
        <f>J309+J310+J311</f>
        <v>250</v>
      </c>
      <c r="K308" s="48">
        <f t="shared" ref="K308:L308" si="515">K309+K310+K311</f>
        <v>250</v>
      </c>
      <c r="L308" s="48">
        <f t="shared" si="515"/>
        <v>0</v>
      </c>
      <c r="M308" s="48">
        <f>M309+M310+M311</f>
        <v>200</v>
      </c>
      <c r="N308" s="48">
        <f t="shared" ref="N308:O308" si="516">N309+N310+N311</f>
        <v>200</v>
      </c>
      <c r="O308" s="48">
        <f t="shared" si="516"/>
        <v>0</v>
      </c>
      <c r="P308" s="6"/>
    </row>
    <row r="309" spans="1:16" ht="35.25" customHeight="1" x14ac:dyDescent="0.3">
      <c r="A309" s="42"/>
      <c r="B309" s="276"/>
      <c r="C309" s="276"/>
      <c r="D309" s="274"/>
      <c r="E309" s="275"/>
      <c r="F309" s="47" t="s">
        <v>11</v>
      </c>
      <c r="G309" s="48">
        <f>H309+I309</f>
        <v>330</v>
      </c>
      <c r="H309" s="48">
        <v>330</v>
      </c>
      <c r="I309" s="48">
        <v>0</v>
      </c>
      <c r="J309" s="48">
        <f>K309+L309</f>
        <v>250</v>
      </c>
      <c r="K309" s="48">
        <v>250</v>
      </c>
      <c r="L309" s="48">
        <v>0</v>
      </c>
      <c r="M309" s="48">
        <f>N309+O309</f>
        <v>200</v>
      </c>
      <c r="N309" s="48">
        <v>200</v>
      </c>
      <c r="O309" s="48">
        <v>0</v>
      </c>
      <c r="P309" s="6"/>
    </row>
    <row r="310" spans="1:16" ht="42.75" customHeight="1" x14ac:dyDescent="0.3">
      <c r="A310" s="42"/>
      <c r="B310" s="276"/>
      <c r="C310" s="276"/>
      <c r="D310" s="274"/>
      <c r="E310" s="275"/>
      <c r="F310" s="49" t="s">
        <v>12</v>
      </c>
      <c r="G310" s="48">
        <f t="shared" ref="G310:G311" si="517">H310+I310</f>
        <v>0</v>
      </c>
      <c r="H310" s="48"/>
      <c r="I310" s="48"/>
      <c r="J310" s="48">
        <f>K310+L310</f>
        <v>0</v>
      </c>
      <c r="K310" s="48"/>
      <c r="L310" s="48"/>
      <c r="M310" s="48">
        <f t="shared" ref="M310:M311" si="518">N310+O310</f>
        <v>0</v>
      </c>
      <c r="N310" s="48"/>
      <c r="O310" s="48"/>
      <c r="P310" s="6"/>
    </row>
    <row r="311" spans="1:16" ht="35.25" customHeight="1" x14ac:dyDescent="0.3">
      <c r="A311" s="42"/>
      <c r="B311" s="276"/>
      <c r="C311" s="276"/>
      <c r="D311" s="274"/>
      <c r="E311" s="275"/>
      <c r="F311" s="50" t="s">
        <v>13</v>
      </c>
      <c r="G311" s="51">
        <f t="shared" si="517"/>
        <v>0</v>
      </c>
      <c r="H311" s="51"/>
      <c r="I311" s="51"/>
      <c r="J311" s="51">
        <f t="shared" ref="J311" si="519">K311+L311</f>
        <v>0</v>
      </c>
      <c r="K311" s="51"/>
      <c r="L311" s="51"/>
      <c r="M311" s="51">
        <f t="shared" si="518"/>
        <v>0</v>
      </c>
      <c r="N311" s="51"/>
      <c r="O311" s="51"/>
      <c r="P311" s="6"/>
    </row>
    <row r="312" spans="1:16" ht="35.25" customHeight="1" x14ac:dyDescent="0.3">
      <c r="A312" s="42"/>
      <c r="B312" s="240" t="s">
        <v>442</v>
      </c>
      <c r="C312" s="241"/>
      <c r="D312" s="253" t="s">
        <v>42</v>
      </c>
      <c r="E312" s="267" t="s">
        <v>545</v>
      </c>
      <c r="F312" s="32"/>
      <c r="G312" s="33">
        <f t="shared" ref="G312:O312" si="520">G313+G314+G315</f>
        <v>9597.2900000000009</v>
      </c>
      <c r="H312" s="33">
        <f t="shared" si="520"/>
        <v>0</v>
      </c>
      <c r="I312" s="33">
        <f t="shared" si="520"/>
        <v>9597.2900000000009</v>
      </c>
      <c r="J312" s="33">
        <f t="shared" si="520"/>
        <v>0</v>
      </c>
      <c r="K312" s="33">
        <f t="shared" si="520"/>
        <v>0</v>
      </c>
      <c r="L312" s="33">
        <f t="shared" si="520"/>
        <v>0</v>
      </c>
      <c r="M312" s="33">
        <f t="shared" si="520"/>
        <v>0</v>
      </c>
      <c r="N312" s="33">
        <f t="shared" si="520"/>
        <v>0</v>
      </c>
      <c r="O312" s="33">
        <f t="shared" si="520"/>
        <v>0</v>
      </c>
      <c r="P312" s="6"/>
    </row>
    <row r="313" spans="1:16" ht="35.25" customHeight="1" x14ac:dyDescent="0.3">
      <c r="A313" s="42"/>
      <c r="B313" s="242"/>
      <c r="C313" s="243"/>
      <c r="D313" s="254"/>
      <c r="E313" s="267"/>
      <c r="F313" s="34" t="s">
        <v>11</v>
      </c>
      <c r="G313" s="17">
        <f>H313+I313</f>
        <v>9597.2900000000009</v>
      </c>
      <c r="H313" s="17">
        <v>0</v>
      </c>
      <c r="I313" s="17">
        <f>31288.43-21691.14</f>
        <v>9597.2900000000009</v>
      </c>
      <c r="J313" s="17">
        <f>K313+L313</f>
        <v>0</v>
      </c>
      <c r="K313" s="17">
        <v>0</v>
      </c>
      <c r="L313" s="17">
        <v>0</v>
      </c>
      <c r="M313" s="17">
        <f>N313+O313</f>
        <v>0</v>
      </c>
      <c r="N313" s="17">
        <v>0</v>
      </c>
      <c r="O313" s="17">
        <v>0</v>
      </c>
      <c r="P313" s="6"/>
    </row>
    <row r="314" spans="1:16" ht="45" customHeight="1" x14ac:dyDescent="0.3">
      <c r="A314" s="42"/>
      <c r="B314" s="242"/>
      <c r="C314" s="243"/>
      <c r="D314" s="254"/>
      <c r="E314" s="267"/>
      <c r="F314" s="35" t="s">
        <v>12</v>
      </c>
      <c r="G314" s="17">
        <f t="shared" ref="G314:G315" si="521">H314+I314</f>
        <v>0</v>
      </c>
      <c r="H314" s="17">
        <f t="shared" ref="H314" si="522">H322+H326</f>
        <v>0</v>
      </c>
      <c r="I314" s="17"/>
      <c r="J314" s="17">
        <f t="shared" ref="J314:J315" si="523">K314+L314</f>
        <v>0</v>
      </c>
      <c r="K314" s="17">
        <f t="shared" ref="K314" si="524">K322+K326</f>
        <v>0</v>
      </c>
      <c r="L314" s="17">
        <v>0</v>
      </c>
      <c r="M314" s="17">
        <f>N314+O314</f>
        <v>0</v>
      </c>
      <c r="N314" s="17">
        <f t="shared" ref="N314" si="525">N322+N326</f>
        <v>0</v>
      </c>
      <c r="O314" s="17">
        <v>0</v>
      </c>
      <c r="P314" s="6"/>
    </row>
    <row r="315" spans="1:16" ht="35.25" customHeight="1" x14ac:dyDescent="0.3">
      <c r="A315" s="42"/>
      <c r="B315" s="242"/>
      <c r="C315" s="243"/>
      <c r="D315" s="254"/>
      <c r="E315" s="267"/>
      <c r="F315" s="34" t="s">
        <v>13</v>
      </c>
      <c r="G315" s="17">
        <f t="shared" si="521"/>
        <v>0</v>
      </c>
      <c r="H315" s="17">
        <f t="shared" ref="H315:I315" si="526">H323+H327</f>
        <v>0</v>
      </c>
      <c r="I315" s="17">
        <f t="shared" si="526"/>
        <v>0</v>
      </c>
      <c r="J315" s="17">
        <f t="shared" si="523"/>
        <v>0</v>
      </c>
      <c r="K315" s="17">
        <f t="shared" ref="K315" si="527">K323+K327</f>
        <v>0</v>
      </c>
      <c r="L315" s="17">
        <v>0</v>
      </c>
      <c r="M315" s="17">
        <f t="shared" ref="M315" si="528">N315+O315</f>
        <v>0</v>
      </c>
      <c r="N315" s="17">
        <f t="shared" ref="N315:O315" si="529">N323+N327</f>
        <v>0</v>
      </c>
      <c r="O315" s="17">
        <f t="shared" si="529"/>
        <v>0</v>
      </c>
      <c r="P315" s="6"/>
    </row>
    <row r="316" spans="1:16" ht="74.25" customHeight="1" x14ac:dyDescent="0.3">
      <c r="A316" s="42"/>
      <c r="B316" s="242"/>
      <c r="C316" s="243"/>
      <c r="D316" s="254"/>
      <c r="E316" s="211" t="s">
        <v>522</v>
      </c>
      <c r="F316" s="37"/>
      <c r="G316" s="212">
        <f>I316</f>
        <v>1600</v>
      </c>
      <c r="H316" s="212"/>
      <c r="I316" s="212">
        <v>1600</v>
      </c>
      <c r="J316" s="210"/>
      <c r="K316" s="210"/>
      <c r="L316" s="210"/>
      <c r="M316" s="210"/>
      <c r="N316" s="210"/>
      <c r="O316" s="210"/>
      <c r="P316" s="6"/>
    </row>
    <row r="317" spans="1:16" ht="95.25" customHeight="1" x14ac:dyDescent="0.3">
      <c r="A317" s="42"/>
      <c r="B317" s="242"/>
      <c r="C317" s="243"/>
      <c r="D317" s="254"/>
      <c r="E317" s="211" t="s">
        <v>550</v>
      </c>
      <c r="F317" s="37"/>
      <c r="G317" s="212">
        <f t="shared" ref="G317:G319" si="530">I317</f>
        <v>7206.66</v>
      </c>
      <c r="H317" s="212"/>
      <c r="I317" s="213">
        <f>1170+2333.33+1370+2333.33</f>
        <v>7206.66</v>
      </c>
      <c r="J317" s="210"/>
      <c r="K317" s="210"/>
      <c r="L317" s="210"/>
      <c r="M317" s="210"/>
      <c r="N317" s="210"/>
      <c r="O317" s="210"/>
      <c r="P317" s="6"/>
    </row>
    <row r="318" spans="1:16" ht="72" customHeight="1" x14ac:dyDescent="0.3">
      <c r="A318" s="42"/>
      <c r="B318" s="242"/>
      <c r="C318" s="243"/>
      <c r="D318" s="254"/>
      <c r="E318" s="211" t="s">
        <v>523</v>
      </c>
      <c r="F318" s="37"/>
      <c r="G318" s="212">
        <f t="shared" si="530"/>
        <v>740.63</v>
      </c>
      <c r="H318" s="38"/>
      <c r="I318" s="38">
        <v>740.63</v>
      </c>
      <c r="J318" s="210"/>
      <c r="K318" s="210"/>
      <c r="L318" s="210"/>
      <c r="M318" s="210"/>
      <c r="N318" s="210"/>
      <c r="O318" s="210"/>
      <c r="P318" s="6"/>
    </row>
    <row r="319" spans="1:16" ht="99" customHeight="1" x14ac:dyDescent="0.3">
      <c r="A319" s="42"/>
      <c r="B319" s="244"/>
      <c r="C319" s="245"/>
      <c r="D319" s="255"/>
      <c r="E319" s="211" t="s">
        <v>543</v>
      </c>
      <c r="F319" s="37"/>
      <c r="G319" s="38">
        <f t="shared" si="530"/>
        <v>50</v>
      </c>
      <c r="H319" s="38"/>
      <c r="I319" s="38">
        <v>50</v>
      </c>
      <c r="J319" s="210"/>
      <c r="K319" s="210"/>
      <c r="L319" s="210"/>
      <c r="M319" s="210"/>
      <c r="N319" s="210"/>
      <c r="O319" s="210"/>
      <c r="P319" s="6"/>
    </row>
    <row r="320" spans="1:16" ht="35.25" customHeight="1" x14ac:dyDescent="0.3">
      <c r="A320" s="42"/>
      <c r="B320" s="240" t="s">
        <v>443</v>
      </c>
      <c r="C320" s="241"/>
      <c r="D320" s="246" t="s">
        <v>43</v>
      </c>
      <c r="E320" s="249" t="s">
        <v>24</v>
      </c>
      <c r="F320" s="43"/>
      <c r="G320" s="44">
        <f t="shared" ref="G320:O320" si="531">G321+G322+G323</f>
        <v>14000</v>
      </c>
      <c r="H320" s="44">
        <f t="shared" si="531"/>
        <v>13400</v>
      </c>
      <c r="I320" s="44">
        <f t="shared" si="531"/>
        <v>600</v>
      </c>
      <c r="J320" s="44">
        <f t="shared" si="531"/>
        <v>14000</v>
      </c>
      <c r="K320" s="44">
        <f t="shared" si="531"/>
        <v>14000</v>
      </c>
      <c r="L320" s="44">
        <f t="shared" si="531"/>
        <v>0</v>
      </c>
      <c r="M320" s="44">
        <f t="shared" si="531"/>
        <v>14000</v>
      </c>
      <c r="N320" s="44">
        <f t="shared" si="531"/>
        <v>14000</v>
      </c>
      <c r="O320" s="44">
        <f t="shared" si="531"/>
        <v>0</v>
      </c>
      <c r="P320" s="6"/>
    </row>
    <row r="321" spans="1:16" ht="35.25" customHeight="1" x14ac:dyDescent="0.3">
      <c r="A321" s="42"/>
      <c r="B321" s="242"/>
      <c r="C321" s="243"/>
      <c r="D321" s="247"/>
      <c r="E321" s="249"/>
      <c r="F321" s="45" t="s">
        <v>11</v>
      </c>
      <c r="G321" s="27">
        <f>H321+I321</f>
        <v>14000</v>
      </c>
      <c r="H321" s="27">
        <f>14000-600</f>
        <v>13400</v>
      </c>
      <c r="I321" s="27">
        <f>0+600</f>
        <v>600</v>
      </c>
      <c r="J321" s="27">
        <f>K321+L321</f>
        <v>14000</v>
      </c>
      <c r="K321" s="27">
        <v>14000</v>
      </c>
      <c r="L321" s="27">
        <v>0</v>
      </c>
      <c r="M321" s="27">
        <f>N321+O321</f>
        <v>14000</v>
      </c>
      <c r="N321" s="27">
        <v>14000</v>
      </c>
      <c r="O321" s="27">
        <v>0</v>
      </c>
      <c r="P321" s="6"/>
    </row>
    <row r="322" spans="1:16" ht="40.5" x14ac:dyDescent="0.3">
      <c r="A322" s="42"/>
      <c r="B322" s="242"/>
      <c r="C322" s="243"/>
      <c r="D322" s="247"/>
      <c r="E322" s="249"/>
      <c r="F322" s="46" t="s">
        <v>12</v>
      </c>
      <c r="G322" s="27">
        <f>H322+I322</f>
        <v>0</v>
      </c>
      <c r="H322" s="27"/>
      <c r="I322" s="27"/>
      <c r="J322" s="27">
        <f t="shared" ref="J322:J323" si="532">K322+L322</f>
        <v>0</v>
      </c>
      <c r="K322" s="27">
        <f t="shared" ref="K322" si="533">K326+K330</f>
        <v>0</v>
      </c>
      <c r="L322" s="27">
        <v>0</v>
      </c>
      <c r="M322" s="27">
        <f>N322+O322</f>
        <v>0</v>
      </c>
      <c r="N322" s="27">
        <f t="shared" ref="N322" si="534">N326+N330</f>
        <v>0</v>
      </c>
      <c r="O322" s="27">
        <v>0</v>
      </c>
      <c r="P322" s="6"/>
    </row>
    <row r="323" spans="1:16" ht="35.25" customHeight="1" x14ac:dyDescent="0.3">
      <c r="A323" s="42"/>
      <c r="B323" s="244"/>
      <c r="C323" s="245"/>
      <c r="D323" s="248"/>
      <c r="E323" s="249"/>
      <c r="F323" s="45" t="s">
        <v>13</v>
      </c>
      <c r="G323" s="27">
        <f>H323+I323</f>
        <v>0</v>
      </c>
      <c r="H323" s="27"/>
      <c r="I323" s="27"/>
      <c r="J323" s="27">
        <f t="shared" si="532"/>
        <v>0</v>
      </c>
      <c r="K323" s="27">
        <f t="shared" ref="K323" si="535">K327+K331</f>
        <v>0</v>
      </c>
      <c r="L323" s="27">
        <v>0</v>
      </c>
      <c r="M323" s="27">
        <f t="shared" ref="M323" si="536">N323+O323</f>
        <v>0</v>
      </c>
      <c r="N323" s="27">
        <f t="shared" ref="N323:O323" si="537">N327+N331</f>
        <v>0</v>
      </c>
      <c r="O323" s="27">
        <f t="shared" si="537"/>
        <v>0</v>
      </c>
      <c r="P323" s="6"/>
    </row>
    <row r="324" spans="1:16" ht="35.25" customHeight="1" x14ac:dyDescent="0.3">
      <c r="A324" s="42"/>
      <c r="B324" s="240" t="s">
        <v>444</v>
      </c>
      <c r="C324" s="241"/>
      <c r="D324" s="246" t="s">
        <v>44</v>
      </c>
      <c r="E324" s="249" t="s">
        <v>24</v>
      </c>
      <c r="F324" s="43"/>
      <c r="G324" s="44">
        <f t="shared" ref="G324:O324" si="538">G325+G326+G327</f>
        <v>820</v>
      </c>
      <c r="H324" s="44">
        <f t="shared" si="538"/>
        <v>820</v>
      </c>
      <c r="I324" s="44">
        <f t="shared" si="538"/>
        <v>0</v>
      </c>
      <c r="J324" s="44">
        <f t="shared" si="538"/>
        <v>720</v>
      </c>
      <c r="K324" s="44">
        <f t="shared" si="538"/>
        <v>720</v>
      </c>
      <c r="L324" s="44">
        <f t="shared" si="538"/>
        <v>0</v>
      </c>
      <c r="M324" s="44">
        <f t="shared" si="538"/>
        <v>720</v>
      </c>
      <c r="N324" s="44">
        <f t="shared" si="538"/>
        <v>720</v>
      </c>
      <c r="O324" s="44">
        <f t="shared" si="538"/>
        <v>0</v>
      </c>
      <c r="P324" s="6"/>
    </row>
    <row r="325" spans="1:16" ht="35.25" customHeight="1" x14ac:dyDescent="0.3">
      <c r="A325" s="42"/>
      <c r="B325" s="242"/>
      <c r="C325" s="243"/>
      <c r="D325" s="247"/>
      <c r="E325" s="249"/>
      <c r="F325" s="45" t="s">
        <v>11</v>
      </c>
      <c r="G325" s="27">
        <f>H325+I325</f>
        <v>820</v>
      </c>
      <c r="H325" s="27">
        <v>820</v>
      </c>
      <c r="I325" s="27">
        <v>0</v>
      </c>
      <c r="J325" s="27">
        <f>K325+L325</f>
        <v>720</v>
      </c>
      <c r="K325" s="27">
        <v>720</v>
      </c>
      <c r="L325" s="27">
        <v>0</v>
      </c>
      <c r="M325" s="27">
        <f>N325+O325</f>
        <v>720</v>
      </c>
      <c r="N325" s="27">
        <v>720</v>
      </c>
      <c r="O325" s="27">
        <v>0</v>
      </c>
      <c r="P325" s="6"/>
    </row>
    <row r="326" spans="1:16" ht="35.25" customHeight="1" x14ac:dyDescent="0.3">
      <c r="A326" s="42"/>
      <c r="B326" s="242"/>
      <c r="C326" s="243"/>
      <c r="D326" s="247"/>
      <c r="E326" s="249"/>
      <c r="F326" s="46" t="s">
        <v>12</v>
      </c>
      <c r="G326" s="27">
        <f t="shared" ref="G326:G327" si="539">H326+I326</f>
        <v>0</v>
      </c>
      <c r="H326" s="27">
        <f t="shared" ref="H326" si="540">H330+H334</f>
        <v>0</v>
      </c>
      <c r="I326" s="27"/>
      <c r="J326" s="27">
        <f t="shared" ref="J326:J327" si="541">K326+L326</f>
        <v>0</v>
      </c>
      <c r="K326" s="27">
        <f t="shared" ref="K326" si="542">K330+K334</f>
        <v>0</v>
      </c>
      <c r="L326" s="27">
        <v>0</v>
      </c>
      <c r="M326" s="27">
        <f t="shared" ref="M326:M327" si="543">N326+O326</f>
        <v>0</v>
      </c>
      <c r="N326" s="27">
        <f t="shared" ref="N326" si="544">N330+N334</f>
        <v>0</v>
      </c>
      <c r="O326" s="27">
        <v>0</v>
      </c>
      <c r="P326" s="6"/>
    </row>
    <row r="327" spans="1:16" ht="35.25" customHeight="1" x14ac:dyDescent="0.3">
      <c r="A327" s="42"/>
      <c r="B327" s="244"/>
      <c r="C327" s="245"/>
      <c r="D327" s="248"/>
      <c r="E327" s="249"/>
      <c r="F327" s="45" t="s">
        <v>13</v>
      </c>
      <c r="G327" s="27">
        <f t="shared" si="539"/>
        <v>0</v>
      </c>
      <c r="H327" s="27">
        <f t="shared" ref="H327:I327" si="545">H331+H335</f>
        <v>0</v>
      </c>
      <c r="I327" s="27">
        <f t="shared" si="545"/>
        <v>0</v>
      </c>
      <c r="J327" s="27">
        <f t="shared" si="541"/>
        <v>0</v>
      </c>
      <c r="K327" s="27">
        <f t="shared" ref="K327" si="546">K331+K335</f>
        <v>0</v>
      </c>
      <c r="L327" s="27">
        <v>0</v>
      </c>
      <c r="M327" s="27">
        <f t="shared" si="543"/>
        <v>0</v>
      </c>
      <c r="N327" s="27">
        <f t="shared" ref="N327:O327" si="547">N331+N335</f>
        <v>0</v>
      </c>
      <c r="O327" s="27">
        <f t="shared" si="547"/>
        <v>0</v>
      </c>
      <c r="P327" s="6"/>
    </row>
    <row r="328" spans="1:16" ht="35.25" customHeight="1" x14ac:dyDescent="0.3">
      <c r="A328" s="42"/>
      <c r="B328" s="240" t="s">
        <v>445</v>
      </c>
      <c r="C328" s="241"/>
      <c r="D328" s="246" t="s">
        <v>510</v>
      </c>
      <c r="E328" s="249" t="s">
        <v>514</v>
      </c>
      <c r="F328" s="43"/>
      <c r="G328" s="44">
        <f t="shared" ref="G328:N328" si="548">G329+G330+G331</f>
        <v>141795.51</v>
      </c>
      <c r="H328" s="44">
        <f t="shared" si="548"/>
        <v>0</v>
      </c>
      <c r="I328" s="44">
        <f>I329+I330+I331</f>
        <v>141795.51</v>
      </c>
      <c r="J328" s="44">
        <f t="shared" si="548"/>
        <v>72860</v>
      </c>
      <c r="K328" s="44">
        <f t="shared" si="548"/>
        <v>0</v>
      </c>
      <c r="L328" s="44">
        <f t="shared" si="548"/>
        <v>72860</v>
      </c>
      <c r="M328" s="44">
        <f t="shared" si="548"/>
        <v>75000</v>
      </c>
      <c r="N328" s="44">
        <f t="shared" si="548"/>
        <v>0</v>
      </c>
      <c r="O328" s="44">
        <f>O329+O330+O331</f>
        <v>75000</v>
      </c>
      <c r="P328" s="6"/>
    </row>
    <row r="329" spans="1:16" ht="35.25" customHeight="1" x14ac:dyDescent="0.3">
      <c r="A329" s="42"/>
      <c r="B329" s="242"/>
      <c r="C329" s="243"/>
      <c r="D329" s="247"/>
      <c r="E329" s="249"/>
      <c r="F329" s="45" t="s">
        <v>11</v>
      </c>
      <c r="G329" s="27">
        <f>H329+I329</f>
        <v>135231.44</v>
      </c>
      <c r="H329" s="27">
        <f>H333+H337+H341</f>
        <v>0</v>
      </c>
      <c r="I329" s="27">
        <f>I333+I337+I341</f>
        <v>135231.44</v>
      </c>
      <c r="J329" s="27">
        <f>K329+L329</f>
        <v>72860</v>
      </c>
      <c r="K329" s="27">
        <f>K333+K337+K341</f>
        <v>0</v>
      </c>
      <c r="L329" s="27">
        <f>L333+L337+L341</f>
        <v>72860</v>
      </c>
      <c r="M329" s="27">
        <f>N329+O329</f>
        <v>75000</v>
      </c>
      <c r="N329" s="27">
        <f>N333+N337+N341</f>
        <v>0</v>
      </c>
      <c r="O329" s="27">
        <f>O333+O337+O341</f>
        <v>75000</v>
      </c>
      <c r="P329" s="6"/>
    </row>
    <row r="330" spans="1:16" ht="35.25" customHeight="1" x14ac:dyDescent="0.3">
      <c r="A330" s="42"/>
      <c r="B330" s="242"/>
      <c r="C330" s="243"/>
      <c r="D330" s="247"/>
      <c r="E330" s="249"/>
      <c r="F330" s="46" t="s">
        <v>12</v>
      </c>
      <c r="G330" s="27">
        <f t="shared" ref="G330:G331" si="549">H330+I330</f>
        <v>6564.07</v>
      </c>
      <c r="H330" s="27">
        <f t="shared" ref="H330" si="550">H334+H338+H342</f>
        <v>0</v>
      </c>
      <c r="I330" s="27">
        <f>I334+I338+I342</f>
        <v>6564.07</v>
      </c>
      <c r="J330" s="27">
        <f t="shared" ref="J330:J331" si="551">K330+L330</f>
        <v>0</v>
      </c>
      <c r="K330" s="27">
        <f t="shared" ref="K330:L330" si="552">K334+K338+K342</f>
        <v>0</v>
      </c>
      <c r="L330" s="27">
        <f t="shared" si="552"/>
        <v>0</v>
      </c>
      <c r="M330" s="27">
        <f t="shared" ref="M330:M331" si="553">N330+O330</f>
        <v>0</v>
      </c>
      <c r="N330" s="27">
        <f t="shared" ref="N330" si="554">N334+N338+N342</f>
        <v>0</v>
      </c>
      <c r="O330" s="27">
        <f>O334+O338+O342</f>
        <v>0</v>
      </c>
      <c r="P330" s="6"/>
    </row>
    <row r="331" spans="1:16" ht="35.25" customHeight="1" x14ac:dyDescent="0.3">
      <c r="A331" s="42"/>
      <c r="B331" s="244"/>
      <c r="C331" s="245"/>
      <c r="D331" s="248"/>
      <c r="E331" s="249"/>
      <c r="F331" s="45" t="s">
        <v>13</v>
      </c>
      <c r="G331" s="27">
        <f t="shared" si="549"/>
        <v>0</v>
      </c>
      <c r="H331" s="27">
        <f t="shared" ref="H331:I331" si="555">H335+H339+H343</f>
        <v>0</v>
      </c>
      <c r="I331" s="27">
        <f t="shared" si="555"/>
        <v>0</v>
      </c>
      <c r="J331" s="27">
        <f t="shared" si="551"/>
        <v>0</v>
      </c>
      <c r="K331" s="27">
        <f t="shared" ref="K331:L331" si="556">K335+K339+K343</f>
        <v>0</v>
      </c>
      <c r="L331" s="27">
        <f t="shared" si="556"/>
        <v>0</v>
      </c>
      <c r="M331" s="27">
        <f t="shared" si="553"/>
        <v>0</v>
      </c>
      <c r="N331" s="27">
        <f t="shared" ref="N331:O331" si="557">N335+N339+N343</f>
        <v>0</v>
      </c>
      <c r="O331" s="27">
        <f t="shared" si="557"/>
        <v>0</v>
      </c>
      <c r="P331" s="6"/>
    </row>
    <row r="332" spans="1:16" ht="35.25" customHeight="1" x14ac:dyDescent="0.3">
      <c r="A332" s="42"/>
      <c r="B332" s="228" t="s">
        <v>446</v>
      </c>
      <c r="C332" s="229"/>
      <c r="D332" s="263" t="s">
        <v>511</v>
      </c>
      <c r="E332" s="263" t="s">
        <v>515</v>
      </c>
      <c r="F332" s="47"/>
      <c r="G332" s="48">
        <f>G333+G334+G335</f>
        <v>67980.760000000009</v>
      </c>
      <c r="H332" s="48">
        <f t="shared" ref="H332:I332" si="558">H333+H334+H335</f>
        <v>0</v>
      </c>
      <c r="I332" s="48">
        <f t="shared" si="558"/>
        <v>67980.760000000009</v>
      </c>
      <c r="J332" s="48">
        <f>J333+J334+J335</f>
        <v>71000</v>
      </c>
      <c r="K332" s="48">
        <f t="shared" ref="K332:L332" si="559">K333+K334+K335</f>
        <v>0</v>
      </c>
      <c r="L332" s="48">
        <f t="shared" si="559"/>
        <v>71000</v>
      </c>
      <c r="M332" s="48">
        <f>M333+M334+M335</f>
        <v>75000</v>
      </c>
      <c r="N332" s="48">
        <f t="shared" ref="N332:O332" si="560">N333+N334+N335</f>
        <v>0</v>
      </c>
      <c r="O332" s="48">
        <f t="shared" si="560"/>
        <v>75000</v>
      </c>
      <c r="P332" s="6"/>
    </row>
    <row r="333" spans="1:16" ht="35.25" customHeight="1" x14ac:dyDescent="0.3">
      <c r="A333" s="42"/>
      <c r="B333" s="230"/>
      <c r="C333" s="231"/>
      <c r="D333" s="264"/>
      <c r="E333" s="264"/>
      <c r="F333" s="47" t="s">
        <v>11</v>
      </c>
      <c r="G333" s="48">
        <f>H333+I333</f>
        <v>61416.69</v>
      </c>
      <c r="H333" s="48">
        <v>0</v>
      </c>
      <c r="I333" s="48">
        <f>70000-8583.31</f>
        <v>61416.69</v>
      </c>
      <c r="J333" s="48">
        <f>K333+L333</f>
        <v>71000</v>
      </c>
      <c r="K333" s="48">
        <v>0</v>
      </c>
      <c r="L333" s="48">
        <v>71000</v>
      </c>
      <c r="M333" s="48">
        <f>N333+O333</f>
        <v>75000</v>
      </c>
      <c r="N333" s="48">
        <v>0</v>
      </c>
      <c r="O333" s="48">
        <v>75000</v>
      </c>
      <c r="P333" s="6"/>
    </row>
    <row r="334" spans="1:16" ht="40.5" customHeight="1" x14ac:dyDescent="0.3">
      <c r="A334" s="42"/>
      <c r="B334" s="230"/>
      <c r="C334" s="231"/>
      <c r="D334" s="264"/>
      <c r="E334" s="264"/>
      <c r="F334" s="49" t="s">
        <v>12</v>
      </c>
      <c r="G334" s="48">
        <f t="shared" ref="G334:G335" si="561">H334+I334</f>
        <v>6564.07</v>
      </c>
      <c r="H334" s="48"/>
      <c r="I334" s="48">
        <v>6564.07</v>
      </c>
      <c r="J334" s="48">
        <f>K334+L334</f>
        <v>0</v>
      </c>
      <c r="K334" s="48"/>
      <c r="L334" s="48">
        <v>0</v>
      </c>
      <c r="M334" s="48">
        <f t="shared" ref="M334:M335" si="562">N334+O334</f>
        <v>0</v>
      </c>
      <c r="N334" s="48"/>
      <c r="O334" s="48">
        <v>0</v>
      </c>
      <c r="P334" s="6"/>
    </row>
    <row r="335" spans="1:16" ht="35.25" customHeight="1" x14ac:dyDescent="0.3">
      <c r="A335" s="42"/>
      <c r="B335" s="232"/>
      <c r="C335" s="233"/>
      <c r="D335" s="265"/>
      <c r="E335" s="265"/>
      <c r="F335" s="50" t="s">
        <v>13</v>
      </c>
      <c r="G335" s="51">
        <f t="shared" si="561"/>
        <v>0</v>
      </c>
      <c r="H335" s="51"/>
      <c r="I335" s="51"/>
      <c r="J335" s="51">
        <f t="shared" ref="J335" si="563">K335+L335</f>
        <v>0</v>
      </c>
      <c r="K335" s="51"/>
      <c r="L335" s="51">
        <f>53500-53500</f>
        <v>0</v>
      </c>
      <c r="M335" s="51">
        <f t="shared" si="562"/>
        <v>0</v>
      </c>
      <c r="N335" s="51"/>
      <c r="O335" s="51"/>
      <c r="P335" s="6"/>
    </row>
    <row r="336" spans="1:16" ht="35.25" customHeight="1" x14ac:dyDescent="0.3">
      <c r="A336" s="42"/>
      <c r="B336" s="228" t="s">
        <v>447</v>
      </c>
      <c r="C336" s="229"/>
      <c r="D336" s="260">
        <v>7330</v>
      </c>
      <c r="E336" s="263" t="s">
        <v>24</v>
      </c>
      <c r="F336" s="47"/>
      <c r="G336" s="48">
        <f>G337+G338+G339</f>
        <v>52200</v>
      </c>
      <c r="H336" s="48">
        <f t="shared" ref="H336:I336" si="564">H337+H338+H339</f>
        <v>0</v>
      </c>
      <c r="I336" s="48">
        <f t="shared" si="564"/>
        <v>52200</v>
      </c>
      <c r="J336" s="48">
        <f>J337+J338+J339</f>
        <v>0</v>
      </c>
      <c r="K336" s="48">
        <f t="shared" ref="K336:L336" si="565">K337+K338+K339</f>
        <v>0</v>
      </c>
      <c r="L336" s="48">
        <f t="shared" si="565"/>
        <v>0</v>
      </c>
      <c r="M336" s="48">
        <f>M337+M338+M339</f>
        <v>0</v>
      </c>
      <c r="N336" s="48">
        <f t="shared" ref="N336:O336" si="566">N337+N338+N339</f>
        <v>0</v>
      </c>
      <c r="O336" s="48">
        <f t="shared" si="566"/>
        <v>0</v>
      </c>
      <c r="P336" s="6"/>
    </row>
    <row r="337" spans="1:16" ht="35.25" customHeight="1" x14ac:dyDescent="0.3">
      <c r="A337" s="42"/>
      <c r="B337" s="230"/>
      <c r="C337" s="231"/>
      <c r="D337" s="261"/>
      <c r="E337" s="264"/>
      <c r="F337" s="47" t="s">
        <v>11</v>
      </c>
      <c r="G337" s="48">
        <f>H337+I337</f>
        <v>52200</v>
      </c>
      <c r="H337" s="48">
        <v>0</v>
      </c>
      <c r="I337" s="48">
        <v>52200</v>
      </c>
      <c r="J337" s="48">
        <f>K337+L337</f>
        <v>0</v>
      </c>
      <c r="K337" s="48">
        <v>0</v>
      </c>
      <c r="L337" s="48">
        <v>0</v>
      </c>
      <c r="M337" s="48">
        <f>N337+O337</f>
        <v>0</v>
      </c>
      <c r="N337" s="48">
        <v>0</v>
      </c>
      <c r="O337" s="48">
        <v>0</v>
      </c>
      <c r="P337" s="6"/>
    </row>
    <row r="338" spans="1:16" ht="35.25" customHeight="1" x14ac:dyDescent="0.3">
      <c r="A338" s="42"/>
      <c r="B338" s="230"/>
      <c r="C338" s="231"/>
      <c r="D338" s="261"/>
      <c r="E338" s="264"/>
      <c r="F338" s="49" t="s">
        <v>12</v>
      </c>
      <c r="G338" s="48">
        <f t="shared" ref="G338:G339" si="567">H338+I338</f>
        <v>0</v>
      </c>
      <c r="H338" s="48"/>
      <c r="I338" s="48"/>
      <c r="J338" s="48">
        <f>K338+L338</f>
        <v>0</v>
      </c>
      <c r="K338" s="48"/>
      <c r="L338" s="48"/>
      <c r="M338" s="48">
        <f t="shared" ref="M338:M339" si="568">N338+O338</f>
        <v>0</v>
      </c>
      <c r="N338" s="48"/>
      <c r="O338" s="48"/>
      <c r="P338" s="6"/>
    </row>
    <row r="339" spans="1:16" ht="35.25" customHeight="1" x14ac:dyDescent="0.3">
      <c r="A339" s="42"/>
      <c r="B339" s="232"/>
      <c r="C339" s="233"/>
      <c r="D339" s="262"/>
      <c r="E339" s="265"/>
      <c r="F339" s="50" t="s">
        <v>13</v>
      </c>
      <c r="G339" s="51">
        <f t="shared" si="567"/>
        <v>0</v>
      </c>
      <c r="H339" s="51"/>
      <c r="I339" s="51"/>
      <c r="J339" s="51">
        <f t="shared" ref="J339" si="569">K339+L339</f>
        <v>0</v>
      </c>
      <c r="K339" s="51"/>
      <c r="L339" s="51"/>
      <c r="M339" s="51">
        <f t="shared" si="568"/>
        <v>0</v>
      </c>
      <c r="N339" s="51"/>
      <c r="O339" s="51"/>
      <c r="P339" s="6"/>
    </row>
    <row r="340" spans="1:16" ht="35.25" customHeight="1" x14ac:dyDescent="0.3">
      <c r="A340" s="42"/>
      <c r="B340" s="228" t="s">
        <v>448</v>
      </c>
      <c r="C340" s="229"/>
      <c r="D340" s="260">
        <v>4084</v>
      </c>
      <c r="E340" s="263" t="s">
        <v>24</v>
      </c>
      <c r="F340" s="47"/>
      <c r="G340" s="48">
        <f>G341+G342+G343</f>
        <v>21614.75</v>
      </c>
      <c r="H340" s="48">
        <f t="shared" ref="H340:I340" si="570">H341+H342+H343</f>
        <v>0</v>
      </c>
      <c r="I340" s="48">
        <f t="shared" si="570"/>
        <v>21614.75</v>
      </c>
      <c r="J340" s="48">
        <f>J341+J342+J343</f>
        <v>1860</v>
      </c>
      <c r="K340" s="48">
        <f t="shared" ref="K340:L340" si="571">K341+K342+K343</f>
        <v>0</v>
      </c>
      <c r="L340" s="48">
        <f t="shared" si="571"/>
        <v>1860</v>
      </c>
      <c r="M340" s="48">
        <f>M341+M342+M343</f>
        <v>0</v>
      </c>
      <c r="N340" s="48">
        <f t="shared" ref="N340:O340" si="572">N341+N342+N343</f>
        <v>0</v>
      </c>
      <c r="O340" s="48">
        <f t="shared" si="572"/>
        <v>0</v>
      </c>
      <c r="P340" s="6"/>
    </row>
    <row r="341" spans="1:16" ht="35.25" customHeight="1" x14ac:dyDescent="0.3">
      <c r="A341" s="42"/>
      <c r="B341" s="230"/>
      <c r="C341" s="231"/>
      <c r="D341" s="261"/>
      <c r="E341" s="264"/>
      <c r="F341" s="47" t="s">
        <v>11</v>
      </c>
      <c r="G341" s="48">
        <f>H341+I341</f>
        <v>21614.75</v>
      </c>
      <c r="H341" s="48">
        <v>0</v>
      </c>
      <c r="I341" s="48">
        <v>21614.75</v>
      </c>
      <c r="J341" s="48">
        <f>K341+L341</f>
        <v>1860</v>
      </c>
      <c r="K341" s="48">
        <v>0</v>
      </c>
      <c r="L341" s="48">
        <v>1860</v>
      </c>
      <c r="M341" s="48">
        <f>N341+O341</f>
        <v>0</v>
      </c>
      <c r="N341" s="48">
        <v>0</v>
      </c>
      <c r="O341" s="48">
        <v>0</v>
      </c>
      <c r="P341" s="6"/>
    </row>
    <row r="342" spans="1:16" ht="35.25" customHeight="1" x14ac:dyDescent="0.3">
      <c r="A342" s="42"/>
      <c r="B342" s="230"/>
      <c r="C342" s="231"/>
      <c r="D342" s="261"/>
      <c r="E342" s="264"/>
      <c r="F342" s="49" t="s">
        <v>12</v>
      </c>
      <c r="G342" s="48">
        <f t="shared" ref="G342:G343" si="573">H342+I342</f>
        <v>0</v>
      </c>
      <c r="H342" s="48"/>
      <c r="I342" s="48"/>
      <c r="J342" s="48">
        <f>K342+L342</f>
        <v>0</v>
      </c>
      <c r="K342" s="48"/>
      <c r="L342" s="48"/>
      <c r="M342" s="48">
        <f t="shared" ref="M342:M343" si="574">N342+O342</f>
        <v>0</v>
      </c>
      <c r="N342" s="48"/>
      <c r="O342" s="48"/>
      <c r="P342" s="6"/>
    </row>
    <row r="343" spans="1:16" ht="35.25" customHeight="1" x14ac:dyDescent="0.3">
      <c r="A343" s="42"/>
      <c r="B343" s="232"/>
      <c r="C343" s="233"/>
      <c r="D343" s="262"/>
      <c r="E343" s="265"/>
      <c r="F343" s="50" t="s">
        <v>13</v>
      </c>
      <c r="G343" s="51">
        <f t="shared" si="573"/>
        <v>0</v>
      </c>
      <c r="H343" s="51"/>
      <c r="I343" s="51"/>
      <c r="J343" s="51">
        <f t="shared" ref="J343" si="575">K343+L343</f>
        <v>0</v>
      </c>
      <c r="K343" s="51"/>
      <c r="L343" s="51"/>
      <c r="M343" s="51">
        <f t="shared" si="574"/>
        <v>0</v>
      </c>
      <c r="N343" s="51"/>
      <c r="O343" s="51"/>
      <c r="P343" s="6"/>
    </row>
    <row r="344" spans="1:16" ht="35.25" customHeight="1" x14ac:dyDescent="0.3">
      <c r="A344" s="42"/>
      <c r="B344" s="240" t="s">
        <v>449</v>
      </c>
      <c r="C344" s="241"/>
      <c r="D344" s="246" t="s">
        <v>538</v>
      </c>
      <c r="E344" s="249" t="s">
        <v>24</v>
      </c>
      <c r="F344" s="43"/>
      <c r="G344" s="44">
        <f t="shared" ref="G344:O344" si="576">G345+G346+G347</f>
        <v>-8054.09</v>
      </c>
      <c r="H344" s="44">
        <f>H345+H346+H347</f>
        <v>2500</v>
      </c>
      <c r="I344" s="44">
        <f>I345+I346+I347</f>
        <v>-10554.09</v>
      </c>
      <c r="J344" s="44">
        <f t="shared" si="576"/>
        <v>-400</v>
      </c>
      <c r="K344" s="44">
        <f t="shared" si="576"/>
        <v>0</v>
      </c>
      <c r="L344" s="44">
        <f t="shared" si="576"/>
        <v>-400</v>
      </c>
      <c r="M344" s="44">
        <f t="shared" si="576"/>
        <v>-350</v>
      </c>
      <c r="N344" s="44">
        <f t="shared" si="576"/>
        <v>0</v>
      </c>
      <c r="O344" s="44">
        <f t="shared" si="576"/>
        <v>-350</v>
      </c>
      <c r="P344" s="6"/>
    </row>
    <row r="345" spans="1:16" ht="35.25" customHeight="1" x14ac:dyDescent="0.3">
      <c r="A345" s="42"/>
      <c r="B345" s="242"/>
      <c r="C345" s="243"/>
      <c r="D345" s="247"/>
      <c r="E345" s="249"/>
      <c r="F345" s="45" t="s">
        <v>11</v>
      </c>
      <c r="G345" s="27">
        <f>H345+I345</f>
        <v>-8054.09</v>
      </c>
      <c r="H345" s="27">
        <f>H349+H353+H357</f>
        <v>2500</v>
      </c>
      <c r="I345" s="27">
        <f>I349+I353+I357</f>
        <v>-10554.09</v>
      </c>
      <c r="J345" s="27">
        <f>K345+L345</f>
        <v>-400</v>
      </c>
      <c r="K345" s="27">
        <f>K349+K353</f>
        <v>0</v>
      </c>
      <c r="L345" s="27">
        <f>L349+L353</f>
        <v>-400</v>
      </c>
      <c r="M345" s="27">
        <f>N345+O345</f>
        <v>-350</v>
      </c>
      <c r="N345" s="27">
        <f>N349+N353</f>
        <v>0</v>
      </c>
      <c r="O345" s="27">
        <f>O349+O353</f>
        <v>-350</v>
      </c>
      <c r="P345" s="6"/>
    </row>
    <row r="346" spans="1:16" ht="35.25" customHeight="1" x14ac:dyDescent="0.3">
      <c r="A346" s="42"/>
      <c r="B346" s="242"/>
      <c r="C346" s="243"/>
      <c r="D346" s="247"/>
      <c r="E346" s="249"/>
      <c r="F346" s="46" t="s">
        <v>12</v>
      </c>
      <c r="G346" s="27">
        <f t="shared" ref="G346:G347" si="577">H346+I346</f>
        <v>0</v>
      </c>
      <c r="H346" s="27">
        <f t="shared" ref="H346:I346" si="578">H350+H354+H358</f>
        <v>0</v>
      </c>
      <c r="I346" s="27">
        <f t="shared" si="578"/>
        <v>0</v>
      </c>
      <c r="J346" s="27">
        <f t="shared" ref="J346:J347" si="579">K346+L346</f>
        <v>0</v>
      </c>
      <c r="K346" s="27">
        <f t="shared" ref="K346:L346" si="580">K350+K354</f>
        <v>0</v>
      </c>
      <c r="L346" s="27">
        <f t="shared" si="580"/>
        <v>0</v>
      </c>
      <c r="M346" s="27">
        <f t="shared" ref="M346:M347" si="581">N346+O346</f>
        <v>0</v>
      </c>
      <c r="N346" s="27">
        <f t="shared" ref="N346:O346" si="582">N350+N354</f>
        <v>0</v>
      </c>
      <c r="O346" s="27">
        <f t="shared" si="582"/>
        <v>0</v>
      </c>
      <c r="P346" s="6"/>
    </row>
    <row r="347" spans="1:16" ht="35.25" customHeight="1" x14ac:dyDescent="0.3">
      <c r="A347" s="42"/>
      <c r="B347" s="244"/>
      <c r="C347" s="245"/>
      <c r="D347" s="248"/>
      <c r="E347" s="249"/>
      <c r="F347" s="45" t="s">
        <v>13</v>
      </c>
      <c r="G347" s="27">
        <f t="shared" si="577"/>
        <v>0</v>
      </c>
      <c r="H347" s="27">
        <f>H351+H355+H359</f>
        <v>0</v>
      </c>
      <c r="I347" s="27">
        <f>I351+I355+I359</f>
        <v>0</v>
      </c>
      <c r="J347" s="27">
        <f t="shared" si="579"/>
        <v>0</v>
      </c>
      <c r="K347" s="27">
        <f t="shared" ref="K347:L347" si="583">K351+K355</f>
        <v>0</v>
      </c>
      <c r="L347" s="27">
        <f t="shared" si="583"/>
        <v>0</v>
      </c>
      <c r="M347" s="27">
        <f t="shared" si="581"/>
        <v>0</v>
      </c>
      <c r="N347" s="27">
        <f t="shared" ref="N347:O347" si="584">N351+N355</f>
        <v>0</v>
      </c>
      <c r="O347" s="27">
        <f t="shared" si="584"/>
        <v>0</v>
      </c>
      <c r="P347" s="6"/>
    </row>
    <row r="348" spans="1:16" ht="35.25" customHeight="1" x14ac:dyDescent="0.3">
      <c r="A348" s="42"/>
      <c r="B348" s="276" t="s">
        <v>450</v>
      </c>
      <c r="C348" s="276"/>
      <c r="D348" s="251">
        <v>8862</v>
      </c>
      <c r="E348" s="252" t="s">
        <v>539</v>
      </c>
      <c r="F348" s="39"/>
      <c r="G348" s="40">
        <f>G349+G350+G351</f>
        <v>-10154.09</v>
      </c>
      <c r="H348" s="40">
        <f t="shared" ref="H348:I348" si="585">H349+H350+H351</f>
        <v>0</v>
      </c>
      <c r="I348" s="40">
        <f t="shared" si="585"/>
        <v>-10154.09</v>
      </c>
      <c r="J348" s="40">
        <f>J349+J350+J351</f>
        <v>0</v>
      </c>
      <c r="K348" s="40">
        <f t="shared" ref="K348:L348" si="586">K349+K350+K351</f>
        <v>0</v>
      </c>
      <c r="L348" s="40">
        <f t="shared" si="586"/>
        <v>0</v>
      </c>
      <c r="M348" s="40">
        <f>M349+M350+M351</f>
        <v>0</v>
      </c>
      <c r="N348" s="40">
        <f t="shared" ref="N348:O348" si="587">N349+N350+N351</f>
        <v>0</v>
      </c>
      <c r="O348" s="40">
        <f t="shared" si="587"/>
        <v>0</v>
      </c>
      <c r="P348" s="6"/>
    </row>
    <row r="349" spans="1:16" ht="35.25" customHeight="1" x14ac:dyDescent="0.3">
      <c r="A349" s="42"/>
      <c r="B349" s="276"/>
      <c r="C349" s="276"/>
      <c r="D349" s="251"/>
      <c r="E349" s="252"/>
      <c r="F349" s="39" t="s">
        <v>11</v>
      </c>
      <c r="G349" s="40">
        <f>H349+I349</f>
        <v>-10154.09</v>
      </c>
      <c r="H349" s="40">
        <v>0</v>
      </c>
      <c r="I349" s="62">
        <f>-2054.09-5700+100-2500</f>
        <v>-10154.09</v>
      </c>
      <c r="J349" s="40">
        <f>K349+L349</f>
        <v>0</v>
      </c>
      <c r="K349" s="40">
        <v>0</v>
      </c>
      <c r="L349" s="62"/>
      <c r="M349" s="40">
        <f>N349+O349</f>
        <v>0</v>
      </c>
      <c r="N349" s="40">
        <v>0</v>
      </c>
      <c r="O349" s="62"/>
      <c r="P349" s="6"/>
    </row>
    <row r="350" spans="1:16" ht="37.5" customHeight="1" x14ac:dyDescent="0.3">
      <c r="A350" s="42"/>
      <c r="B350" s="276"/>
      <c r="C350" s="276"/>
      <c r="D350" s="251"/>
      <c r="E350" s="252"/>
      <c r="F350" s="41" t="s">
        <v>12</v>
      </c>
      <c r="G350" s="40">
        <f t="shared" ref="G350:G351" si="588">H350+I350</f>
        <v>0</v>
      </c>
      <c r="H350" s="40"/>
      <c r="I350" s="40"/>
      <c r="J350" s="40">
        <f>K350+L350</f>
        <v>0</v>
      </c>
      <c r="K350" s="40"/>
      <c r="L350" s="40"/>
      <c r="M350" s="40">
        <f>N350+O350</f>
        <v>0</v>
      </c>
      <c r="N350" s="40"/>
      <c r="O350" s="40"/>
      <c r="P350" s="6"/>
    </row>
    <row r="351" spans="1:16" ht="35.25" customHeight="1" x14ac:dyDescent="0.3">
      <c r="A351" s="42"/>
      <c r="B351" s="276"/>
      <c r="C351" s="276"/>
      <c r="D351" s="251"/>
      <c r="E351" s="252"/>
      <c r="F351" s="37" t="s">
        <v>13</v>
      </c>
      <c r="G351" s="38">
        <f t="shared" si="588"/>
        <v>0</v>
      </c>
      <c r="H351" s="38"/>
      <c r="I351" s="38"/>
      <c r="J351" s="38">
        <f t="shared" ref="J351" si="589">K351+L351</f>
        <v>0</v>
      </c>
      <c r="K351" s="38"/>
      <c r="L351" s="38"/>
      <c r="M351" s="38">
        <f t="shared" ref="M351" si="590">N351+O351</f>
        <v>0</v>
      </c>
      <c r="N351" s="38"/>
      <c r="O351" s="38"/>
      <c r="P351" s="6"/>
    </row>
    <row r="352" spans="1:16" ht="35.25" customHeight="1" x14ac:dyDescent="0.3">
      <c r="A352" s="42"/>
      <c r="B352" s="276" t="s">
        <v>451</v>
      </c>
      <c r="C352" s="276"/>
      <c r="D352" s="251">
        <v>7691</v>
      </c>
      <c r="E352" s="252" t="s">
        <v>45</v>
      </c>
      <c r="F352" s="39"/>
      <c r="G352" s="40">
        <f>G353+G354+G355</f>
        <v>-400</v>
      </c>
      <c r="H352" s="40">
        <f t="shared" ref="H352:I352" si="591">H353+H354+H355</f>
        <v>0</v>
      </c>
      <c r="I352" s="40">
        <f t="shared" si="591"/>
        <v>-400</v>
      </c>
      <c r="J352" s="40">
        <f>J353+J354+J355</f>
        <v>-400</v>
      </c>
      <c r="K352" s="40">
        <f t="shared" ref="K352:O352" si="592">K353+K354+K355</f>
        <v>0</v>
      </c>
      <c r="L352" s="40">
        <f t="shared" si="592"/>
        <v>-400</v>
      </c>
      <c r="M352" s="40">
        <f>M353+M354+M355</f>
        <v>-350</v>
      </c>
      <c r="N352" s="40">
        <f t="shared" si="592"/>
        <v>0</v>
      </c>
      <c r="O352" s="40">
        <f t="shared" si="592"/>
        <v>-350</v>
      </c>
      <c r="P352" s="6"/>
    </row>
    <row r="353" spans="1:16" ht="35.25" customHeight="1" x14ac:dyDescent="0.3">
      <c r="A353" s="42"/>
      <c r="B353" s="276"/>
      <c r="C353" s="276"/>
      <c r="D353" s="251"/>
      <c r="E353" s="252"/>
      <c r="F353" s="39" t="s">
        <v>11</v>
      </c>
      <c r="G353" s="40">
        <f>H353+I353</f>
        <v>-400</v>
      </c>
      <c r="H353" s="40">
        <v>0</v>
      </c>
      <c r="I353" s="62">
        <v>-400</v>
      </c>
      <c r="J353" s="40">
        <f>K353+L353</f>
        <v>-400</v>
      </c>
      <c r="K353" s="40">
        <v>0</v>
      </c>
      <c r="L353" s="62">
        <v>-400</v>
      </c>
      <c r="M353" s="40">
        <f>N353+O353</f>
        <v>-350</v>
      </c>
      <c r="N353" s="40">
        <v>0</v>
      </c>
      <c r="O353" s="62">
        <v>-350</v>
      </c>
      <c r="P353" s="6"/>
    </row>
    <row r="354" spans="1:16" ht="45" customHeight="1" x14ac:dyDescent="0.3">
      <c r="A354" s="42"/>
      <c r="B354" s="276"/>
      <c r="C354" s="276"/>
      <c r="D354" s="251"/>
      <c r="E354" s="252"/>
      <c r="F354" s="41" t="s">
        <v>12</v>
      </c>
      <c r="G354" s="40">
        <f t="shared" ref="G354:G355" si="593">H354+I354</f>
        <v>0</v>
      </c>
      <c r="H354" s="40"/>
      <c r="I354" s="40"/>
      <c r="J354" s="40">
        <f>K354+L354</f>
        <v>0</v>
      </c>
      <c r="K354" s="40"/>
      <c r="L354" s="40"/>
      <c r="M354" s="40">
        <f>N354+O354</f>
        <v>0</v>
      </c>
      <c r="N354" s="40"/>
      <c r="O354" s="40"/>
      <c r="P354" s="6"/>
    </row>
    <row r="355" spans="1:16" ht="35.25" customHeight="1" x14ac:dyDescent="0.3">
      <c r="A355" s="42"/>
      <c r="B355" s="276"/>
      <c r="C355" s="276"/>
      <c r="D355" s="251"/>
      <c r="E355" s="252"/>
      <c r="F355" s="37" t="s">
        <v>13</v>
      </c>
      <c r="G355" s="38">
        <f t="shared" si="593"/>
        <v>0</v>
      </c>
      <c r="H355" s="38"/>
      <c r="I355" s="38"/>
      <c r="J355" s="38">
        <f t="shared" ref="J355" si="594">K355+L355</f>
        <v>0</v>
      </c>
      <c r="K355" s="38"/>
      <c r="L355" s="38"/>
      <c r="M355" s="38">
        <f t="shared" ref="M355" si="595">N355+O355</f>
        <v>0</v>
      </c>
      <c r="N355" s="38"/>
      <c r="O355" s="38"/>
      <c r="P355" s="6"/>
    </row>
    <row r="356" spans="1:16" ht="35.25" customHeight="1" x14ac:dyDescent="0.3">
      <c r="A356" s="42"/>
      <c r="B356" s="228" t="s">
        <v>535</v>
      </c>
      <c r="C356" s="229"/>
      <c r="D356" s="234">
        <v>8861</v>
      </c>
      <c r="E356" s="237" t="s">
        <v>537</v>
      </c>
      <c r="F356" s="39"/>
      <c r="G356" s="40">
        <f>G357+G358+G359</f>
        <v>2500</v>
      </c>
      <c r="H356" s="40">
        <f t="shared" ref="H356:I356" si="596">H357+H358+H359</f>
        <v>2500</v>
      </c>
      <c r="I356" s="40">
        <f t="shared" si="596"/>
        <v>0</v>
      </c>
      <c r="J356" s="38"/>
      <c r="K356" s="38"/>
      <c r="L356" s="38"/>
      <c r="M356" s="38"/>
      <c r="N356" s="38"/>
      <c r="O356" s="38"/>
      <c r="P356" s="6"/>
    </row>
    <row r="357" spans="1:16" ht="35.25" customHeight="1" x14ac:dyDescent="0.3">
      <c r="A357" s="42"/>
      <c r="B357" s="230"/>
      <c r="C357" s="231"/>
      <c r="D357" s="235"/>
      <c r="E357" s="238"/>
      <c r="F357" s="39" t="s">
        <v>11</v>
      </c>
      <c r="G357" s="38">
        <f>H357+I357</f>
        <v>2500</v>
      </c>
      <c r="H357" s="38">
        <f>2500</f>
        <v>2500</v>
      </c>
      <c r="I357" s="38">
        <v>0</v>
      </c>
      <c r="J357" s="38"/>
      <c r="K357" s="38"/>
      <c r="L357" s="38"/>
      <c r="M357" s="38"/>
      <c r="N357" s="38"/>
      <c r="O357" s="38"/>
      <c r="P357" s="6"/>
    </row>
    <row r="358" spans="1:16" ht="35.25" customHeight="1" x14ac:dyDescent="0.3">
      <c r="A358" s="42"/>
      <c r="B358" s="230"/>
      <c r="C358" s="231"/>
      <c r="D358" s="235"/>
      <c r="E358" s="238"/>
      <c r="F358" s="41" t="s">
        <v>12</v>
      </c>
      <c r="G358" s="38">
        <f t="shared" ref="G358:G359" si="597">H358+I358</f>
        <v>0</v>
      </c>
      <c r="H358" s="38">
        <v>0</v>
      </c>
      <c r="I358" s="38">
        <v>0</v>
      </c>
      <c r="J358" s="38"/>
      <c r="K358" s="38"/>
      <c r="L358" s="38"/>
      <c r="M358" s="38"/>
      <c r="N358" s="38"/>
      <c r="O358" s="38"/>
      <c r="P358" s="6"/>
    </row>
    <row r="359" spans="1:16" ht="35.25" customHeight="1" x14ac:dyDescent="0.3">
      <c r="A359" s="42"/>
      <c r="B359" s="232"/>
      <c r="C359" s="233"/>
      <c r="D359" s="236"/>
      <c r="E359" s="239"/>
      <c r="F359" s="37" t="s">
        <v>13</v>
      </c>
      <c r="G359" s="38">
        <f t="shared" si="597"/>
        <v>0</v>
      </c>
      <c r="H359" s="38">
        <v>0</v>
      </c>
      <c r="I359" s="38">
        <v>0</v>
      </c>
      <c r="J359" s="38"/>
      <c r="K359" s="38"/>
      <c r="L359" s="38"/>
      <c r="M359" s="38"/>
      <c r="N359" s="38"/>
      <c r="O359" s="38"/>
      <c r="P359" s="6"/>
    </row>
    <row r="360" spans="1:16" ht="35.25" customHeight="1" x14ac:dyDescent="0.3">
      <c r="A360" s="42"/>
      <c r="B360" s="240" t="s">
        <v>452</v>
      </c>
      <c r="C360" s="241"/>
      <c r="D360" s="246" t="s">
        <v>366</v>
      </c>
      <c r="E360" s="249" t="s">
        <v>46</v>
      </c>
      <c r="F360" s="43"/>
      <c r="G360" s="44">
        <f>G361+G362+G363+G364</f>
        <v>34015.61</v>
      </c>
      <c r="H360" s="44">
        <f>H361+H362+H363+H364</f>
        <v>8000</v>
      </c>
      <c r="I360" s="44">
        <f>I361+I362+I363+I364</f>
        <v>26015.61</v>
      </c>
      <c r="J360" s="57">
        <f t="shared" ref="J360" si="598">J361+J362+J364</f>
        <v>15000</v>
      </c>
      <c r="K360" s="57">
        <f>K361+K362+K364</f>
        <v>5000</v>
      </c>
      <c r="L360" s="57">
        <f>L361+L362+L364</f>
        <v>10000</v>
      </c>
      <c r="M360" s="57">
        <f t="shared" ref="M360" si="599">M361+M362+M364</f>
        <v>0</v>
      </c>
      <c r="N360" s="57">
        <f>N361+N362+N364</f>
        <v>0</v>
      </c>
      <c r="O360" s="57">
        <f>O361+O362+O364</f>
        <v>0</v>
      </c>
      <c r="P360" s="6"/>
    </row>
    <row r="361" spans="1:16" ht="35.25" customHeight="1" x14ac:dyDescent="0.3">
      <c r="A361" s="42"/>
      <c r="B361" s="242"/>
      <c r="C361" s="243"/>
      <c r="D361" s="247"/>
      <c r="E361" s="249"/>
      <c r="F361" s="45" t="s">
        <v>11</v>
      </c>
      <c r="G361" s="27">
        <f>H361+I361</f>
        <v>34015.61</v>
      </c>
      <c r="H361" s="27">
        <f>5000+8000-5000</f>
        <v>8000</v>
      </c>
      <c r="I361" s="27">
        <f>11015.61+5000+10000</f>
        <v>26015.61</v>
      </c>
      <c r="J361" s="58">
        <f>K361+L361</f>
        <v>15000</v>
      </c>
      <c r="K361" s="27">
        <v>5000</v>
      </c>
      <c r="L361" s="27">
        <v>10000</v>
      </c>
      <c r="M361" s="58">
        <f>N361+O361</f>
        <v>0</v>
      </c>
      <c r="N361" s="58">
        <v>0</v>
      </c>
      <c r="O361" s="58">
        <v>0</v>
      </c>
      <c r="P361" s="6"/>
    </row>
    <row r="362" spans="1:16" ht="45" customHeight="1" x14ac:dyDescent="0.3">
      <c r="A362" s="42"/>
      <c r="B362" s="242"/>
      <c r="C362" s="243"/>
      <c r="D362" s="247"/>
      <c r="E362" s="249"/>
      <c r="F362" s="46" t="s">
        <v>12</v>
      </c>
      <c r="G362" s="27">
        <f t="shared" ref="G362:G364" si="600">H362+I362</f>
        <v>0</v>
      </c>
      <c r="H362" s="27">
        <v>0</v>
      </c>
      <c r="I362" s="27">
        <v>0</v>
      </c>
      <c r="J362" s="58">
        <f t="shared" ref="J362:J364" si="601">K362+L362</f>
        <v>0</v>
      </c>
      <c r="K362" s="58">
        <v>0</v>
      </c>
      <c r="L362" s="58">
        <v>0</v>
      </c>
      <c r="M362" s="27">
        <f t="shared" ref="M362:M364" si="602">N362+O362</f>
        <v>0</v>
      </c>
      <c r="N362" s="27">
        <v>0</v>
      </c>
      <c r="O362" s="27">
        <v>0</v>
      </c>
      <c r="P362" s="6"/>
    </row>
    <row r="363" spans="1:16" ht="45" customHeight="1" x14ac:dyDescent="0.3">
      <c r="A363" s="42"/>
      <c r="B363" s="242"/>
      <c r="C363" s="243"/>
      <c r="D363" s="247"/>
      <c r="E363" s="249"/>
      <c r="F363" s="46" t="s">
        <v>532</v>
      </c>
      <c r="G363" s="27">
        <f t="shared" ref="G363" si="603">H363+I363</f>
        <v>0</v>
      </c>
      <c r="H363" s="27">
        <v>0</v>
      </c>
      <c r="I363" s="27">
        <f>0</f>
        <v>0</v>
      </c>
      <c r="J363" s="58"/>
      <c r="K363" s="58"/>
      <c r="L363" s="58"/>
      <c r="M363" s="27"/>
      <c r="N363" s="27"/>
      <c r="O363" s="27"/>
      <c r="P363" s="6"/>
    </row>
    <row r="364" spans="1:16" ht="35.25" customHeight="1" x14ac:dyDescent="0.3">
      <c r="A364" s="42"/>
      <c r="B364" s="244"/>
      <c r="C364" s="245"/>
      <c r="D364" s="248"/>
      <c r="E364" s="249"/>
      <c r="F364" s="45" t="s">
        <v>13</v>
      </c>
      <c r="G364" s="27">
        <f t="shared" si="600"/>
        <v>0</v>
      </c>
      <c r="H364" s="27">
        <v>0</v>
      </c>
      <c r="I364" s="27">
        <v>0</v>
      </c>
      <c r="J364" s="58">
        <f t="shared" si="601"/>
        <v>0</v>
      </c>
      <c r="K364" s="58">
        <v>0</v>
      </c>
      <c r="L364" s="58">
        <v>0</v>
      </c>
      <c r="M364" s="27">
        <f t="shared" si="602"/>
        <v>0</v>
      </c>
      <c r="N364" s="27">
        <v>0</v>
      </c>
      <c r="O364" s="27">
        <v>0</v>
      </c>
      <c r="P364" s="6"/>
    </row>
    <row r="365" spans="1:16" ht="35.25" customHeight="1" x14ac:dyDescent="0.3">
      <c r="A365" s="42"/>
      <c r="B365" s="240" t="s">
        <v>530</v>
      </c>
      <c r="C365" s="241"/>
      <c r="D365" s="246" t="s">
        <v>524</v>
      </c>
      <c r="E365" s="249" t="s">
        <v>46</v>
      </c>
      <c r="F365" s="43"/>
      <c r="G365" s="44">
        <f t="shared" ref="G365:J365" si="604">G366+G367+G368</f>
        <v>89775</v>
      </c>
      <c r="H365" s="44">
        <f t="shared" si="604"/>
        <v>0</v>
      </c>
      <c r="I365" s="44">
        <f t="shared" si="604"/>
        <v>89775</v>
      </c>
      <c r="J365" s="57">
        <f t="shared" si="604"/>
        <v>0</v>
      </c>
      <c r="K365" s="57">
        <f>K366+K367+K368</f>
        <v>0</v>
      </c>
      <c r="L365" s="57">
        <f>L366+L367+L368</f>
        <v>0</v>
      </c>
      <c r="M365" s="57">
        <f t="shared" ref="M365" si="605">M366+M367+M368</f>
        <v>0</v>
      </c>
      <c r="N365" s="57">
        <f>N366+N367+N368</f>
        <v>0</v>
      </c>
      <c r="O365" s="57">
        <f>O366+O367+O368</f>
        <v>0</v>
      </c>
      <c r="P365" s="6"/>
    </row>
    <row r="366" spans="1:16" ht="35.25" customHeight="1" x14ac:dyDescent="0.3">
      <c r="A366" s="42"/>
      <c r="B366" s="242"/>
      <c r="C366" s="243"/>
      <c r="D366" s="247"/>
      <c r="E366" s="249"/>
      <c r="F366" s="45" t="s">
        <v>11</v>
      </c>
      <c r="G366" s="27">
        <f>H366+I366</f>
        <v>0</v>
      </c>
      <c r="H366" s="27">
        <v>0</v>
      </c>
      <c r="I366" s="27">
        <v>0</v>
      </c>
      <c r="J366" s="58">
        <f>K366+L366</f>
        <v>0</v>
      </c>
      <c r="K366" s="27">
        <v>0</v>
      </c>
      <c r="L366" s="27">
        <v>0</v>
      </c>
      <c r="M366" s="58">
        <f>N366+O366</f>
        <v>0</v>
      </c>
      <c r="N366" s="58">
        <v>0</v>
      </c>
      <c r="O366" s="58">
        <v>0</v>
      </c>
      <c r="P366" s="6"/>
    </row>
    <row r="367" spans="1:16" ht="45" customHeight="1" x14ac:dyDescent="0.3">
      <c r="A367" s="42"/>
      <c r="B367" s="242"/>
      <c r="C367" s="243"/>
      <c r="D367" s="247"/>
      <c r="E367" s="249"/>
      <c r="F367" s="46" t="s">
        <v>12</v>
      </c>
      <c r="G367" s="27">
        <f t="shared" ref="G367:G368" si="606">H367+I367</f>
        <v>89775</v>
      </c>
      <c r="H367" s="27">
        <v>0</v>
      </c>
      <c r="I367" s="27">
        <v>89775</v>
      </c>
      <c r="J367" s="58">
        <f t="shared" ref="J367:J368" si="607">K367+L367</f>
        <v>0</v>
      </c>
      <c r="K367" s="58">
        <v>0</v>
      </c>
      <c r="L367" s="58">
        <v>0</v>
      </c>
      <c r="M367" s="27">
        <f t="shared" ref="M367:M368" si="608">N367+O367</f>
        <v>0</v>
      </c>
      <c r="N367" s="27">
        <v>0</v>
      </c>
      <c r="O367" s="27">
        <v>0</v>
      </c>
      <c r="P367" s="6"/>
    </row>
    <row r="368" spans="1:16" ht="35.25" customHeight="1" x14ac:dyDescent="0.3">
      <c r="A368" s="215"/>
      <c r="B368" s="244"/>
      <c r="C368" s="245"/>
      <c r="D368" s="248"/>
      <c r="E368" s="249"/>
      <c r="F368" s="45" t="s">
        <v>13</v>
      </c>
      <c r="G368" s="27">
        <f t="shared" si="606"/>
        <v>0</v>
      </c>
      <c r="H368" s="27">
        <v>0</v>
      </c>
      <c r="I368" s="27">
        <v>0</v>
      </c>
      <c r="J368" s="58">
        <f t="shared" si="607"/>
        <v>0</v>
      </c>
      <c r="K368" s="58">
        <v>0</v>
      </c>
      <c r="L368" s="58">
        <v>0</v>
      </c>
      <c r="M368" s="27">
        <f t="shared" si="608"/>
        <v>0</v>
      </c>
      <c r="N368" s="27">
        <v>0</v>
      </c>
      <c r="O368" s="27">
        <v>0</v>
      </c>
      <c r="P368" s="6"/>
    </row>
    <row r="369" spans="1:16" ht="35.25" customHeight="1" x14ac:dyDescent="0.3">
      <c r="A369" s="42"/>
      <c r="B369" s="53"/>
      <c r="C369" s="53"/>
      <c r="D369" s="54"/>
      <c r="E369" s="53"/>
      <c r="F369" s="55"/>
      <c r="G369" s="56"/>
      <c r="H369" s="56"/>
      <c r="I369" s="56"/>
      <c r="J369" s="214"/>
      <c r="K369" s="214"/>
      <c r="L369" s="214"/>
      <c r="M369" s="56"/>
      <c r="N369" s="56"/>
      <c r="O369" s="56"/>
      <c r="P369" s="6"/>
    </row>
    <row r="370" spans="1:16" ht="35.25" customHeight="1" x14ac:dyDescent="0.3">
      <c r="A370" s="42"/>
      <c r="B370" s="53"/>
      <c r="C370" s="53"/>
      <c r="D370" s="54"/>
      <c r="E370" s="53"/>
      <c r="F370" s="55"/>
      <c r="G370" s="56"/>
      <c r="H370" s="56"/>
      <c r="I370" s="56"/>
      <c r="J370" s="214"/>
      <c r="K370" s="214"/>
      <c r="L370" s="214"/>
      <c r="M370" s="56"/>
      <c r="N370" s="56"/>
      <c r="O370" s="56"/>
      <c r="P370" s="6"/>
    </row>
    <row r="371" spans="1:16" ht="35.25" customHeight="1" x14ac:dyDescent="0.3">
      <c r="A371" s="42"/>
      <c r="B371" s="53"/>
      <c r="C371" s="53"/>
      <c r="D371" s="54"/>
      <c r="E371" s="53"/>
      <c r="F371" s="55"/>
      <c r="G371" s="56"/>
      <c r="H371" s="56"/>
      <c r="I371" s="56"/>
      <c r="J371" s="56"/>
      <c r="K371" s="56"/>
      <c r="L371" s="56"/>
      <c r="M371" s="56"/>
      <c r="N371" s="56"/>
      <c r="O371" s="56"/>
      <c r="P371" s="6"/>
    </row>
    <row r="372" spans="1:16" ht="18.75" x14ac:dyDescent="0.3">
      <c r="A372" s="2"/>
      <c r="B372" s="2"/>
      <c r="C372" s="2"/>
      <c r="D372" s="2"/>
      <c r="E372" s="2"/>
      <c r="F372" s="2"/>
      <c r="G372" s="2"/>
      <c r="H372" s="2"/>
      <c r="I372" s="2"/>
      <c r="J372" s="2"/>
      <c r="K372" s="2"/>
      <c r="L372" s="2"/>
      <c r="M372" s="2"/>
      <c r="N372" s="2"/>
      <c r="O372" s="2"/>
      <c r="P372" s="6"/>
    </row>
    <row r="373" spans="1:16" ht="26.25" x14ac:dyDescent="0.4">
      <c r="A373" s="3"/>
      <c r="B373" s="3"/>
      <c r="C373" s="286" t="s">
        <v>335</v>
      </c>
      <c r="D373" s="286"/>
      <c r="E373" s="165" t="s">
        <v>51</v>
      </c>
      <c r="F373" s="61"/>
      <c r="G373" s="61"/>
      <c r="H373" s="61"/>
      <c r="I373" s="61"/>
      <c r="J373" s="63"/>
      <c r="K373" s="63"/>
      <c r="L373" s="63"/>
      <c r="M373" s="2"/>
      <c r="N373" s="2"/>
      <c r="O373" s="2"/>
      <c r="P373" s="6"/>
    </row>
    <row r="374" spans="1:16" ht="18.75" x14ac:dyDescent="0.3">
      <c r="A374" s="3"/>
      <c r="B374" s="3"/>
      <c r="C374" s="9"/>
      <c r="D374" s="9"/>
      <c r="E374" s="9"/>
      <c r="F374" s="8"/>
      <c r="G374" s="8"/>
      <c r="H374" s="8"/>
      <c r="I374" s="8"/>
      <c r="J374" s="8"/>
      <c r="K374" s="8"/>
      <c r="L374" s="8"/>
      <c r="M374" s="2"/>
      <c r="N374" s="2"/>
      <c r="O374" s="2"/>
    </row>
    <row r="375" spans="1:16" x14ac:dyDescent="0.25">
      <c r="C375" s="10"/>
      <c r="D375" s="10"/>
      <c r="E375" s="10"/>
      <c r="F375" s="10"/>
      <c r="G375" s="10"/>
      <c r="H375" s="10"/>
      <c r="I375" s="10"/>
      <c r="J375" s="10"/>
      <c r="K375" s="10"/>
      <c r="L375" s="10"/>
    </row>
  </sheetData>
  <mergeCells count="284">
    <mergeCell ref="E148:E151"/>
    <mergeCell ref="B264:C267"/>
    <mergeCell ref="D264:D267"/>
    <mergeCell ref="E264:E267"/>
    <mergeCell ref="W293:AC293"/>
    <mergeCell ref="B352:C355"/>
    <mergeCell ref="D352:D355"/>
    <mergeCell ref="E352:E355"/>
    <mergeCell ref="B320:C323"/>
    <mergeCell ref="D320:D323"/>
    <mergeCell ref="E320:E323"/>
    <mergeCell ref="D280:D283"/>
    <mergeCell ref="E280:E283"/>
    <mergeCell ref="B272:C275"/>
    <mergeCell ref="D272:D275"/>
    <mergeCell ref="E272:E275"/>
    <mergeCell ref="E348:E351"/>
    <mergeCell ref="E300:E303"/>
    <mergeCell ref="B308:C311"/>
    <mergeCell ref="B284:C287"/>
    <mergeCell ref="E268:E271"/>
    <mergeCell ref="B268:C271"/>
    <mergeCell ref="D268:D271"/>
    <mergeCell ref="B276:C279"/>
    <mergeCell ref="D276:D279"/>
    <mergeCell ref="E276:E279"/>
    <mergeCell ref="B280:C283"/>
    <mergeCell ref="B300:C303"/>
    <mergeCell ref="D300:D303"/>
    <mergeCell ref="D284:D287"/>
    <mergeCell ref="E284:E287"/>
    <mergeCell ref="B288:C291"/>
    <mergeCell ref="D288:D291"/>
    <mergeCell ref="E288:E291"/>
    <mergeCell ref="B256:C259"/>
    <mergeCell ref="D256:D259"/>
    <mergeCell ref="E256:E259"/>
    <mergeCell ref="B260:C263"/>
    <mergeCell ref="D260:D263"/>
    <mergeCell ref="E260:E263"/>
    <mergeCell ref="B248:C251"/>
    <mergeCell ref="D248:D251"/>
    <mergeCell ref="E248:E251"/>
    <mergeCell ref="B252:C255"/>
    <mergeCell ref="D252:D255"/>
    <mergeCell ref="E252:E255"/>
    <mergeCell ref="B240:C243"/>
    <mergeCell ref="D240:D243"/>
    <mergeCell ref="E240:E243"/>
    <mergeCell ref="B244:C247"/>
    <mergeCell ref="D244:D247"/>
    <mergeCell ref="E244:E247"/>
    <mergeCell ref="B228:C231"/>
    <mergeCell ref="D228:D231"/>
    <mergeCell ref="E228:E231"/>
    <mergeCell ref="B232:C235"/>
    <mergeCell ref="D232:D235"/>
    <mergeCell ref="E232:E235"/>
    <mergeCell ref="B236:C239"/>
    <mergeCell ref="D236:D239"/>
    <mergeCell ref="E236:E239"/>
    <mergeCell ref="B220:C223"/>
    <mergeCell ref="D220:D223"/>
    <mergeCell ref="E220:E223"/>
    <mergeCell ref="B224:C227"/>
    <mergeCell ref="D224:D227"/>
    <mergeCell ref="E224:E227"/>
    <mergeCell ref="B208:C211"/>
    <mergeCell ref="D208:D211"/>
    <mergeCell ref="E208:E211"/>
    <mergeCell ref="B212:C215"/>
    <mergeCell ref="D212:D215"/>
    <mergeCell ref="E212:E215"/>
    <mergeCell ref="B216:C219"/>
    <mergeCell ref="D216:D219"/>
    <mergeCell ref="E216:E219"/>
    <mergeCell ref="D192:D195"/>
    <mergeCell ref="E192:E195"/>
    <mergeCell ref="B196:C199"/>
    <mergeCell ref="D196:D199"/>
    <mergeCell ref="E196:E199"/>
    <mergeCell ref="B200:C203"/>
    <mergeCell ref="D200:D203"/>
    <mergeCell ref="E200:E203"/>
    <mergeCell ref="B204:C207"/>
    <mergeCell ref="D204:D207"/>
    <mergeCell ref="E204:E207"/>
    <mergeCell ref="B120:C123"/>
    <mergeCell ref="D120:D123"/>
    <mergeCell ref="E120:E123"/>
    <mergeCell ref="B108:C111"/>
    <mergeCell ref="D108:D111"/>
    <mergeCell ref="E108:E111"/>
    <mergeCell ref="B112:C115"/>
    <mergeCell ref="D112:D115"/>
    <mergeCell ref="E112:E115"/>
    <mergeCell ref="B104:C107"/>
    <mergeCell ref="D104:D107"/>
    <mergeCell ref="E104:E107"/>
    <mergeCell ref="B100:C103"/>
    <mergeCell ref="D100:D103"/>
    <mergeCell ref="E100:E103"/>
    <mergeCell ref="B116:C119"/>
    <mergeCell ref="D116:D119"/>
    <mergeCell ref="E116:E119"/>
    <mergeCell ref="B92:C95"/>
    <mergeCell ref="D92:D95"/>
    <mergeCell ref="E92:E95"/>
    <mergeCell ref="B96:C99"/>
    <mergeCell ref="D96:D99"/>
    <mergeCell ref="E96:E99"/>
    <mergeCell ref="B88:C91"/>
    <mergeCell ref="D88:D91"/>
    <mergeCell ref="E88:E91"/>
    <mergeCell ref="B84:C87"/>
    <mergeCell ref="D84:D87"/>
    <mergeCell ref="E84:E87"/>
    <mergeCell ref="E72:E75"/>
    <mergeCell ref="B56:C59"/>
    <mergeCell ref="D56:D59"/>
    <mergeCell ref="E56:E59"/>
    <mergeCell ref="B64:C67"/>
    <mergeCell ref="D64:D67"/>
    <mergeCell ref="E64:E67"/>
    <mergeCell ref="B68:C71"/>
    <mergeCell ref="D68:D71"/>
    <mergeCell ref="E68:E71"/>
    <mergeCell ref="E60:E63"/>
    <mergeCell ref="B76:C79"/>
    <mergeCell ref="D76:D79"/>
    <mergeCell ref="E76:E79"/>
    <mergeCell ref="B72:C75"/>
    <mergeCell ref="D72:D75"/>
    <mergeCell ref="A9:A14"/>
    <mergeCell ref="B4:C6"/>
    <mergeCell ref="B7:C7"/>
    <mergeCell ref="B9:C9"/>
    <mergeCell ref="A15:O15"/>
    <mergeCell ref="B24:C27"/>
    <mergeCell ref="Y1:AF1"/>
    <mergeCell ref="A2:O2"/>
    <mergeCell ref="G4:O4"/>
    <mergeCell ref="G5:I5"/>
    <mergeCell ref="J5:L5"/>
    <mergeCell ref="M5:O5"/>
    <mergeCell ref="A4:A6"/>
    <mergeCell ref="K1:O1"/>
    <mergeCell ref="D4:D6"/>
    <mergeCell ref="E4:E6"/>
    <mergeCell ref="F4:F6"/>
    <mergeCell ref="A8:O8"/>
    <mergeCell ref="E11:E14"/>
    <mergeCell ref="D11:D14"/>
    <mergeCell ref="A16:A19"/>
    <mergeCell ref="B20:C23"/>
    <mergeCell ref="D20:D23"/>
    <mergeCell ref="E20:E23"/>
    <mergeCell ref="E24:E27"/>
    <mergeCell ref="B28:C31"/>
    <mergeCell ref="D28:D31"/>
    <mergeCell ref="E28:E31"/>
    <mergeCell ref="B32:C35"/>
    <mergeCell ref="D32:D35"/>
    <mergeCell ref="E32:E35"/>
    <mergeCell ref="B36:C39"/>
    <mergeCell ref="E52:E55"/>
    <mergeCell ref="B52:C55"/>
    <mergeCell ref="D52:D55"/>
    <mergeCell ref="B48:C51"/>
    <mergeCell ref="D48:D51"/>
    <mergeCell ref="E48:E51"/>
    <mergeCell ref="C373:D373"/>
    <mergeCell ref="B16:C19"/>
    <mergeCell ref="D16:D19"/>
    <mergeCell ref="E16:E19"/>
    <mergeCell ref="B124:C127"/>
    <mergeCell ref="D124:D127"/>
    <mergeCell ref="E124:E127"/>
    <mergeCell ref="D36:D39"/>
    <mergeCell ref="E36:E39"/>
    <mergeCell ref="D40:D43"/>
    <mergeCell ref="E40:E43"/>
    <mergeCell ref="B40:C43"/>
    <mergeCell ref="B44:C47"/>
    <mergeCell ref="D44:D47"/>
    <mergeCell ref="E44:E47"/>
    <mergeCell ref="B80:C83"/>
    <mergeCell ref="D80:D83"/>
    <mergeCell ref="E80:E83"/>
    <mergeCell ref="B132:C135"/>
    <mergeCell ref="D132:D135"/>
    <mergeCell ref="E132:E135"/>
    <mergeCell ref="D24:D27"/>
    <mergeCell ref="B60:C63"/>
    <mergeCell ref="D60:D63"/>
    <mergeCell ref="B128:C131"/>
    <mergeCell ref="D128:D131"/>
    <mergeCell ref="E128:E131"/>
    <mergeCell ref="B360:C364"/>
    <mergeCell ref="D360:D364"/>
    <mergeCell ref="E360:E364"/>
    <mergeCell ref="B348:C351"/>
    <mergeCell ref="D348:D351"/>
    <mergeCell ref="B324:C327"/>
    <mergeCell ref="D324:D327"/>
    <mergeCell ref="E324:E327"/>
    <mergeCell ref="B328:C331"/>
    <mergeCell ref="D328:D331"/>
    <mergeCell ref="E328:E331"/>
    <mergeCell ref="B332:C335"/>
    <mergeCell ref="D332:D335"/>
    <mergeCell ref="E332:E335"/>
    <mergeCell ref="B344:C347"/>
    <mergeCell ref="D344:D347"/>
    <mergeCell ref="E344:E347"/>
    <mergeCell ref="D172:D175"/>
    <mergeCell ref="E172:E175"/>
    <mergeCell ref="B156:C159"/>
    <mergeCell ref="D156:D159"/>
    <mergeCell ref="B340:C343"/>
    <mergeCell ref="D340:D343"/>
    <mergeCell ref="E340:E343"/>
    <mergeCell ref="D292:D295"/>
    <mergeCell ref="E292:E295"/>
    <mergeCell ref="B292:C295"/>
    <mergeCell ref="D308:D311"/>
    <mergeCell ref="E308:E311"/>
    <mergeCell ref="E312:E315"/>
    <mergeCell ref="B296:C299"/>
    <mergeCell ref="D296:D299"/>
    <mergeCell ref="E296:E299"/>
    <mergeCell ref="D304:D307"/>
    <mergeCell ref="E304:E307"/>
    <mergeCell ref="B304:C307"/>
    <mergeCell ref="B312:C319"/>
    <mergeCell ref="D312:D319"/>
    <mergeCell ref="E160:E163"/>
    <mergeCell ref="E164:E167"/>
    <mergeCell ref="B164:C167"/>
    <mergeCell ref="D164:D167"/>
    <mergeCell ref="B148:C151"/>
    <mergeCell ref="D148:D151"/>
    <mergeCell ref="Q293:V293"/>
    <mergeCell ref="B336:C339"/>
    <mergeCell ref="D336:D339"/>
    <mergeCell ref="E336:E339"/>
    <mergeCell ref="B172:C175"/>
    <mergeCell ref="B176:C179"/>
    <mergeCell ref="D176:D179"/>
    <mergeCell ref="E176:E179"/>
    <mergeCell ref="B180:C183"/>
    <mergeCell ref="D180:D183"/>
    <mergeCell ref="E180:E183"/>
    <mergeCell ref="B184:C187"/>
    <mergeCell ref="D184:D187"/>
    <mergeCell ref="E184:E187"/>
    <mergeCell ref="B188:C191"/>
    <mergeCell ref="D188:D191"/>
    <mergeCell ref="E188:E191"/>
    <mergeCell ref="B192:C195"/>
    <mergeCell ref="B356:C359"/>
    <mergeCell ref="D356:D359"/>
    <mergeCell ref="E356:E359"/>
    <mergeCell ref="B365:C368"/>
    <mergeCell ref="D365:D368"/>
    <mergeCell ref="E365:E368"/>
    <mergeCell ref="B136:C139"/>
    <mergeCell ref="D136:D139"/>
    <mergeCell ref="B144:C147"/>
    <mergeCell ref="D144:D147"/>
    <mergeCell ref="E144:E147"/>
    <mergeCell ref="B152:C155"/>
    <mergeCell ref="D152:D155"/>
    <mergeCell ref="E152:E155"/>
    <mergeCell ref="B168:C171"/>
    <mergeCell ref="D168:D171"/>
    <mergeCell ref="E168:E171"/>
    <mergeCell ref="E136:E139"/>
    <mergeCell ref="B140:C143"/>
    <mergeCell ref="D140:D143"/>
    <mergeCell ref="E140:E143"/>
    <mergeCell ref="E156:E159"/>
    <mergeCell ref="B160:C163"/>
    <mergeCell ref="D160:D163"/>
  </mergeCells>
  <printOptions horizontalCentered="1"/>
  <pageMargins left="0.31496062992125984" right="0.31496062992125984" top="0.39370078740157483" bottom="0.39370078740157483" header="0.31496062992125984" footer="0.31496062992125984"/>
  <pageSetup paperSize="9" scale="32" fitToHeight="9" orientation="landscape" r:id="rId1"/>
  <rowBreaks count="2" manualBreakCount="2">
    <brk id="154" max="14" man="1"/>
    <brk id="310"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7"/>
  <sheetViews>
    <sheetView view="pageBreakPreview" topLeftCell="C1" zoomScaleNormal="100" zoomScaleSheetLayoutView="100" workbookViewId="0">
      <selection activeCell="E6" sqref="E6:E7"/>
    </sheetView>
  </sheetViews>
  <sheetFormatPr defaultRowHeight="15" x14ac:dyDescent="0.25"/>
  <cols>
    <col min="1" max="1" width="131.28515625" customWidth="1"/>
    <col min="2" max="2" width="21" customWidth="1"/>
    <col min="3" max="3" width="102" customWidth="1"/>
    <col min="4" max="4" width="13.42578125" customWidth="1"/>
    <col min="5" max="5" width="26" customWidth="1"/>
    <col min="6" max="6" width="26.140625" customWidth="1"/>
    <col min="7" max="7" width="24.28515625" bestFit="1" customWidth="1"/>
    <col min="8" max="10" width="17.140625" bestFit="1" customWidth="1"/>
  </cols>
  <sheetData>
    <row r="1" spans="1:26" ht="132" customHeight="1" x14ac:dyDescent="0.3">
      <c r="A1" s="65"/>
      <c r="B1" s="65"/>
      <c r="C1" s="65"/>
      <c r="D1" s="342" t="s">
        <v>555</v>
      </c>
      <c r="E1" s="342"/>
      <c r="F1" s="342"/>
      <c r="G1" s="342"/>
    </row>
    <row r="2" spans="1:26" ht="82.5" customHeight="1" x14ac:dyDescent="0.3">
      <c r="A2" s="310" t="s">
        <v>344</v>
      </c>
      <c r="B2" s="310"/>
      <c r="C2" s="310"/>
      <c r="D2" s="310"/>
      <c r="E2" s="310"/>
      <c r="F2" s="310"/>
      <c r="G2" s="310"/>
    </row>
    <row r="3" spans="1:26" ht="56.25" customHeight="1" x14ac:dyDescent="0.25">
      <c r="A3" s="350" t="s">
        <v>52</v>
      </c>
      <c r="B3" s="350" t="s">
        <v>53</v>
      </c>
      <c r="C3" s="350" t="s">
        <v>54</v>
      </c>
      <c r="D3" s="350" t="s">
        <v>55</v>
      </c>
      <c r="E3" s="352" t="s">
        <v>4</v>
      </c>
      <c r="F3" s="353"/>
      <c r="G3" s="353"/>
    </row>
    <row r="4" spans="1:26" ht="18.75" x14ac:dyDescent="0.25">
      <c r="A4" s="351"/>
      <c r="B4" s="351"/>
      <c r="C4" s="351"/>
      <c r="D4" s="351"/>
      <c r="E4" s="66" t="s">
        <v>345</v>
      </c>
      <c r="F4" s="66" t="s">
        <v>346</v>
      </c>
      <c r="G4" s="66" t="s">
        <v>347</v>
      </c>
    </row>
    <row r="5" spans="1:26" ht="18.75" x14ac:dyDescent="0.25">
      <c r="A5" s="67">
        <v>1</v>
      </c>
      <c r="B5" s="67">
        <v>2</v>
      </c>
      <c r="C5" s="67">
        <v>3</v>
      </c>
      <c r="D5" s="67">
        <v>4</v>
      </c>
      <c r="E5" s="67">
        <v>6</v>
      </c>
      <c r="F5" s="67">
        <v>7</v>
      </c>
      <c r="G5" s="100">
        <v>8</v>
      </c>
      <c r="H5" s="3"/>
      <c r="I5" s="3"/>
      <c r="J5" s="3"/>
      <c r="K5" s="3"/>
      <c r="L5" s="3"/>
      <c r="M5" s="3"/>
      <c r="N5" s="3"/>
      <c r="O5" s="3"/>
      <c r="P5" s="3"/>
      <c r="Q5" s="3"/>
      <c r="R5" s="3"/>
      <c r="S5" s="3"/>
      <c r="T5" s="3"/>
      <c r="U5" s="3"/>
      <c r="V5" s="3"/>
      <c r="W5" s="3"/>
      <c r="X5" s="3"/>
      <c r="Y5" s="3"/>
    </row>
    <row r="6" spans="1:26" ht="20.25" customHeight="1" x14ac:dyDescent="0.25">
      <c r="A6" s="374" t="s">
        <v>244</v>
      </c>
      <c r="B6" s="340"/>
      <c r="C6" s="110" t="s">
        <v>56</v>
      </c>
      <c r="D6" s="370"/>
      <c r="E6" s="372">
        <f>E18+E62+E85+E141+E160+E175+E194+E230+E237+E244+E252+E259+E296+E303+E326+E333+E351+E358+E365+E373+E388+E403+E410+E417</f>
        <v>961813.83</v>
      </c>
      <c r="F6" s="372">
        <f>F18+F62+F85+F141+F160+F175+F194+F230+F237+F244+F252+F259+F296+F303+F326+F333+F351+F358+F365+F373+F388+F403</f>
        <v>649297.60000000009</v>
      </c>
      <c r="G6" s="372">
        <f>G18+G62+G85+G141+G160+G175+G194+G230+G237+G244+G252+G259+G296+G303+G326+G333+G351+G358+G365+G373+G388+G403</f>
        <v>681315.15999999992</v>
      </c>
      <c r="H6" s="3"/>
      <c r="I6" s="3"/>
      <c r="J6" s="3"/>
      <c r="K6" s="3"/>
      <c r="L6" s="3"/>
      <c r="M6" s="3"/>
      <c r="N6" s="3"/>
      <c r="O6" s="3"/>
      <c r="P6" s="3"/>
      <c r="Q6" s="3"/>
      <c r="R6" s="3"/>
      <c r="S6" s="3"/>
      <c r="T6" s="3"/>
      <c r="U6" s="3"/>
      <c r="V6" s="3"/>
      <c r="W6" s="3"/>
      <c r="X6" s="3"/>
      <c r="Y6" s="3"/>
    </row>
    <row r="7" spans="1:26" ht="28.5" customHeight="1" x14ac:dyDescent="0.25">
      <c r="A7" s="375"/>
      <c r="B7" s="346"/>
      <c r="C7" s="105">
        <f>E6+F6+G6</f>
        <v>2292426.59</v>
      </c>
      <c r="D7" s="371"/>
      <c r="E7" s="373"/>
      <c r="F7" s="373"/>
      <c r="G7" s="373"/>
      <c r="H7" s="101"/>
      <c r="I7" s="3"/>
      <c r="J7" s="3"/>
      <c r="K7" s="3"/>
      <c r="L7" s="3"/>
      <c r="M7" s="3"/>
      <c r="N7" s="3"/>
      <c r="O7" s="3"/>
      <c r="P7" s="3"/>
      <c r="Q7" s="3"/>
      <c r="R7" s="3"/>
      <c r="S7" s="3"/>
      <c r="T7" s="3"/>
      <c r="U7" s="3"/>
      <c r="V7" s="3"/>
      <c r="W7" s="3"/>
      <c r="X7" s="3"/>
      <c r="Y7" s="3"/>
      <c r="Z7" s="3"/>
    </row>
    <row r="8" spans="1:26" ht="36" customHeight="1" x14ac:dyDescent="0.25">
      <c r="A8" s="375"/>
      <c r="B8" s="346"/>
      <c r="C8" s="107" t="s">
        <v>48</v>
      </c>
      <c r="D8" s="108"/>
      <c r="E8" s="127">
        <f>E6-E9</f>
        <v>931813.83</v>
      </c>
      <c r="F8" s="127">
        <f t="shared" ref="F8:G8" si="0">F6-F9</f>
        <v>614297.60000000009</v>
      </c>
      <c r="G8" s="127">
        <f t="shared" si="0"/>
        <v>641315.15999999992</v>
      </c>
      <c r="H8" s="101"/>
      <c r="I8" s="3"/>
      <c r="J8" s="3"/>
      <c r="K8" s="3"/>
      <c r="L8" s="3"/>
      <c r="M8" s="3"/>
      <c r="N8" s="3"/>
      <c r="O8" s="3"/>
      <c r="P8" s="3"/>
      <c r="Q8" s="3"/>
      <c r="R8" s="3"/>
      <c r="S8" s="3"/>
      <c r="T8" s="3"/>
      <c r="U8" s="3"/>
      <c r="V8" s="3"/>
      <c r="W8" s="3"/>
      <c r="X8" s="3"/>
      <c r="Y8" s="3"/>
      <c r="Z8" s="3"/>
    </row>
    <row r="9" spans="1:26" ht="36" customHeight="1" x14ac:dyDescent="0.25">
      <c r="A9" s="375"/>
      <c r="B9" s="346"/>
      <c r="C9" s="109" t="s">
        <v>297</v>
      </c>
      <c r="D9" s="108"/>
      <c r="E9" s="127">
        <f>27500+2500</f>
        <v>30000</v>
      </c>
      <c r="F9" s="128">
        <v>35000</v>
      </c>
      <c r="G9" s="128">
        <v>40000</v>
      </c>
      <c r="H9" s="101"/>
      <c r="I9" s="3"/>
      <c r="J9" s="3"/>
      <c r="K9" s="3"/>
      <c r="L9" s="3"/>
      <c r="M9" s="3"/>
      <c r="N9" s="3"/>
      <c r="O9" s="3"/>
      <c r="P9" s="3"/>
      <c r="Q9" s="3"/>
      <c r="R9" s="3"/>
      <c r="S9" s="3"/>
      <c r="T9" s="3"/>
      <c r="U9" s="3"/>
      <c r="V9" s="3"/>
      <c r="W9" s="3"/>
      <c r="X9" s="3"/>
      <c r="Y9" s="3"/>
      <c r="Z9" s="3"/>
    </row>
    <row r="10" spans="1:26" ht="57.75" customHeight="1" x14ac:dyDescent="0.25">
      <c r="A10" s="375"/>
      <c r="B10" s="370" t="s">
        <v>57</v>
      </c>
      <c r="C10" s="145" t="s">
        <v>115</v>
      </c>
      <c r="D10" s="377" t="s">
        <v>109</v>
      </c>
      <c r="E10" s="146">
        <v>30</v>
      </c>
      <c r="F10" s="146">
        <v>46</v>
      </c>
      <c r="G10" s="146">
        <v>50</v>
      </c>
      <c r="H10" s="101"/>
      <c r="I10" s="3"/>
      <c r="J10" s="3"/>
      <c r="K10" s="3"/>
      <c r="L10" s="3"/>
      <c r="M10" s="3"/>
      <c r="N10" s="3"/>
      <c r="O10" s="3"/>
      <c r="P10" s="3"/>
      <c r="Q10" s="3"/>
      <c r="R10" s="3"/>
      <c r="S10" s="3"/>
      <c r="T10" s="3"/>
      <c r="U10" s="3"/>
      <c r="V10" s="3"/>
      <c r="W10" s="3"/>
      <c r="X10" s="3"/>
      <c r="Y10" s="3"/>
      <c r="Z10" s="3"/>
    </row>
    <row r="11" spans="1:26" ht="57.75" customHeight="1" x14ac:dyDescent="0.25">
      <c r="A11" s="375"/>
      <c r="B11" s="379"/>
      <c r="C11" s="145" t="s">
        <v>118</v>
      </c>
      <c r="D11" s="378"/>
      <c r="E11" s="147">
        <v>5.8</v>
      </c>
      <c r="F11" s="147">
        <v>6.7</v>
      </c>
      <c r="G11" s="147">
        <v>7.5</v>
      </c>
      <c r="H11" s="101"/>
      <c r="I11" s="3"/>
      <c r="J11" s="3"/>
      <c r="K11" s="3"/>
      <c r="L11" s="3"/>
      <c r="M11" s="3"/>
      <c r="N11" s="3"/>
      <c r="O11" s="3"/>
      <c r="P11" s="3"/>
      <c r="Q11" s="3"/>
      <c r="R11" s="3"/>
      <c r="S11" s="3"/>
      <c r="T11" s="3"/>
      <c r="U11" s="3"/>
      <c r="V11" s="3"/>
      <c r="W11" s="3"/>
      <c r="X11" s="3"/>
      <c r="Y11" s="3"/>
      <c r="Z11" s="3"/>
    </row>
    <row r="12" spans="1:26" ht="57.75" customHeight="1" x14ac:dyDescent="0.25">
      <c r="A12" s="375"/>
      <c r="B12" s="379"/>
      <c r="C12" s="145" t="s">
        <v>66</v>
      </c>
      <c r="D12" s="234" t="s">
        <v>161</v>
      </c>
      <c r="E12" s="148">
        <v>2500</v>
      </c>
      <c r="F12" s="148">
        <v>2600</v>
      </c>
      <c r="G12" s="148">
        <v>2700</v>
      </c>
      <c r="H12" s="101"/>
      <c r="I12" s="3"/>
      <c r="J12" s="3"/>
      <c r="K12" s="3"/>
      <c r="L12" s="3"/>
      <c r="M12" s="3"/>
      <c r="N12" s="3"/>
      <c r="O12" s="3"/>
      <c r="P12" s="3"/>
      <c r="Q12" s="3"/>
      <c r="R12" s="3"/>
      <c r="S12" s="3"/>
      <c r="T12" s="3"/>
      <c r="U12" s="3"/>
      <c r="V12" s="3"/>
      <c r="W12" s="3"/>
      <c r="X12" s="3"/>
      <c r="Y12" s="3"/>
      <c r="Z12" s="3"/>
    </row>
    <row r="13" spans="1:26" ht="57.75" customHeight="1" x14ac:dyDescent="0.25">
      <c r="A13" s="375"/>
      <c r="B13" s="371"/>
      <c r="C13" s="145" t="s">
        <v>74</v>
      </c>
      <c r="D13" s="236"/>
      <c r="E13" s="149">
        <v>37000</v>
      </c>
      <c r="F13" s="149">
        <v>38000</v>
      </c>
      <c r="G13" s="149">
        <v>39000</v>
      </c>
      <c r="H13" s="101"/>
      <c r="I13" s="3"/>
      <c r="J13" s="3"/>
      <c r="K13" s="3"/>
      <c r="L13" s="3"/>
      <c r="M13" s="3"/>
      <c r="N13" s="3"/>
      <c r="O13" s="3"/>
      <c r="P13" s="3"/>
      <c r="Q13" s="3"/>
      <c r="R13" s="3"/>
      <c r="S13" s="3"/>
      <c r="T13" s="3"/>
      <c r="U13" s="3"/>
      <c r="V13" s="3"/>
      <c r="W13" s="3"/>
      <c r="X13" s="3"/>
      <c r="Y13" s="3"/>
      <c r="Z13" s="3"/>
    </row>
    <row r="14" spans="1:26" ht="57.75" customHeight="1" x14ac:dyDescent="0.25">
      <c r="A14" s="375"/>
      <c r="B14" s="340" t="s">
        <v>58</v>
      </c>
      <c r="C14" s="150" t="s">
        <v>331</v>
      </c>
      <c r="D14" s="234" t="s">
        <v>70</v>
      </c>
      <c r="E14" s="151">
        <v>10</v>
      </c>
      <c r="F14" s="151">
        <v>10</v>
      </c>
      <c r="G14" s="151">
        <v>10</v>
      </c>
      <c r="H14" s="101"/>
      <c r="I14" s="3"/>
      <c r="J14" s="3"/>
      <c r="K14" s="3"/>
      <c r="L14" s="3"/>
      <c r="M14" s="3"/>
      <c r="N14" s="3"/>
      <c r="O14" s="3"/>
      <c r="P14" s="3"/>
      <c r="Q14" s="3"/>
      <c r="R14" s="3"/>
      <c r="S14" s="3"/>
      <c r="T14" s="3"/>
      <c r="U14" s="3"/>
      <c r="V14" s="3"/>
      <c r="W14" s="3"/>
      <c r="X14" s="3"/>
      <c r="Y14" s="3"/>
      <c r="Z14" s="3"/>
    </row>
    <row r="15" spans="1:26" ht="57.75" customHeight="1" x14ac:dyDescent="0.25">
      <c r="A15" s="375"/>
      <c r="B15" s="346"/>
      <c r="C15" s="150" t="s">
        <v>332</v>
      </c>
      <c r="D15" s="235"/>
      <c r="E15" s="151">
        <v>5</v>
      </c>
      <c r="F15" s="151">
        <v>5</v>
      </c>
      <c r="G15" s="151">
        <v>5</v>
      </c>
      <c r="H15" s="101"/>
      <c r="I15" s="3"/>
      <c r="J15" s="3"/>
      <c r="K15" s="3"/>
      <c r="L15" s="3"/>
      <c r="M15" s="3"/>
      <c r="N15" s="3"/>
      <c r="O15" s="3"/>
      <c r="P15" s="3"/>
      <c r="Q15" s="3"/>
      <c r="R15" s="3"/>
      <c r="S15" s="3"/>
      <c r="T15" s="3"/>
      <c r="U15" s="3"/>
      <c r="V15" s="3"/>
      <c r="W15" s="3"/>
      <c r="X15" s="3"/>
      <c r="Y15" s="3"/>
      <c r="Z15" s="3"/>
    </row>
    <row r="16" spans="1:26" ht="57.75" customHeight="1" x14ac:dyDescent="0.25">
      <c r="A16" s="375"/>
      <c r="B16" s="346"/>
      <c r="C16" s="150" t="s">
        <v>333</v>
      </c>
      <c r="D16" s="235"/>
      <c r="E16" s="151">
        <v>5</v>
      </c>
      <c r="F16" s="151">
        <v>5</v>
      </c>
      <c r="G16" s="151">
        <v>5</v>
      </c>
      <c r="H16" s="101"/>
      <c r="I16" s="3"/>
      <c r="J16" s="3"/>
      <c r="K16" s="3"/>
      <c r="L16" s="3"/>
      <c r="M16" s="3"/>
      <c r="N16" s="3"/>
      <c r="O16" s="3"/>
      <c r="P16" s="3"/>
      <c r="Q16" s="3"/>
      <c r="R16" s="3"/>
      <c r="S16" s="3"/>
      <c r="T16" s="3"/>
      <c r="U16" s="3"/>
      <c r="V16" s="3"/>
      <c r="W16" s="3"/>
      <c r="X16" s="3"/>
      <c r="Y16" s="3"/>
      <c r="Z16" s="3"/>
    </row>
    <row r="17" spans="1:26" ht="57.75" customHeight="1" x14ac:dyDescent="0.25">
      <c r="A17" s="376"/>
      <c r="B17" s="341"/>
      <c r="C17" s="150" t="s">
        <v>334</v>
      </c>
      <c r="D17" s="236"/>
      <c r="E17" s="151">
        <v>10</v>
      </c>
      <c r="F17" s="151">
        <v>10</v>
      </c>
      <c r="G17" s="151">
        <v>10</v>
      </c>
      <c r="H17" s="101"/>
      <c r="I17" s="3"/>
      <c r="J17" s="3"/>
      <c r="K17" s="3"/>
      <c r="L17" s="3"/>
      <c r="M17" s="3"/>
      <c r="N17" s="3"/>
      <c r="O17" s="3"/>
      <c r="P17" s="3"/>
      <c r="Q17" s="3"/>
      <c r="R17" s="3"/>
      <c r="S17" s="3"/>
      <c r="T17" s="3"/>
      <c r="U17" s="3"/>
      <c r="V17" s="3"/>
      <c r="W17" s="3"/>
      <c r="X17" s="3"/>
      <c r="Y17" s="3"/>
      <c r="Z17" s="3"/>
    </row>
    <row r="18" spans="1:26" ht="19.5" x14ac:dyDescent="0.25">
      <c r="A18" s="68" t="s">
        <v>203</v>
      </c>
      <c r="B18" s="340"/>
      <c r="C18" s="347"/>
      <c r="D18" s="340"/>
      <c r="E18" s="129">
        <f>E20</f>
        <v>224900</v>
      </c>
      <c r="F18" s="129">
        <f t="shared" ref="F18:G18" si="1">F20</f>
        <v>257179.7</v>
      </c>
      <c r="G18" s="129">
        <f t="shared" si="1"/>
        <v>285047.08</v>
      </c>
      <c r="H18" s="3"/>
      <c r="I18" s="3"/>
      <c r="J18" s="3"/>
      <c r="K18" s="3"/>
      <c r="L18" s="3"/>
      <c r="M18" s="3"/>
      <c r="N18" s="3"/>
      <c r="O18" s="3"/>
      <c r="P18" s="3"/>
      <c r="Q18" s="3"/>
      <c r="R18" s="3"/>
      <c r="S18" s="3"/>
      <c r="T18" s="3"/>
      <c r="U18" s="3"/>
      <c r="V18" s="3"/>
      <c r="W18" s="3"/>
      <c r="X18" s="3"/>
      <c r="Y18" s="3"/>
    </row>
    <row r="19" spans="1:26" s="3" customFormat="1" ht="37.5" x14ac:dyDescent="0.25">
      <c r="A19" s="72" t="s">
        <v>59</v>
      </c>
      <c r="B19" s="346"/>
      <c r="C19" s="348"/>
      <c r="D19" s="346"/>
      <c r="E19" s="130"/>
      <c r="F19" s="130"/>
      <c r="G19" s="130"/>
    </row>
    <row r="20" spans="1:26" s="3" customFormat="1" ht="39" x14ac:dyDescent="0.35">
      <c r="A20" s="79" t="s">
        <v>60</v>
      </c>
      <c r="B20" s="341"/>
      <c r="C20" s="349"/>
      <c r="D20" s="341"/>
      <c r="E20" s="131">
        <f>E21+E26+E31+E36+E40+E44+E49+E54+E58</f>
        <v>224900</v>
      </c>
      <c r="F20" s="131">
        <f t="shared" ref="F20:G20" si="2">F21+F26+F31+F36+F40+F44+F49+F54+F58</f>
        <v>257179.7</v>
      </c>
      <c r="G20" s="131">
        <f t="shared" si="2"/>
        <v>285047.08</v>
      </c>
    </row>
    <row r="21" spans="1:26" s="3" customFormat="1" ht="56.25" x14ac:dyDescent="0.25">
      <c r="A21" s="336" t="s">
        <v>61</v>
      </c>
      <c r="B21" s="113" t="s">
        <v>62</v>
      </c>
      <c r="C21" s="69" t="s">
        <v>63</v>
      </c>
      <c r="D21" s="113" t="s">
        <v>49</v>
      </c>
      <c r="E21" s="132">
        <f>Заходи!G20</f>
        <v>33000</v>
      </c>
      <c r="F21" s="132">
        <f>Заходи!J20</f>
        <v>40000</v>
      </c>
      <c r="G21" s="133">
        <f>Заходи!M20</f>
        <v>48000</v>
      </c>
    </row>
    <row r="22" spans="1:26" s="3" customFormat="1" ht="39" customHeight="1" x14ac:dyDescent="0.25">
      <c r="A22" s="337"/>
      <c r="B22" s="354" t="s">
        <v>57</v>
      </c>
      <c r="C22" s="93" t="s">
        <v>64</v>
      </c>
      <c r="D22" s="359" t="s">
        <v>65</v>
      </c>
      <c r="E22" s="140">
        <v>270000</v>
      </c>
      <c r="F22" s="140">
        <v>270000</v>
      </c>
      <c r="G22" s="140">
        <v>270000</v>
      </c>
    </row>
    <row r="23" spans="1:26" ht="18.75" x14ac:dyDescent="0.25">
      <c r="A23" s="337"/>
      <c r="B23" s="354"/>
      <c r="C23" s="94" t="s">
        <v>66</v>
      </c>
      <c r="D23" s="361"/>
      <c r="E23" s="140">
        <v>2300</v>
      </c>
      <c r="F23" s="140">
        <v>2500</v>
      </c>
      <c r="G23" s="140">
        <v>2600</v>
      </c>
    </row>
    <row r="24" spans="1:26" ht="18.75" x14ac:dyDescent="0.25">
      <c r="A24" s="337"/>
      <c r="B24" s="92" t="s">
        <v>67</v>
      </c>
      <c r="C24" s="72" t="s">
        <v>68</v>
      </c>
      <c r="D24" s="92" t="s">
        <v>49</v>
      </c>
      <c r="E24" s="141">
        <f>E21/E23</f>
        <v>14.347826086956522</v>
      </c>
      <c r="F24" s="141">
        <f>F21/F23</f>
        <v>16</v>
      </c>
      <c r="G24" s="141">
        <f>G21/G23</f>
        <v>18.46153846153846</v>
      </c>
    </row>
    <row r="25" spans="1:26" ht="18.75" x14ac:dyDescent="0.25">
      <c r="A25" s="338"/>
      <c r="B25" s="92" t="s">
        <v>58</v>
      </c>
      <c r="C25" s="72" t="s">
        <v>69</v>
      </c>
      <c r="D25" s="92" t="s">
        <v>70</v>
      </c>
      <c r="E25" s="136">
        <f>E23/E22*100</f>
        <v>0.85185185185185186</v>
      </c>
      <c r="F25" s="136">
        <f t="shared" ref="F25:G25" si="3">F23/F22*100</f>
        <v>0.92592592592592582</v>
      </c>
      <c r="G25" s="136">
        <f t="shared" si="3"/>
        <v>0.96296296296296302</v>
      </c>
    </row>
    <row r="26" spans="1:26" ht="37.5" x14ac:dyDescent="0.25">
      <c r="A26" s="335" t="s">
        <v>71</v>
      </c>
      <c r="B26" s="113" t="s">
        <v>62</v>
      </c>
      <c r="C26" s="69" t="s">
        <v>72</v>
      </c>
      <c r="D26" s="113" t="s">
        <v>49</v>
      </c>
      <c r="E26" s="132">
        <f>Заходи!G25</f>
        <v>87750</v>
      </c>
      <c r="F26" s="132">
        <f>Заходи!J25</f>
        <v>98300.9</v>
      </c>
      <c r="G26" s="132">
        <f>Заходи!M25</f>
        <v>108150</v>
      </c>
    </row>
    <row r="27" spans="1:26" ht="18.75" x14ac:dyDescent="0.25">
      <c r="A27" s="335"/>
      <c r="B27" s="354" t="s">
        <v>57</v>
      </c>
      <c r="C27" s="93" t="s">
        <v>73</v>
      </c>
      <c r="D27" s="339" t="s">
        <v>65</v>
      </c>
      <c r="E27" s="137">
        <v>250000</v>
      </c>
      <c r="F27" s="137">
        <v>220000</v>
      </c>
      <c r="G27" s="137">
        <v>200000</v>
      </c>
    </row>
    <row r="28" spans="1:26" ht="18.75" x14ac:dyDescent="0.25">
      <c r="A28" s="335"/>
      <c r="B28" s="354"/>
      <c r="C28" s="94" t="s">
        <v>74</v>
      </c>
      <c r="D28" s="339"/>
      <c r="E28" s="137">
        <v>25000</v>
      </c>
      <c r="F28" s="137">
        <v>27000</v>
      </c>
      <c r="G28" s="137">
        <v>29000</v>
      </c>
    </row>
    <row r="29" spans="1:26" ht="18.75" x14ac:dyDescent="0.25">
      <c r="A29" s="335"/>
      <c r="B29" s="92" t="s">
        <v>67</v>
      </c>
      <c r="C29" s="72" t="s">
        <v>75</v>
      </c>
      <c r="D29" s="92" t="s">
        <v>49</v>
      </c>
      <c r="E29" s="114">
        <f>E26/E28</f>
        <v>3.51</v>
      </c>
      <c r="F29" s="114">
        <f t="shared" ref="F29:G29" si="4">F26/F28</f>
        <v>3.6407740740740739</v>
      </c>
      <c r="G29" s="114">
        <f t="shared" si="4"/>
        <v>3.7293103448275864</v>
      </c>
    </row>
    <row r="30" spans="1:26" ht="18.75" x14ac:dyDescent="0.25">
      <c r="A30" s="335"/>
      <c r="B30" s="92" t="s">
        <v>58</v>
      </c>
      <c r="C30" s="95" t="s">
        <v>91</v>
      </c>
      <c r="D30" s="92" t="s">
        <v>70</v>
      </c>
      <c r="E30" s="138">
        <f>E28/E27*100</f>
        <v>10</v>
      </c>
      <c r="F30" s="138">
        <f t="shared" ref="F30:G30" si="5">F28/F27*100</f>
        <v>12.272727272727273</v>
      </c>
      <c r="G30" s="138">
        <f t="shared" si="5"/>
        <v>14.499999999999998</v>
      </c>
    </row>
    <row r="31" spans="1:26" ht="37.5" x14ac:dyDescent="0.25">
      <c r="A31" s="335" t="s">
        <v>348</v>
      </c>
      <c r="B31" s="113" t="s">
        <v>62</v>
      </c>
      <c r="C31" s="69" t="s">
        <v>93</v>
      </c>
      <c r="D31" s="113" t="s">
        <v>49</v>
      </c>
      <c r="E31" s="132">
        <f>Заходи!G28</f>
        <v>90550</v>
      </c>
      <c r="F31" s="132">
        <f>Заходи!J28</f>
        <v>105030.8</v>
      </c>
      <c r="G31" s="132">
        <f>Заходи!M28</f>
        <v>114052.4</v>
      </c>
    </row>
    <row r="32" spans="1:26" ht="18.75" x14ac:dyDescent="0.25">
      <c r="A32" s="335"/>
      <c r="B32" s="362" t="s">
        <v>57</v>
      </c>
      <c r="C32" s="93" t="s">
        <v>350</v>
      </c>
      <c r="D32" s="339" t="s">
        <v>65</v>
      </c>
      <c r="E32" s="137">
        <v>2986700</v>
      </c>
      <c r="F32" s="137">
        <v>2986700</v>
      </c>
      <c r="G32" s="137">
        <v>2986700</v>
      </c>
    </row>
    <row r="33" spans="1:7" ht="37.5" x14ac:dyDescent="0.25">
      <c r="A33" s="335"/>
      <c r="B33" s="363"/>
      <c r="C33" s="94" t="s">
        <v>351</v>
      </c>
      <c r="D33" s="339"/>
      <c r="E33" s="155">
        <v>2573900</v>
      </c>
      <c r="F33" s="156">
        <v>2600000</v>
      </c>
      <c r="G33" s="156">
        <v>2800000</v>
      </c>
    </row>
    <row r="34" spans="1:7" ht="18.75" x14ac:dyDescent="0.25">
      <c r="A34" s="335"/>
      <c r="B34" s="152" t="s">
        <v>67</v>
      </c>
      <c r="C34" s="72" t="s">
        <v>90</v>
      </c>
      <c r="D34" s="92" t="s">
        <v>89</v>
      </c>
      <c r="E34" s="114">
        <f>E31/E33*1000</f>
        <v>35.18007692606551</v>
      </c>
      <c r="F34" s="114">
        <f t="shared" ref="F34:G34" si="6">F31/F33*1000</f>
        <v>40.396461538461544</v>
      </c>
      <c r="G34" s="114">
        <f t="shared" si="6"/>
        <v>40.732999999999997</v>
      </c>
    </row>
    <row r="35" spans="1:7" ht="37.5" x14ac:dyDescent="0.25">
      <c r="A35" s="335"/>
      <c r="B35" s="92" t="s">
        <v>58</v>
      </c>
      <c r="C35" s="95" t="s">
        <v>92</v>
      </c>
      <c r="D35" s="92" t="s">
        <v>70</v>
      </c>
      <c r="E35" s="138">
        <f>E33/E32*100</f>
        <v>86.178725683865139</v>
      </c>
      <c r="F35" s="138">
        <f>F33/F32*100</f>
        <v>87.052599859376571</v>
      </c>
      <c r="G35" s="138">
        <f>G33/G32*100</f>
        <v>93.748953694713236</v>
      </c>
    </row>
    <row r="36" spans="1:7" s="3" customFormat="1" ht="18.75" x14ac:dyDescent="0.25">
      <c r="A36" s="336" t="s">
        <v>76</v>
      </c>
      <c r="B36" s="113" t="s">
        <v>62</v>
      </c>
      <c r="C36" s="69" t="s">
        <v>94</v>
      </c>
      <c r="D36" s="113" t="s">
        <v>49</v>
      </c>
      <c r="E36" s="132">
        <f>Заходи!G33</f>
        <v>250</v>
      </c>
      <c r="F36" s="132">
        <f>Заходи!J33</f>
        <v>250</v>
      </c>
      <c r="G36" s="132">
        <f>Заходи!M33</f>
        <v>250</v>
      </c>
    </row>
    <row r="37" spans="1:7" s="3" customFormat="1" ht="39" customHeight="1" x14ac:dyDescent="0.25">
      <c r="A37" s="337"/>
      <c r="B37" s="115" t="s">
        <v>57</v>
      </c>
      <c r="C37" s="93" t="s">
        <v>95</v>
      </c>
      <c r="D37" s="102" t="s">
        <v>65</v>
      </c>
      <c r="E37" s="134">
        <v>675.5</v>
      </c>
      <c r="F37" s="134">
        <v>500</v>
      </c>
      <c r="G37" s="134">
        <v>450</v>
      </c>
    </row>
    <row r="38" spans="1:7" ht="18.75" x14ac:dyDescent="0.25">
      <c r="A38" s="337"/>
      <c r="B38" s="92" t="s">
        <v>67</v>
      </c>
      <c r="C38" s="72" t="s">
        <v>96</v>
      </c>
      <c r="D38" s="92" t="s">
        <v>89</v>
      </c>
      <c r="E38" s="138">
        <f>E36/E37*1000</f>
        <v>370.09622501850481</v>
      </c>
      <c r="F38" s="138">
        <f t="shared" ref="F38:G38" si="7">F36/F37*1000</f>
        <v>500</v>
      </c>
      <c r="G38" s="138">
        <f t="shared" si="7"/>
        <v>555.55555555555554</v>
      </c>
    </row>
    <row r="39" spans="1:7" ht="18.75" x14ac:dyDescent="0.25">
      <c r="A39" s="338"/>
      <c r="B39" s="92" t="s">
        <v>58</v>
      </c>
      <c r="C39" s="72" t="s">
        <v>97</v>
      </c>
      <c r="D39" s="92" t="s">
        <v>70</v>
      </c>
      <c r="E39" s="136">
        <v>100</v>
      </c>
      <c r="F39" s="136">
        <v>100</v>
      </c>
      <c r="G39" s="136">
        <v>100</v>
      </c>
    </row>
    <row r="40" spans="1:7" ht="37.5" x14ac:dyDescent="0.25">
      <c r="A40" s="335" t="s">
        <v>20</v>
      </c>
      <c r="B40" s="113" t="s">
        <v>62</v>
      </c>
      <c r="C40" s="69" t="s">
        <v>98</v>
      </c>
      <c r="D40" s="113" t="s">
        <v>49</v>
      </c>
      <c r="E40" s="132">
        <f>Заходи!G36</f>
        <v>1000</v>
      </c>
      <c r="F40" s="132">
        <f>Заходи!J36</f>
        <v>1100</v>
      </c>
      <c r="G40" s="132">
        <f>Заходи!M36</f>
        <v>1180</v>
      </c>
    </row>
    <row r="41" spans="1:7" ht="37.5" x14ac:dyDescent="0.25">
      <c r="A41" s="335"/>
      <c r="B41" s="115" t="s">
        <v>57</v>
      </c>
      <c r="C41" s="93" t="s">
        <v>99</v>
      </c>
      <c r="D41" s="92" t="s">
        <v>100</v>
      </c>
      <c r="E41" s="137">
        <v>8</v>
      </c>
      <c r="F41" s="137">
        <v>7</v>
      </c>
      <c r="G41" s="137">
        <v>6</v>
      </c>
    </row>
    <row r="42" spans="1:7" ht="37.5" x14ac:dyDescent="0.25">
      <c r="A42" s="335"/>
      <c r="B42" s="92" t="s">
        <v>67</v>
      </c>
      <c r="C42" s="72" t="s">
        <v>101</v>
      </c>
      <c r="D42" s="92" t="s">
        <v>49</v>
      </c>
      <c r="E42" s="114">
        <f>E40/E41</f>
        <v>125</v>
      </c>
      <c r="F42" s="114">
        <f t="shared" ref="F42:G42" si="8">F40/F41</f>
        <v>157.14285714285714</v>
      </c>
      <c r="G42" s="114">
        <f t="shared" si="8"/>
        <v>196.66666666666666</v>
      </c>
    </row>
    <row r="43" spans="1:7" ht="37.5" x14ac:dyDescent="0.3">
      <c r="A43" s="335"/>
      <c r="B43" s="92" t="s">
        <v>58</v>
      </c>
      <c r="C43" s="116" t="s">
        <v>102</v>
      </c>
      <c r="D43" s="92" t="s">
        <v>70</v>
      </c>
      <c r="E43" s="138">
        <v>100</v>
      </c>
      <c r="F43" s="138">
        <v>100</v>
      </c>
      <c r="G43" s="138">
        <v>100</v>
      </c>
    </row>
    <row r="44" spans="1:7" ht="37.5" x14ac:dyDescent="0.25">
      <c r="A44" s="335" t="s">
        <v>77</v>
      </c>
      <c r="B44" s="113" t="s">
        <v>62</v>
      </c>
      <c r="C44" s="69" t="s">
        <v>103</v>
      </c>
      <c r="D44" s="113" t="s">
        <v>49</v>
      </c>
      <c r="E44" s="132">
        <f>Заходи!G41</f>
        <v>5000</v>
      </c>
      <c r="F44" s="132">
        <f>Заходи!J41</f>
        <v>5500</v>
      </c>
      <c r="G44" s="132">
        <f>Заходи!M41</f>
        <v>6000</v>
      </c>
    </row>
    <row r="45" spans="1:7" ht="18.75" x14ac:dyDescent="0.25">
      <c r="A45" s="335"/>
      <c r="B45" s="354" t="s">
        <v>57</v>
      </c>
      <c r="C45" s="93" t="s">
        <v>104</v>
      </c>
      <c r="D45" s="339" t="s">
        <v>65</v>
      </c>
      <c r="E45" s="137">
        <v>893300</v>
      </c>
      <c r="F45" s="137">
        <v>893300</v>
      </c>
      <c r="G45" s="137">
        <v>893300</v>
      </c>
    </row>
    <row r="46" spans="1:7" ht="37.5" x14ac:dyDescent="0.25">
      <c r="A46" s="335"/>
      <c r="B46" s="354"/>
      <c r="C46" s="94" t="s">
        <v>105</v>
      </c>
      <c r="D46" s="339"/>
      <c r="E46" s="137">
        <v>6100</v>
      </c>
      <c r="F46" s="137">
        <v>6500</v>
      </c>
      <c r="G46" s="137">
        <v>6850</v>
      </c>
    </row>
    <row r="47" spans="1:7" ht="37.5" x14ac:dyDescent="0.25">
      <c r="A47" s="335"/>
      <c r="B47" s="92" t="s">
        <v>67</v>
      </c>
      <c r="C47" s="72" t="s">
        <v>106</v>
      </c>
      <c r="D47" s="92" t="s">
        <v>89</v>
      </c>
      <c r="E47" s="114">
        <f>E44/E46*1000</f>
        <v>819.67213114754099</v>
      </c>
      <c r="F47" s="114">
        <f t="shared" ref="F47:G47" si="9">F44/F46*1000</f>
        <v>846.15384615384619</v>
      </c>
      <c r="G47" s="114">
        <f t="shared" si="9"/>
        <v>875.91240875912411</v>
      </c>
    </row>
    <row r="48" spans="1:7" ht="37.5" x14ac:dyDescent="0.25">
      <c r="A48" s="335"/>
      <c r="B48" s="92" t="s">
        <v>58</v>
      </c>
      <c r="C48" s="95" t="s">
        <v>107</v>
      </c>
      <c r="D48" s="92" t="s">
        <v>70</v>
      </c>
      <c r="E48" s="138">
        <f>E46/E45*100</f>
        <v>0.68286130079480578</v>
      </c>
      <c r="F48" s="138">
        <f t="shared" ref="F48:G48" si="10">F46/F45*100</f>
        <v>0.72763909101085866</v>
      </c>
      <c r="G48" s="138">
        <f t="shared" si="10"/>
        <v>0.76681965744990488</v>
      </c>
    </row>
    <row r="49" spans="1:7" ht="18.75" x14ac:dyDescent="0.25">
      <c r="A49" s="335" t="s">
        <v>340</v>
      </c>
      <c r="B49" s="113" t="s">
        <v>62</v>
      </c>
      <c r="C49" s="69" t="s">
        <v>349</v>
      </c>
      <c r="D49" s="113" t="s">
        <v>49</v>
      </c>
      <c r="E49" s="132">
        <f>Заходи!G45</f>
        <v>1500</v>
      </c>
      <c r="F49" s="132">
        <f>Заходи!J45</f>
        <v>550</v>
      </c>
      <c r="G49" s="132">
        <f>Заходи!M45</f>
        <v>570</v>
      </c>
    </row>
    <row r="50" spans="1:7" ht="37.5" x14ac:dyDescent="0.25">
      <c r="A50" s="335"/>
      <c r="B50" s="354" t="s">
        <v>57</v>
      </c>
      <c r="C50" s="94" t="s">
        <v>327</v>
      </c>
      <c r="D50" s="339" t="s">
        <v>100</v>
      </c>
      <c r="E50" s="137">
        <v>6</v>
      </c>
      <c r="F50" s="137">
        <v>4</v>
      </c>
      <c r="G50" s="137">
        <v>2</v>
      </c>
    </row>
    <row r="51" spans="1:7" ht="30" customHeight="1" x14ac:dyDescent="0.25">
      <c r="A51" s="335"/>
      <c r="B51" s="354"/>
      <c r="C51" s="94" t="s">
        <v>328</v>
      </c>
      <c r="D51" s="339"/>
      <c r="E51" s="137">
        <v>2</v>
      </c>
      <c r="F51" s="137">
        <v>2</v>
      </c>
      <c r="G51" s="137">
        <v>2</v>
      </c>
    </row>
    <row r="52" spans="1:7" ht="18.75" x14ac:dyDescent="0.25">
      <c r="A52" s="335"/>
      <c r="B52" s="92" t="s">
        <v>67</v>
      </c>
      <c r="C52" s="72" t="s">
        <v>329</v>
      </c>
      <c r="D52" s="92" t="s">
        <v>49</v>
      </c>
      <c r="E52" s="114">
        <f>E49/E51</f>
        <v>750</v>
      </c>
      <c r="F52" s="114">
        <f t="shared" ref="F52:G52" si="11">F49/F51</f>
        <v>275</v>
      </c>
      <c r="G52" s="114">
        <f t="shared" si="11"/>
        <v>285</v>
      </c>
    </row>
    <row r="53" spans="1:7" ht="18.75" x14ac:dyDescent="0.25">
      <c r="A53" s="335"/>
      <c r="B53" s="92" t="s">
        <v>58</v>
      </c>
      <c r="C53" s="95" t="s">
        <v>330</v>
      </c>
      <c r="D53" s="92" t="s">
        <v>70</v>
      </c>
      <c r="E53" s="138">
        <f>E51/E50*100</f>
        <v>33.333333333333329</v>
      </c>
      <c r="F53" s="138">
        <f t="shared" ref="F53:G53" si="12">F51/F50*100</f>
        <v>50</v>
      </c>
      <c r="G53" s="138">
        <f t="shared" si="12"/>
        <v>100</v>
      </c>
    </row>
    <row r="54" spans="1:7" ht="37.5" customHeight="1" x14ac:dyDescent="0.25">
      <c r="A54" s="336" t="s">
        <v>475</v>
      </c>
      <c r="B54" s="113" t="s">
        <v>62</v>
      </c>
      <c r="C54" s="69" t="s">
        <v>398</v>
      </c>
      <c r="D54" s="113" t="s">
        <v>49</v>
      </c>
      <c r="E54" s="132">
        <f>Заходи!G48</f>
        <v>5000</v>
      </c>
      <c r="F54" s="132">
        <f>Заходи!J48</f>
        <v>5520</v>
      </c>
      <c r="G54" s="132">
        <f>Заходи!M48</f>
        <v>5845.68</v>
      </c>
    </row>
    <row r="55" spans="1:7" ht="37.5" x14ac:dyDescent="0.25">
      <c r="A55" s="337"/>
      <c r="B55" s="184" t="s">
        <v>57</v>
      </c>
      <c r="C55" s="117" t="s">
        <v>400</v>
      </c>
      <c r="D55" s="118" t="s">
        <v>100</v>
      </c>
      <c r="E55" s="140">
        <v>390</v>
      </c>
      <c r="F55" s="140">
        <v>390</v>
      </c>
      <c r="G55" s="140">
        <v>390</v>
      </c>
    </row>
    <row r="56" spans="1:7" ht="18.75" customHeight="1" x14ac:dyDescent="0.25">
      <c r="A56" s="337"/>
      <c r="B56" s="183" t="s">
        <v>67</v>
      </c>
      <c r="C56" s="94" t="s">
        <v>399</v>
      </c>
      <c r="D56" s="183" t="s">
        <v>49</v>
      </c>
      <c r="E56" s="141">
        <f>E54/E55</f>
        <v>12.820512820512821</v>
      </c>
      <c r="F56" s="141">
        <f>F54/F55</f>
        <v>14.153846153846153</v>
      </c>
      <c r="G56" s="141">
        <f>G54/G55</f>
        <v>14.988923076923077</v>
      </c>
    </row>
    <row r="57" spans="1:7" ht="18.75" customHeight="1" x14ac:dyDescent="0.25">
      <c r="A57" s="338"/>
      <c r="B57" s="183" t="s">
        <v>58</v>
      </c>
      <c r="C57" s="72" t="s">
        <v>319</v>
      </c>
      <c r="D57" s="183" t="s">
        <v>70</v>
      </c>
      <c r="E57" s="136">
        <v>100</v>
      </c>
      <c r="F57" s="136">
        <v>100</v>
      </c>
      <c r="G57" s="136">
        <v>100</v>
      </c>
    </row>
    <row r="58" spans="1:7" ht="37.5" x14ac:dyDescent="0.25">
      <c r="A58" s="336" t="s">
        <v>476</v>
      </c>
      <c r="B58" s="113" t="s">
        <v>62</v>
      </c>
      <c r="C58" s="69" t="s">
        <v>401</v>
      </c>
      <c r="D58" s="113" t="s">
        <v>49</v>
      </c>
      <c r="E58" s="132">
        <f>Заходи!G52</f>
        <v>850</v>
      </c>
      <c r="F58" s="132">
        <f>Заходи!J52</f>
        <v>928</v>
      </c>
      <c r="G58" s="132">
        <f>Заходи!M52</f>
        <v>999</v>
      </c>
    </row>
    <row r="59" spans="1:7" ht="37.5" x14ac:dyDescent="0.25">
      <c r="A59" s="337"/>
      <c r="B59" s="184" t="s">
        <v>57</v>
      </c>
      <c r="C59" s="117" t="s">
        <v>403</v>
      </c>
      <c r="D59" s="118" t="s">
        <v>100</v>
      </c>
      <c r="E59" s="140">
        <v>45</v>
      </c>
      <c r="F59" s="140">
        <v>43</v>
      </c>
      <c r="G59" s="140">
        <v>40</v>
      </c>
    </row>
    <row r="60" spans="1:7" ht="37.5" x14ac:dyDescent="0.25">
      <c r="A60" s="337"/>
      <c r="B60" s="183" t="s">
        <v>67</v>
      </c>
      <c r="C60" s="94" t="s">
        <v>402</v>
      </c>
      <c r="D60" s="183" t="s">
        <v>49</v>
      </c>
      <c r="E60" s="141">
        <f>E58/E59</f>
        <v>18.888888888888889</v>
      </c>
      <c r="F60" s="141">
        <f>F58/F59</f>
        <v>21.581395348837209</v>
      </c>
      <c r="G60" s="141">
        <f>G58/G59</f>
        <v>24.975000000000001</v>
      </c>
    </row>
    <row r="61" spans="1:7" ht="18.75" customHeight="1" x14ac:dyDescent="0.25">
      <c r="A61" s="338"/>
      <c r="B61" s="183" t="s">
        <v>58</v>
      </c>
      <c r="C61" s="72" t="s">
        <v>319</v>
      </c>
      <c r="D61" s="183" t="s">
        <v>70</v>
      </c>
      <c r="E61" s="136">
        <v>100</v>
      </c>
      <c r="F61" s="136">
        <v>100</v>
      </c>
      <c r="G61" s="136">
        <v>100</v>
      </c>
    </row>
    <row r="62" spans="1:7" ht="19.5" x14ac:dyDescent="0.25">
      <c r="A62" s="80" t="s">
        <v>78</v>
      </c>
      <c r="B62" s="102"/>
      <c r="C62" s="102"/>
      <c r="D62" s="102"/>
      <c r="E62" s="129">
        <f>E64</f>
        <v>120308.96</v>
      </c>
      <c r="F62" s="129">
        <f t="shared" ref="F62:G62" si="13">F64</f>
        <v>124400</v>
      </c>
      <c r="G62" s="129">
        <f t="shared" si="13"/>
        <v>131790</v>
      </c>
    </row>
    <row r="63" spans="1:7" ht="37.5" x14ac:dyDescent="0.25">
      <c r="A63" s="72" t="s">
        <v>82</v>
      </c>
      <c r="B63" s="119"/>
      <c r="C63" s="93"/>
      <c r="D63" s="92"/>
      <c r="E63" s="130"/>
      <c r="F63" s="130"/>
      <c r="G63" s="130"/>
    </row>
    <row r="64" spans="1:7" ht="39" x14ac:dyDescent="0.35">
      <c r="A64" s="79" t="s">
        <v>343</v>
      </c>
      <c r="B64" s="103"/>
      <c r="C64" s="104"/>
      <c r="D64" s="104"/>
      <c r="E64" s="131">
        <f>E65+E81</f>
        <v>120308.96</v>
      </c>
      <c r="F64" s="131">
        <f>F65+F81</f>
        <v>124400</v>
      </c>
      <c r="G64" s="131">
        <f>G65+G81</f>
        <v>131790</v>
      </c>
    </row>
    <row r="65" spans="1:10" ht="37.5" x14ac:dyDescent="0.25">
      <c r="A65" s="336" t="s">
        <v>25</v>
      </c>
      <c r="B65" s="113" t="s">
        <v>62</v>
      </c>
      <c r="C65" s="69" t="s">
        <v>108</v>
      </c>
      <c r="D65" s="113" t="s">
        <v>49</v>
      </c>
      <c r="E65" s="132">
        <f>Заходи!G60</f>
        <v>38514.36</v>
      </c>
      <c r="F65" s="132">
        <f>Заходи!J60</f>
        <v>34100</v>
      </c>
      <c r="G65" s="132">
        <f>Заходи!M60</f>
        <v>36160</v>
      </c>
    </row>
    <row r="66" spans="1:10" ht="18.75" x14ac:dyDescent="0.25">
      <c r="A66" s="337"/>
      <c r="B66" s="362" t="s">
        <v>57</v>
      </c>
      <c r="C66" s="94" t="s">
        <v>111</v>
      </c>
      <c r="D66" s="359" t="s">
        <v>109</v>
      </c>
      <c r="E66" s="139">
        <v>643.20000000000005</v>
      </c>
      <c r="F66" s="139">
        <v>643.20000000000005</v>
      </c>
      <c r="G66" s="139">
        <v>643.20000000000005</v>
      </c>
    </row>
    <row r="67" spans="1:10" ht="18.75" x14ac:dyDescent="0.25">
      <c r="A67" s="337"/>
      <c r="B67" s="363"/>
      <c r="C67" s="94" t="s">
        <v>112</v>
      </c>
      <c r="D67" s="360"/>
      <c r="E67" s="139">
        <v>95</v>
      </c>
      <c r="F67" s="139">
        <v>90</v>
      </c>
      <c r="G67" s="139">
        <v>85</v>
      </c>
    </row>
    <row r="68" spans="1:10" ht="18.75" x14ac:dyDescent="0.25">
      <c r="A68" s="337"/>
      <c r="B68" s="363"/>
      <c r="C68" s="94" t="s">
        <v>117</v>
      </c>
      <c r="D68" s="361"/>
      <c r="E68" s="139">
        <v>106</v>
      </c>
      <c r="F68" s="139">
        <v>110</v>
      </c>
      <c r="G68" s="139">
        <v>135</v>
      </c>
    </row>
    <row r="69" spans="1:10" ht="18.75" x14ac:dyDescent="0.25">
      <c r="A69" s="337"/>
      <c r="B69" s="363"/>
      <c r="C69" s="94" t="s">
        <v>113</v>
      </c>
      <c r="D69" s="359" t="s">
        <v>110</v>
      </c>
      <c r="E69" s="140">
        <v>17711</v>
      </c>
      <c r="F69" s="140">
        <v>17711</v>
      </c>
      <c r="G69" s="140">
        <v>17711</v>
      </c>
    </row>
    <row r="70" spans="1:10" ht="18.75" x14ac:dyDescent="0.25">
      <c r="A70" s="337"/>
      <c r="B70" s="363"/>
      <c r="C70" s="94" t="s">
        <v>114</v>
      </c>
      <c r="D70" s="361"/>
      <c r="E70" s="140">
        <v>7250</v>
      </c>
      <c r="F70" s="140">
        <v>6200</v>
      </c>
      <c r="G70" s="140">
        <v>3200</v>
      </c>
    </row>
    <row r="71" spans="1:10" ht="37.5" x14ac:dyDescent="0.25">
      <c r="A71" s="337"/>
      <c r="B71" s="363"/>
      <c r="C71" s="94" t="s">
        <v>115</v>
      </c>
      <c r="D71" s="360" t="s">
        <v>109</v>
      </c>
      <c r="E71" s="140">
        <v>30</v>
      </c>
      <c r="F71" s="140">
        <v>46</v>
      </c>
      <c r="G71" s="140">
        <v>50</v>
      </c>
    </row>
    <row r="72" spans="1:10" ht="37.5" x14ac:dyDescent="0.25">
      <c r="A72" s="337"/>
      <c r="B72" s="363"/>
      <c r="C72" s="94" t="s">
        <v>118</v>
      </c>
      <c r="D72" s="361"/>
      <c r="E72" s="139">
        <v>5.8</v>
      </c>
      <c r="F72" s="139"/>
      <c r="G72" s="139"/>
    </row>
    <row r="73" spans="1:10" ht="18.75" x14ac:dyDescent="0.25">
      <c r="A73" s="337"/>
      <c r="B73" s="363"/>
      <c r="C73" s="94" t="s">
        <v>116</v>
      </c>
      <c r="D73" s="119" t="s">
        <v>100</v>
      </c>
      <c r="E73" s="140">
        <v>1120</v>
      </c>
      <c r="F73" s="140">
        <v>1650</v>
      </c>
      <c r="G73" s="140">
        <v>1860</v>
      </c>
    </row>
    <row r="74" spans="1:10" ht="37.5" x14ac:dyDescent="0.35">
      <c r="A74" s="337"/>
      <c r="B74" s="359" t="s">
        <v>67</v>
      </c>
      <c r="C74" s="94" t="s">
        <v>119</v>
      </c>
      <c r="D74" s="92" t="s">
        <v>89</v>
      </c>
      <c r="E74" s="160">
        <v>625.45000000000005</v>
      </c>
      <c r="F74" s="160">
        <v>756.32</v>
      </c>
      <c r="G74" s="160">
        <v>956.84</v>
      </c>
      <c r="H74" s="159">
        <f>E74*E71/1000</f>
        <v>18.763500000000001</v>
      </c>
      <c r="I74" s="159">
        <f t="shared" ref="I74:J74" si="14">F74*F71/1000</f>
        <v>34.79072</v>
      </c>
      <c r="J74" s="159">
        <f t="shared" si="14"/>
        <v>47.841999999999999</v>
      </c>
    </row>
    <row r="75" spans="1:10" ht="37.5" x14ac:dyDescent="0.25">
      <c r="A75" s="337"/>
      <c r="B75" s="360"/>
      <c r="C75" s="94" t="s">
        <v>120</v>
      </c>
      <c r="D75" s="92" t="s">
        <v>89</v>
      </c>
      <c r="E75" s="160">
        <f>Заходи!I61/Результативні!E72</f>
        <v>1209.3724137931035</v>
      </c>
      <c r="F75" s="160" t="e">
        <f>Заходи!L61/Результативні!F72</f>
        <v>#DIV/0!</v>
      </c>
      <c r="G75" s="160" t="e">
        <f>Заходи!O61/Результативні!G72</f>
        <v>#DIV/0!</v>
      </c>
    </row>
    <row r="76" spans="1:10" ht="21" x14ac:dyDescent="0.35">
      <c r="A76" s="337"/>
      <c r="B76" s="360"/>
      <c r="C76" s="94" t="s">
        <v>122</v>
      </c>
      <c r="D76" s="92" t="s">
        <v>89</v>
      </c>
      <c r="E76" s="160">
        <v>941.5</v>
      </c>
      <c r="F76" s="160">
        <v>1043.26</v>
      </c>
      <c r="G76" s="160">
        <v>1151.22</v>
      </c>
      <c r="H76" s="159">
        <f>(Заходи!H61-Результативні!H77-H74)/Результативні!E69*1000</f>
        <v>1760.2001750324657</v>
      </c>
      <c r="I76" s="159">
        <f>(Заходи!K61-Результативні!I74-Результативні!I77)/F69*1000</f>
        <v>1895.8353159053697</v>
      </c>
      <c r="J76" s="159">
        <f>(Заходи!N61-Результативні!J74-Результативні!J77)/G69*1000</f>
        <v>2007.1846648975215</v>
      </c>
    </row>
    <row r="77" spans="1:10" ht="21" x14ac:dyDescent="0.35">
      <c r="A77" s="337"/>
      <c r="B77" s="361"/>
      <c r="C77" s="94" t="s">
        <v>121</v>
      </c>
      <c r="D77" s="92" t="s">
        <v>89</v>
      </c>
      <c r="E77" s="160">
        <v>273.51</v>
      </c>
      <c r="F77" s="160">
        <v>295.8</v>
      </c>
      <c r="G77" s="160">
        <v>302.64</v>
      </c>
      <c r="H77" s="159">
        <f>E77*E73/1000</f>
        <v>306.33120000000002</v>
      </c>
      <c r="I77" s="159">
        <f t="shared" ref="I77:J77" si="15">F77*F73/1000</f>
        <v>488.07</v>
      </c>
      <c r="J77" s="159">
        <f t="shared" si="15"/>
        <v>562.91039999999998</v>
      </c>
    </row>
    <row r="78" spans="1:10" ht="37.5" x14ac:dyDescent="0.25">
      <c r="A78" s="337"/>
      <c r="B78" s="359" t="s">
        <v>58</v>
      </c>
      <c r="C78" s="94" t="s">
        <v>123</v>
      </c>
      <c r="D78" s="92" t="s">
        <v>70</v>
      </c>
      <c r="E78" s="161">
        <f>E72/E67*100</f>
        <v>6.1052631578947363</v>
      </c>
      <c r="F78" s="161">
        <f t="shared" ref="F78:G78" si="16">F72/F67*100</f>
        <v>0</v>
      </c>
      <c r="G78" s="161">
        <f t="shared" si="16"/>
        <v>0</v>
      </c>
    </row>
    <row r="79" spans="1:10" ht="37.5" x14ac:dyDescent="0.25">
      <c r="A79" s="337"/>
      <c r="B79" s="360"/>
      <c r="C79" s="94" t="s">
        <v>124</v>
      </c>
      <c r="D79" s="92" t="s">
        <v>70</v>
      </c>
      <c r="E79" s="161">
        <f>E71/E68*100</f>
        <v>28.30188679245283</v>
      </c>
      <c r="F79" s="161">
        <f t="shared" ref="F79:G79" si="17">F71/F68*100</f>
        <v>41.818181818181813</v>
      </c>
      <c r="G79" s="161">
        <f t="shared" si="17"/>
        <v>37.037037037037038</v>
      </c>
    </row>
    <row r="80" spans="1:10" ht="18.75" x14ac:dyDescent="0.25">
      <c r="A80" s="338"/>
      <c r="B80" s="361"/>
      <c r="C80" s="94" t="s">
        <v>125</v>
      </c>
      <c r="D80" s="92" t="s">
        <v>70</v>
      </c>
      <c r="E80" s="162">
        <f>E67/E66*100</f>
        <v>14.769900497512436</v>
      </c>
      <c r="F80" s="162">
        <f>F67/F66*100</f>
        <v>13.992537313432834</v>
      </c>
      <c r="G80" s="162">
        <f>G67/G66*100</f>
        <v>13.215174129353233</v>
      </c>
    </row>
    <row r="81" spans="1:7" ht="18.75" x14ac:dyDescent="0.25">
      <c r="A81" s="335" t="s">
        <v>79</v>
      </c>
      <c r="B81" s="113" t="s">
        <v>62</v>
      </c>
      <c r="C81" s="69" t="s">
        <v>87</v>
      </c>
      <c r="D81" s="113" t="s">
        <v>49</v>
      </c>
      <c r="E81" s="132">
        <f>Заходи!G64</f>
        <v>81794.600000000006</v>
      </c>
      <c r="F81" s="132">
        <f>Заходи!J64</f>
        <v>90300</v>
      </c>
      <c r="G81" s="132">
        <f>Заходи!M64</f>
        <v>95630</v>
      </c>
    </row>
    <row r="82" spans="1:7" ht="37.5" x14ac:dyDescent="0.25">
      <c r="A82" s="335"/>
      <c r="B82" s="115" t="s">
        <v>57</v>
      </c>
      <c r="C82" s="94" t="s">
        <v>84</v>
      </c>
      <c r="D82" s="92" t="s">
        <v>88</v>
      </c>
      <c r="E82" s="174">
        <v>8010000</v>
      </c>
      <c r="F82" s="174">
        <v>8000000</v>
      </c>
      <c r="G82" s="174">
        <v>8000000</v>
      </c>
    </row>
    <row r="83" spans="1:7" ht="37.5" x14ac:dyDescent="0.25">
      <c r="A83" s="335"/>
      <c r="B83" s="92" t="s">
        <v>67</v>
      </c>
      <c r="C83" s="94" t="s">
        <v>85</v>
      </c>
      <c r="D83" s="92" t="s">
        <v>89</v>
      </c>
      <c r="E83" s="142">
        <f>E81/E82*1000</f>
        <v>10.211560549313358</v>
      </c>
      <c r="F83" s="142">
        <f t="shared" ref="F83:G83" si="18">F81/F82*1000</f>
        <v>11.287500000000001</v>
      </c>
      <c r="G83" s="142">
        <f t="shared" si="18"/>
        <v>11.953750000000001</v>
      </c>
    </row>
    <row r="84" spans="1:7" ht="18.75" x14ac:dyDescent="0.25">
      <c r="A84" s="335"/>
      <c r="B84" s="92" t="s">
        <v>58</v>
      </c>
      <c r="C84" s="95" t="s">
        <v>86</v>
      </c>
      <c r="D84" s="92" t="s">
        <v>70</v>
      </c>
      <c r="E84" s="160">
        <v>100</v>
      </c>
      <c r="F84" s="160">
        <v>100</v>
      </c>
      <c r="G84" s="160">
        <v>100</v>
      </c>
    </row>
    <row r="85" spans="1:7" ht="39" x14ac:dyDescent="0.25">
      <c r="A85" s="68" t="s">
        <v>80</v>
      </c>
      <c r="B85" s="71"/>
      <c r="C85" s="67"/>
      <c r="D85" s="67"/>
      <c r="E85" s="129">
        <f>E87</f>
        <v>70680.5</v>
      </c>
      <c r="F85" s="129">
        <f t="shared" ref="F85:G85" si="19">F87</f>
        <v>51679.199999999997</v>
      </c>
      <c r="G85" s="129">
        <f t="shared" si="19"/>
        <v>55603.479999999996</v>
      </c>
    </row>
    <row r="86" spans="1:7" ht="37.5" x14ac:dyDescent="0.25">
      <c r="A86" s="72" t="s">
        <v>82</v>
      </c>
      <c r="B86" s="71"/>
      <c r="C86" s="73"/>
      <c r="D86" s="71"/>
      <c r="E86" s="130"/>
      <c r="F86" s="130"/>
      <c r="G86" s="130"/>
    </row>
    <row r="87" spans="1:7" ht="58.5" x14ac:dyDescent="0.35">
      <c r="A87" s="79" t="s">
        <v>27</v>
      </c>
      <c r="B87" s="74"/>
      <c r="C87" s="75"/>
      <c r="D87" s="75"/>
      <c r="E87" s="131">
        <f>E88+E93+E98+E105+E110+E114+E118+E128+E133+E137</f>
        <v>70680.5</v>
      </c>
      <c r="F87" s="131">
        <f t="shared" ref="F87:G87" si="20">F88+F93+F98+F105+F110+F114+F118+F128+F133+F137</f>
        <v>51679.199999999997</v>
      </c>
      <c r="G87" s="131">
        <f t="shared" si="20"/>
        <v>55603.479999999996</v>
      </c>
    </row>
    <row r="88" spans="1:7" ht="75" x14ac:dyDescent="0.25">
      <c r="A88" s="336" t="s">
        <v>28</v>
      </c>
      <c r="B88" s="113" t="s">
        <v>62</v>
      </c>
      <c r="C88" s="69" t="s">
        <v>126</v>
      </c>
      <c r="D88" s="113" t="s">
        <v>49</v>
      </c>
      <c r="E88" s="132">
        <f>Заходи!G72</f>
        <v>7055</v>
      </c>
      <c r="F88" s="132">
        <f>Заходи!J72</f>
        <v>7681.2</v>
      </c>
      <c r="G88" s="132">
        <f>Заходи!M72</f>
        <v>8122.48</v>
      </c>
    </row>
    <row r="89" spans="1:7" ht="18.75" x14ac:dyDescent="0.25">
      <c r="A89" s="337"/>
      <c r="B89" s="354" t="s">
        <v>57</v>
      </c>
      <c r="C89" s="94" t="s">
        <v>130</v>
      </c>
      <c r="D89" s="340" t="s">
        <v>100</v>
      </c>
      <c r="E89" s="140">
        <v>13060</v>
      </c>
      <c r="F89" s="140">
        <v>13060</v>
      </c>
      <c r="G89" s="140">
        <v>13060</v>
      </c>
    </row>
    <row r="90" spans="1:7" ht="18.75" x14ac:dyDescent="0.25">
      <c r="A90" s="337"/>
      <c r="B90" s="354"/>
      <c r="C90" s="94" t="s">
        <v>136</v>
      </c>
      <c r="D90" s="346"/>
      <c r="E90" s="140">
        <v>1900</v>
      </c>
      <c r="F90" s="140">
        <v>2292</v>
      </c>
      <c r="G90" s="140">
        <v>2350</v>
      </c>
    </row>
    <row r="91" spans="1:7" ht="18.75" x14ac:dyDescent="0.25">
      <c r="A91" s="337"/>
      <c r="B91" s="92" t="s">
        <v>67</v>
      </c>
      <c r="C91" s="94" t="s">
        <v>146</v>
      </c>
      <c r="D91" s="71" t="s">
        <v>89</v>
      </c>
      <c r="E91" s="141">
        <f>E88/E90*1000</f>
        <v>3713.1578947368421</v>
      </c>
      <c r="F91" s="141">
        <f t="shared" ref="F91:G91" si="21">F88/F90*1000</f>
        <v>3351.3089005235602</v>
      </c>
      <c r="G91" s="141">
        <f t="shared" si="21"/>
        <v>3456.3744680851059</v>
      </c>
    </row>
    <row r="92" spans="1:7" ht="37.5" x14ac:dyDescent="0.25">
      <c r="A92" s="338"/>
      <c r="B92" s="92" t="s">
        <v>58</v>
      </c>
      <c r="C92" s="94" t="s">
        <v>152</v>
      </c>
      <c r="D92" s="71" t="s">
        <v>70</v>
      </c>
      <c r="E92" s="136">
        <f>E90/E89*100</f>
        <v>14.548238897396631</v>
      </c>
      <c r="F92" s="136">
        <f t="shared" ref="F92:G92" si="22">F90/F89*100</f>
        <v>17.549770290964776</v>
      </c>
      <c r="G92" s="136">
        <f t="shared" si="22"/>
        <v>17.993874425727412</v>
      </c>
    </row>
    <row r="93" spans="1:7" ht="93.75" x14ac:dyDescent="0.25">
      <c r="A93" s="335" t="s">
        <v>81</v>
      </c>
      <c r="B93" s="113" t="s">
        <v>62</v>
      </c>
      <c r="C93" s="69" t="s">
        <v>127</v>
      </c>
      <c r="D93" s="70" t="s">
        <v>49</v>
      </c>
      <c r="E93" s="132">
        <f>Заходи!G76</f>
        <v>21550</v>
      </c>
      <c r="F93" s="132">
        <f>Заходи!J76</f>
        <v>23600</v>
      </c>
      <c r="G93" s="132">
        <f>Заходи!M76</f>
        <v>25800</v>
      </c>
    </row>
    <row r="94" spans="1:7" ht="37.5" x14ac:dyDescent="0.25">
      <c r="A94" s="335"/>
      <c r="B94" s="354" t="s">
        <v>57</v>
      </c>
      <c r="C94" s="94" t="s">
        <v>503</v>
      </c>
      <c r="D94" s="340" t="s">
        <v>100</v>
      </c>
      <c r="E94" s="137">
        <v>63</v>
      </c>
      <c r="F94" s="137">
        <v>63</v>
      </c>
      <c r="G94" s="137">
        <v>63</v>
      </c>
    </row>
    <row r="95" spans="1:7" ht="37.5" x14ac:dyDescent="0.25">
      <c r="A95" s="335"/>
      <c r="B95" s="354"/>
      <c r="C95" s="94" t="s">
        <v>534</v>
      </c>
      <c r="D95" s="346"/>
      <c r="E95" s="137">
        <v>51</v>
      </c>
      <c r="F95" s="137">
        <v>51</v>
      </c>
      <c r="G95" s="137">
        <v>51</v>
      </c>
    </row>
    <row r="96" spans="1:7" ht="37.5" x14ac:dyDescent="0.25">
      <c r="A96" s="335"/>
      <c r="B96" s="92" t="s">
        <v>67</v>
      </c>
      <c r="C96" s="94" t="s">
        <v>154</v>
      </c>
      <c r="D96" s="71" t="s">
        <v>49</v>
      </c>
      <c r="E96" s="114">
        <f>E93/E95</f>
        <v>422.54901960784315</v>
      </c>
      <c r="F96" s="114">
        <f t="shared" ref="F96:G96" si="23">F93/F95</f>
        <v>462.74509803921569</v>
      </c>
      <c r="G96" s="114">
        <f t="shared" si="23"/>
        <v>505.88235294117646</v>
      </c>
    </row>
    <row r="97" spans="1:7" ht="37.5" x14ac:dyDescent="0.25">
      <c r="A97" s="335"/>
      <c r="B97" s="92" t="s">
        <v>58</v>
      </c>
      <c r="C97" s="94" t="s">
        <v>153</v>
      </c>
      <c r="D97" s="71" t="s">
        <v>70</v>
      </c>
      <c r="E97" s="138">
        <f>E95/E94*100</f>
        <v>80.952380952380949</v>
      </c>
      <c r="F97" s="138">
        <f>F95/F94*100</f>
        <v>80.952380952380949</v>
      </c>
      <c r="G97" s="138">
        <f>G95/G94*100</f>
        <v>80.952380952380949</v>
      </c>
    </row>
    <row r="98" spans="1:7" ht="93.75" x14ac:dyDescent="0.25">
      <c r="A98" s="355" t="s">
        <v>30</v>
      </c>
      <c r="B98" s="113" t="s">
        <v>62</v>
      </c>
      <c r="C98" s="69" t="s">
        <v>128</v>
      </c>
      <c r="D98" s="70" t="s">
        <v>49</v>
      </c>
      <c r="E98" s="132">
        <f>Заходи!G80</f>
        <v>9050</v>
      </c>
      <c r="F98" s="132">
        <f>Заходи!J80</f>
        <v>9991</v>
      </c>
      <c r="G98" s="132">
        <f>Заходи!M80</f>
        <v>10578</v>
      </c>
    </row>
    <row r="99" spans="1:7" ht="18.75" x14ac:dyDescent="0.25">
      <c r="A99" s="356"/>
      <c r="B99" s="364" t="s">
        <v>57</v>
      </c>
      <c r="C99" s="94" t="s">
        <v>132</v>
      </c>
      <c r="D99" s="340" t="s">
        <v>145</v>
      </c>
      <c r="E99" s="138">
        <v>123.45</v>
      </c>
      <c r="F99" s="138">
        <v>123.45</v>
      </c>
      <c r="G99" s="138">
        <v>123.45</v>
      </c>
    </row>
    <row r="100" spans="1:7" ht="18.75" x14ac:dyDescent="0.25">
      <c r="A100" s="356"/>
      <c r="B100" s="363"/>
      <c r="C100" s="94" t="s">
        <v>134</v>
      </c>
      <c r="D100" s="346"/>
      <c r="E100" s="138">
        <v>0</v>
      </c>
      <c r="F100" s="138">
        <v>0</v>
      </c>
      <c r="G100" s="138">
        <v>7</v>
      </c>
    </row>
    <row r="101" spans="1:7" ht="18.75" x14ac:dyDescent="0.25">
      <c r="A101" s="356"/>
      <c r="B101" s="365"/>
      <c r="C101" s="94" t="s">
        <v>138</v>
      </c>
      <c r="D101" s="341"/>
      <c r="E101" s="138">
        <v>76.260000000000005</v>
      </c>
      <c r="F101" s="138">
        <v>80</v>
      </c>
      <c r="G101" s="138">
        <v>95</v>
      </c>
    </row>
    <row r="102" spans="1:7" ht="18.75" x14ac:dyDescent="0.3">
      <c r="A102" s="356"/>
      <c r="B102" s="359" t="s">
        <v>67</v>
      </c>
      <c r="C102" s="120" t="s">
        <v>147</v>
      </c>
      <c r="D102" s="340" t="s">
        <v>155</v>
      </c>
      <c r="E102" s="114">
        <v>0</v>
      </c>
      <c r="F102" s="114">
        <v>0</v>
      </c>
      <c r="G102" s="114">
        <v>62625</v>
      </c>
    </row>
    <row r="103" spans="1:7" ht="18.75" x14ac:dyDescent="0.25">
      <c r="A103" s="356"/>
      <c r="B103" s="361"/>
      <c r="C103" s="94" t="s">
        <v>149</v>
      </c>
      <c r="D103" s="341"/>
      <c r="E103" s="142">
        <f>E98/E101*1000</f>
        <v>118672.96092315762</v>
      </c>
      <c r="F103" s="142">
        <f t="shared" ref="F103" si="24">F98/F101*1000</f>
        <v>124887.5</v>
      </c>
      <c r="G103" s="142">
        <f>(G98*1000-G100*G102)/G101</f>
        <v>106732.89473684211</v>
      </c>
    </row>
    <row r="104" spans="1:7" ht="18.75" x14ac:dyDescent="0.25">
      <c r="A104" s="357"/>
      <c r="B104" s="92" t="s">
        <v>58</v>
      </c>
      <c r="C104" s="95" t="s">
        <v>156</v>
      </c>
      <c r="D104" s="71" t="s">
        <v>70</v>
      </c>
      <c r="E104" s="138">
        <f>E101/E99*100</f>
        <v>61.773997569866346</v>
      </c>
      <c r="F104" s="138">
        <f t="shared" ref="F104:G104" si="25">F101/F99*100</f>
        <v>64.803564196030777</v>
      </c>
      <c r="G104" s="138">
        <f t="shared" si="25"/>
        <v>76.954232482786551</v>
      </c>
    </row>
    <row r="105" spans="1:7" ht="18.75" x14ac:dyDescent="0.25">
      <c r="A105" s="336" t="s">
        <v>29</v>
      </c>
      <c r="B105" s="113" t="s">
        <v>62</v>
      </c>
      <c r="C105" s="69" t="s">
        <v>129</v>
      </c>
      <c r="D105" s="113" t="s">
        <v>49</v>
      </c>
      <c r="E105" s="132">
        <f>Заходи!G84</f>
        <v>1200</v>
      </c>
      <c r="F105" s="132">
        <f>Заходи!J84</f>
        <v>0</v>
      </c>
      <c r="G105" s="132">
        <f>Заходи!M84</f>
        <v>0</v>
      </c>
    </row>
    <row r="106" spans="1:7" ht="18.75" x14ac:dyDescent="0.25">
      <c r="A106" s="337"/>
      <c r="B106" s="354" t="s">
        <v>57</v>
      </c>
      <c r="C106" s="94" t="s">
        <v>131</v>
      </c>
      <c r="D106" s="340" t="s">
        <v>100</v>
      </c>
      <c r="E106" s="140">
        <v>2000</v>
      </c>
      <c r="F106" s="140"/>
      <c r="G106" s="140"/>
    </row>
    <row r="107" spans="1:7" ht="37.5" x14ac:dyDescent="0.25">
      <c r="A107" s="337"/>
      <c r="B107" s="354"/>
      <c r="C107" s="94" t="s">
        <v>137</v>
      </c>
      <c r="D107" s="341"/>
      <c r="E107" s="140">
        <v>225</v>
      </c>
      <c r="F107" s="140"/>
      <c r="G107" s="140"/>
    </row>
    <row r="108" spans="1:7" ht="18.75" x14ac:dyDescent="0.25">
      <c r="A108" s="337"/>
      <c r="B108" s="92" t="s">
        <v>67</v>
      </c>
      <c r="C108" s="94" t="s">
        <v>148</v>
      </c>
      <c r="D108" s="71" t="s">
        <v>49</v>
      </c>
      <c r="E108" s="135">
        <f>E105/E107</f>
        <v>5.333333333333333</v>
      </c>
      <c r="F108" s="135" t="e">
        <f t="shared" ref="F108:G108" si="26">F105/F107</f>
        <v>#DIV/0!</v>
      </c>
      <c r="G108" s="135" t="e">
        <f t="shared" si="26"/>
        <v>#DIV/0!</v>
      </c>
    </row>
    <row r="109" spans="1:7" ht="18.75" x14ac:dyDescent="0.25">
      <c r="A109" s="338"/>
      <c r="B109" s="92" t="s">
        <v>58</v>
      </c>
      <c r="C109" s="72" t="s">
        <v>157</v>
      </c>
      <c r="D109" s="71" t="s">
        <v>70</v>
      </c>
      <c r="E109" s="136">
        <v>100</v>
      </c>
      <c r="F109" s="136">
        <v>100</v>
      </c>
      <c r="G109" s="136">
        <v>100</v>
      </c>
    </row>
    <row r="110" spans="1:7" ht="37.5" x14ac:dyDescent="0.25">
      <c r="A110" s="335" t="s">
        <v>357</v>
      </c>
      <c r="B110" s="113" t="s">
        <v>62</v>
      </c>
      <c r="C110" s="69" t="s">
        <v>360</v>
      </c>
      <c r="D110" s="113" t="s">
        <v>49</v>
      </c>
      <c r="E110" s="132">
        <f>Заходи!G88</f>
        <v>5400</v>
      </c>
      <c r="F110" s="132">
        <f>Заходи!J88</f>
        <v>5960</v>
      </c>
      <c r="G110" s="132">
        <f>Заходи!M88</f>
        <v>6315</v>
      </c>
    </row>
    <row r="111" spans="1:7" ht="37.5" x14ac:dyDescent="0.25">
      <c r="A111" s="335"/>
      <c r="B111" s="166" t="s">
        <v>57</v>
      </c>
      <c r="C111" s="94" t="s">
        <v>363</v>
      </c>
      <c r="D111" s="167" t="s">
        <v>158</v>
      </c>
      <c r="E111" s="137">
        <v>1100</v>
      </c>
      <c r="F111" s="137">
        <v>1180</v>
      </c>
      <c r="G111" s="137">
        <v>1200</v>
      </c>
    </row>
    <row r="112" spans="1:7" ht="23.25" customHeight="1" x14ac:dyDescent="0.25">
      <c r="A112" s="335"/>
      <c r="B112" s="92" t="s">
        <v>67</v>
      </c>
      <c r="C112" s="94" t="s">
        <v>362</v>
      </c>
      <c r="D112" s="71" t="s">
        <v>49</v>
      </c>
      <c r="E112" s="114">
        <f>E110/E111</f>
        <v>4.9090909090909092</v>
      </c>
      <c r="F112" s="114">
        <f t="shared" ref="F112:G112" si="27">F110/F111</f>
        <v>5.0508474576271185</v>
      </c>
      <c r="G112" s="114">
        <f t="shared" si="27"/>
        <v>5.2625000000000002</v>
      </c>
    </row>
    <row r="113" spans="1:7" ht="18.75" x14ac:dyDescent="0.25">
      <c r="A113" s="335"/>
      <c r="B113" s="92" t="s">
        <v>58</v>
      </c>
      <c r="C113" s="72" t="s">
        <v>361</v>
      </c>
      <c r="D113" s="71" t="s">
        <v>70</v>
      </c>
      <c r="E113" s="138">
        <v>100</v>
      </c>
      <c r="F113" s="138">
        <v>100</v>
      </c>
      <c r="G113" s="138">
        <v>100</v>
      </c>
    </row>
    <row r="114" spans="1:7" ht="56.25" x14ac:dyDescent="0.25">
      <c r="A114" s="336" t="s">
        <v>485</v>
      </c>
      <c r="B114" s="113" t="s">
        <v>62</v>
      </c>
      <c r="C114" s="69" t="s">
        <v>486</v>
      </c>
      <c r="D114" s="113" t="s">
        <v>49</v>
      </c>
      <c r="E114" s="132">
        <f>Заходи!G92</f>
        <v>340</v>
      </c>
      <c r="F114" s="132">
        <f>Заходи!J92</f>
        <v>280</v>
      </c>
      <c r="G114" s="132">
        <f>Заходи!M92</f>
        <v>320</v>
      </c>
    </row>
    <row r="115" spans="1:7" ht="37.5" x14ac:dyDescent="0.25">
      <c r="A115" s="337"/>
      <c r="B115" s="115" t="s">
        <v>57</v>
      </c>
      <c r="C115" s="93" t="s">
        <v>487</v>
      </c>
      <c r="D115" s="76" t="s">
        <v>167</v>
      </c>
      <c r="E115" s="134">
        <v>12</v>
      </c>
      <c r="F115" s="134">
        <v>12</v>
      </c>
      <c r="G115" s="134">
        <v>12</v>
      </c>
    </row>
    <row r="116" spans="1:7" ht="37.5" x14ac:dyDescent="0.25">
      <c r="A116" s="337"/>
      <c r="B116" s="92" t="s">
        <v>67</v>
      </c>
      <c r="C116" s="72" t="s">
        <v>488</v>
      </c>
      <c r="D116" s="71" t="s">
        <v>49</v>
      </c>
      <c r="E116" s="138">
        <f>E114/E115</f>
        <v>28.333333333333332</v>
      </c>
      <c r="F116" s="138">
        <f t="shared" ref="F116:G116" si="28">F114/F115</f>
        <v>23.333333333333332</v>
      </c>
      <c r="G116" s="138">
        <f t="shared" si="28"/>
        <v>26.666666666666668</v>
      </c>
    </row>
    <row r="117" spans="1:7" ht="37.5" x14ac:dyDescent="0.25">
      <c r="A117" s="338"/>
      <c r="B117" s="92" t="s">
        <v>58</v>
      </c>
      <c r="C117" s="72" t="s">
        <v>489</v>
      </c>
      <c r="D117" s="71" t="s">
        <v>70</v>
      </c>
      <c r="E117" s="136">
        <v>100</v>
      </c>
      <c r="F117" s="136">
        <v>100</v>
      </c>
      <c r="G117" s="136">
        <v>100</v>
      </c>
    </row>
    <row r="118" spans="1:7" ht="18.75" x14ac:dyDescent="0.25">
      <c r="A118" s="335" t="s">
        <v>358</v>
      </c>
      <c r="B118" s="113" t="s">
        <v>62</v>
      </c>
      <c r="C118" s="69" t="s">
        <v>163</v>
      </c>
      <c r="D118" s="113" t="s">
        <v>49</v>
      </c>
      <c r="E118" s="132">
        <f>Заходи!G96</f>
        <v>780</v>
      </c>
      <c r="F118" s="132">
        <f>Заходи!J96</f>
        <v>862</v>
      </c>
      <c r="G118" s="132">
        <f>Заходи!M96</f>
        <v>913</v>
      </c>
    </row>
    <row r="119" spans="1:7" ht="18.75" x14ac:dyDescent="0.25">
      <c r="A119" s="335"/>
      <c r="B119" s="362" t="s">
        <v>57</v>
      </c>
      <c r="C119" s="94" t="s">
        <v>133</v>
      </c>
      <c r="D119" s="85" t="s">
        <v>145</v>
      </c>
      <c r="E119" s="138">
        <v>11.55</v>
      </c>
      <c r="F119" s="138">
        <v>11.55</v>
      </c>
      <c r="G119" s="138">
        <v>11.55</v>
      </c>
    </row>
    <row r="120" spans="1:7" ht="37.5" x14ac:dyDescent="0.25">
      <c r="A120" s="335"/>
      <c r="B120" s="363"/>
      <c r="C120" s="94" t="s">
        <v>139</v>
      </c>
      <c r="D120" s="77" t="s">
        <v>100</v>
      </c>
      <c r="E120" s="137">
        <v>1</v>
      </c>
      <c r="F120" s="137">
        <v>1</v>
      </c>
      <c r="G120" s="137">
        <v>1</v>
      </c>
    </row>
    <row r="121" spans="1:7" ht="18.75" x14ac:dyDescent="0.25">
      <c r="A121" s="335"/>
      <c r="B121" s="363"/>
      <c r="C121" s="94" t="s">
        <v>140</v>
      </c>
      <c r="D121" s="77" t="s">
        <v>145</v>
      </c>
      <c r="E121" s="138">
        <v>11.55</v>
      </c>
      <c r="F121" s="138">
        <v>11.55</v>
      </c>
      <c r="G121" s="138">
        <v>11.55</v>
      </c>
    </row>
    <row r="122" spans="1:7" ht="37.5" hidden="1" x14ac:dyDescent="0.25">
      <c r="A122" s="335"/>
      <c r="B122" s="363"/>
      <c r="C122" s="94" t="s">
        <v>141</v>
      </c>
      <c r="D122" s="340" t="s">
        <v>100</v>
      </c>
      <c r="E122" s="138"/>
      <c r="F122" s="138"/>
      <c r="G122" s="138"/>
    </row>
    <row r="123" spans="1:7" ht="37.5" hidden="1" x14ac:dyDescent="0.25">
      <c r="A123" s="335"/>
      <c r="B123" s="363"/>
      <c r="C123" s="94" t="s">
        <v>142</v>
      </c>
      <c r="D123" s="346"/>
      <c r="E123" s="138"/>
      <c r="F123" s="138"/>
      <c r="G123" s="138"/>
    </row>
    <row r="124" spans="1:7" ht="37.5" hidden="1" x14ac:dyDescent="0.25">
      <c r="A124" s="335"/>
      <c r="B124" s="363"/>
      <c r="C124" s="94" t="s">
        <v>143</v>
      </c>
      <c r="D124" s="341"/>
      <c r="E124" s="138"/>
      <c r="F124" s="138"/>
      <c r="G124" s="138"/>
    </row>
    <row r="125" spans="1:7" ht="37.5" hidden="1" x14ac:dyDescent="0.25">
      <c r="A125" s="335"/>
      <c r="B125" s="365"/>
      <c r="C125" s="94" t="s">
        <v>144</v>
      </c>
      <c r="D125" s="77" t="s">
        <v>161</v>
      </c>
      <c r="E125" s="138"/>
      <c r="F125" s="138"/>
      <c r="G125" s="138"/>
    </row>
    <row r="126" spans="1:7" ht="18.75" x14ac:dyDescent="0.25">
      <c r="A126" s="335"/>
      <c r="B126" s="92" t="s">
        <v>67</v>
      </c>
      <c r="C126" s="94" t="s">
        <v>150</v>
      </c>
      <c r="D126" s="71" t="s">
        <v>49</v>
      </c>
      <c r="E126" s="114">
        <f>E118</f>
        <v>780</v>
      </c>
      <c r="F126" s="114">
        <f t="shared" ref="F126:G126" si="29">F118</f>
        <v>862</v>
      </c>
      <c r="G126" s="114">
        <f t="shared" si="29"/>
        <v>913</v>
      </c>
    </row>
    <row r="127" spans="1:7" ht="18.75" x14ac:dyDescent="0.25">
      <c r="A127" s="335"/>
      <c r="B127" s="92" t="s">
        <v>58</v>
      </c>
      <c r="C127" s="95" t="s">
        <v>164</v>
      </c>
      <c r="D127" s="71" t="s">
        <v>70</v>
      </c>
      <c r="E127" s="138">
        <v>100</v>
      </c>
      <c r="F127" s="138">
        <v>100</v>
      </c>
      <c r="G127" s="138">
        <v>100</v>
      </c>
    </row>
    <row r="128" spans="1:7" ht="18.75" x14ac:dyDescent="0.25">
      <c r="A128" s="335" t="s">
        <v>359</v>
      </c>
      <c r="B128" s="113" t="s">
        <v>62</v>
      </c>
      <c r="C128" s="69" t="s">
        <v>162</v>
      </c>
      <c r="D128" s="113" t="s">
        <v>49</v>
      </c>
      <c r="E128" s="132">
        <f>Заходи!G100</f>
        <v>2585</v>
      </c>
      <c r="F128" s="132">
        <f>Заходи!J100</f>
        <v>2895</v>
      </c>
      <c r="G128" s="132">
        <f>Заходи!M100</f>
        <v>3120</v>
      </c>
    </row>
    <row r="129" spans="1:7" ht="18.75" x14ac:dyDescent="0.25">
      <c r="A129" s="335"/>
      <c r="B129" s="354" t="s">
        <v>57</v>
      </c>
      <c r="C129" s="94" t="s">
        <v>135</v>
      </c>
      <c r="D129" s="366" t="s">
        <v>145</v>
      </c>
      <c r="E129" s="137">
        <v>9</v>
      </c>
      <c r="F129" s="137">
        <v>9</v>
      </c>
      <c r="G129" s="137">
        <v>9</v>
      </c>
    </row>
    <row r="130" spans="1:7" ht="18.75" x14ac:dyDescent="0.25">
      <c r="A130" s="335"/>
      <c r="B130" s="354"/>
      <c r="C130" s="94" t="s">
        <v>165</v>
      </c>
      <c r="D130" s="366"/>
      <c r="E130" s="137">
        <v>9</v>
      </c>
      <c r="F130" s="137">
        <v>9</v>
      </c>
      <c r="G130" s="137">
        <v>9</v>
      </c>
    </row>
    <row r="131" spans="1:7" ht="18.75" x14ac:dyDescent="0.25">
      <c r="A131" s="335"/>
      <c r="B131" s="92" t="s">
        <v>67</v>
      </c>
      <c r="C131" s="94" t="s">
        <v>151</v>
      </c>
      <c r="D131" s="71" t="s">
        <v>155</v>
      </c>
      <c r="E131" s="114">
        <f>E128/E130*1000</f>
        <v>287222.22222222225</v>
      </c>
      <c r="F131" s="114">
        <f t="shared" ref="F131:G131" si="30">F128/F130*1000</f>
        <v>321666.66666666669</v>
      </c>
      <c r="G131" s="114">
        <f t="shared" si="30"/>
        <v>346666.66666666669</v>
      </c>
    </row>
    <row r="132" spans="1:7" ht="18.75" x14ac:dyDescent="0.25">
      <c r="A132" s="335"/>
      <c r="B132" s="92" t="s">
        <v>58</v>
      </c>
      <c r="C132" s="95" t="s">
        <v>166</v>
      </c>
      <c r="D132" s="71" t="s">
        <v>70</v>
      </c>
      <c r="E132" s="138">
        <f>E130/E129*100</f>
        <v>100</v>
      </c>
      <c r="F132" s="138">
        <f t="shared" ref="F132:G132" si="31">F130/F129*100</f>
        <v>100</v>
      </c>
      <c r="G132" s="138">
        <f t="shared" si="31"/>
        <v>100</v>
      </c>
    </row>
    <row r="133" spans="1:7" ht="37.5" x14ac:dyDescent="0.25">
      <c r="A133" s="336" t="s">
        <v>367</v>
      </c>
      <c r="B133" s="113" t="s">
        <v>62</v>
      </c>
      <c r="C133" s="69" t="s">
        <v>168</v>
      </c>
      <c r="D133" s="113" t="s">
        <v>49</v>
      </c>
      <c r="E133" s="132">
        <f>Заходи!G104</f>
        <v>1370</v>
      </c>
      <c r="F133" s="132">
        <f>Заходи!J104</f>
        <v>410</v>
      </c>
      <c r="G133" s="132">
        <f>Заходи!M104</f>
        <v>435</v>
      </c>
    </row>
    <row r="134" spans="1:7" ht="37.5" x14ac:dyDescent="0.25">
      <c r="A134" s="337"/>
      <c r="B134" s="115" t="s">
        <v>57</v>
      </c>
      <c r="C134" s="117" t="s">
        <v>159</v>
      </c>
      <c r="D134" s="76" t="s">
        <v>100</v>
      </c>
      <c r="E134" s="140">
        <v>13</v>
      </c>
      <c r="F134" s="140">
        <v>13</v>
      </c>
      <c r="G134" s="140">
        <v>13</v>
      </c>
    </row>
    <row r="135" spans="1:7" ht="37.5" x14ac:dyDescent="0.25">
      <c r="A135" s="337"/>
      <c r="B135" s="92" t="s">
        <v>67</v>
      </c>
      <c r="C135" s="94" t="s">
        <v>160</v>
      </c>
      <c r="D135" s="71" t="s">
        <v>49</v>
      </c>
      <c r="E135" s="138">
        <f>E133/E134</f>
        <v>105.38461538461539</v>
      </c>
      <c r="F135" s="138">
        <f t="shared" ref="F135:G135" si="32">F133/F134</f>
        <v>31.53846153846154</v>
      </c>
      <c r="G135" s="138">
        <f t="shared" si="32"/>
        <v>33.46153846153846</v>
      </c>
    </row>
    <row r="136" spans="1:7" ht="18.75" x14ac:dyDescent="0.25">
      <c r="A136" s="338"/>
      <c r="B136" s="92" t="s">
        <v>58</v>
      </c>
      <c r="C136" s="72" t="s">
        <v>169</v>
      </c>
      <c r="D136" s="71" t="s">
        <v>70</v>
      </c>
      <c r="E136" s="136">
        <v>100</v>
      </c>
      <c r="F136" s="136">
        <v>100</v>
      </c>
      <c r="G136" s="136">
        <v>100</v>
      </c>
    </row>
    <row r="137" spans="1:7" ht="18.75" x14ac:dyDescent="0.25">
      <c r="A137" s="335" t="s">
        <v>368</v>
      </c>
      <c r="B137" s="113" t="s">
        <v>62</v>
      </c>
      <c r="C137" s="69" t="s">
        <v>171</v>
      </c>
      <c r="D137" s="113" t="s">
        <v>49</v>
      </c>
      <c r="E137" s="132">
        <f>Заходи!G108</f>
        <v>21350.5</v>
      </c>
      <c r="F137" s="132">
        <f>Заходи!J108</f>
        <v>0</v>
      </c>
      <c r="G137" s="132">
        <f>Заходи!M108</f>
        <v>0</v>
      </c>
    </row>
    <row r="138" spans="1:7" ht="18.75" x14ac:dyDescent="0.25">
      <c r="A138" s="335"/>
      <c r="B138" s="115" t="s">
        <v>57</v>
      </c>
      <c r="C138" s="117" t="s">
        <v>170</v>
      </c>
      <c r="D138" s="77" t="s">
        <v>100</v>
      </c>
      <c r="E138" s="137">
        <v>2</v>
      </c>
      <c r="F138" s="137"/>
      <c r="G138" s="137"/>
    </row>
    <row r="139" spans="1:7" ht="37.5" x14ac:dyDescent="0.25">
      <c r="A139" s="335"/>
      <c r="B139" s="92" t="s">
        <v>67</v>
      </c>
      <c r="C139" s="94" t="s">
        <v>172</v>
      </c>
      <c r="D139" s="71" t="s">
        <v>49</v>
      </c>
      <c r="E139" s="114">
        <f>E137/E138</f>
        <v>10675.25</v>
      </c>
      <c r="F139" s="114" t="e">
        <f>F137/F138</f>
        <v>#DIV/0!</v>
      </c>
      <c r="G139" s="114" t="e">
        <f t="shared" ref="G139" si="33">G137/G138</f>
        <v>#DIV/0!</v>
      </c>
    </row>
    <row r="140" spans="1:7" ht="18.75" x14ac:dyDescent="0.25">
      <c r="A140" s="335"/>
      <c r="B140" s="92" t="s">
        <v>58</v>
      </c>
      <c r="C140" s="72" t="s">
        <v>169</v>
      </c>
      <c r="D140" s="71" t="s">
        <v>70</v>
      </c>
      <c r="E140" s="138">
        <v>0</v>
      </c>
      <c r="F140" s="138">
        <v>100</v>
      </c>
      <c r="G140" s="138">
        <v>100</v>
      </c>
    </row>
    <row r="141" spans="1:7" ht="19.5" x14ac:dyDescent="0.25">
      <c r="A141" s="68" t="s">
        <v>203</v>
      </c>
      <c r="B141" s="92"/>
      <c r="C141" s="102"/>
      <c r="D141" s="67"/>
      <c r="E141" s="129">
        <f>E143</f>
        <v>35067.700000000004</v>
      </c>
      <c r="F141" s="129">
        <f t="shared" ref="F141:G141" si="34">F143</f>
        <v>33157.399999999994</v>
      </c>
      <c r="G141" s="129">
        <f t="shared" si="34"/>
        <v>34071.800000000003</v>
      </c>
    </row>
    <row r="142" spans="1:7" ht="37.5" x14ac:dyDescent="0.25">
      <c r="A142" s="72" t="s">
        <v>82</v>
      </c>
      <c r="B142" s="71"/>
      <c r="C142" s="73"/>
      <c r="D142" s="71"/>
      <c r="E142" s="130"/>
      <c r="F142" s="130"/>
      <c r="G142" s="130"/>
    </row>
    <row r="143" spans="1:7" ht="39" x14ac:dyDescent="0.35">
      <c r="A143" s="79" t="s">
        <v>83</v>
      </c>
      <c r="B143" s="74"/>
      <c r="C143" s="75"/>
      <c r="D143" s="75"/>
      <c r="E143" s="131">
        <f>E144+E148+E152+E156</f>
        <v>35067.700000000004</v>
      </c>
      <c r="F143" s="131">
        <f t="shared" ref="F143:G143" si="35">F144+F148+F152+F156</f>
        <v>33157.399999999994</v>
      </c>
      <c r="G143" s="131">
        <f t="shared" si="35"/>
        <v>34071.800000000003</v>
      </c>
    </row>
    <row r="144" spans="1:7" ht="18.75" x14ac:dyDescent="0.25">
      <c r="A144" s="336" t="s">
        <v>391</v>
      </c>
      <c r="B144" s="113" t="s">
        <v>62</v>
      </c>
      <c r="C144" s="69" t="s">
        <v>173</v>
      </c>
      <c r="D144" s="84" t="s">
        <v>49</v>
      </c>
      <c r="E144" s="132">
        <f>Заходи!G116</f>
        <v>22705.4</v>
      </c>
      <c r="F144" s="132">
        <f>Заходи!J116</f>
        <v>19509.400000000001</v>
      </c>
      <c r="G144" s="132">
        <f>Заходи!M116</f>
        <v>20618.5</v>
      </c>
    </row>
    <row r="145" spans="1:7" ht="18.75" x14ac:dyDescent="0.25">
      <c r="A145" s="337"/>
      <c r="B145" s="115" t="s">
        <v>57</v>
      </c>
      <c r="C145" s="117" t="s">
        <v>174</v>
      </c>
      <c r="D145" s="102" t="s">
        <v>100</v>
      </c>
      <c r="E145" s="137">
        <v>13</v>
      </c>
      <c r="F145" s="137">
        <v>13</v>
      </c>
      <c r="G145" s="137">
        <v>13</v>
      </c>
    </row>
    <row r="146" spans="1:7" ht="18.75" x14ac:dyDescent="0.25">
      <c r="A146" s="337"/>
      <c r="B146" s="92" t="s">
        <v>67</v>
      </c>
      <c r="C146" s="94" t="s">
        <v>175</v>
      </c>
      <c r="D146" s="92" t="s">
        <v>49</v>
      </c>
      <c r="E146" s="138">
        <f>E144/E145</f>
        <v>1746.5692307692309</v>
      </c>
      <c r="F146" s="138">
        <f t="shared" ref="F146:G146" si="36">F144/F145</f>
        <v>1500.7230769230771</v>
      </c>
      <c r="G146" s="138">
        <f t="shared" si="36"/>
        <v>1586.0384615384614</v>
      </c>
    </row>
    <row r="147" spans="1:7" ht="18.75" x14ac:dyDescent="0.25">
      <c r="A147" s="338"/>
      <c r="B147" s="92" t="s">
        <v>58</v>
      </c>
      <c r="C147" s="72" t="s">
        <v>176</v>
      </c>
      <c r="D147" s="92" t="s">
        <v>70</v>
      </c>
      <c r="E147" s="136">
        <v>100</v>
      </c>
      <c r="F147" s="136">
        <v>100</v>
      </c>
      <c r="G147" s="136">
        <v>100</v>
      </c>
    </row>
    <row r="148" spans="1:7" ht="37.5" x14ac:dyDescent="0.25">
      <c r="A148" s="335" t="s">
        <v>404</v>
      </c>
      <c r="B148" s="113" t="s">
        <v>62</v>
      </c>
      <c r="C148" s="93" t="s">
        <v>492</v>
      </c>
      <c r="D148" s="113" t="s">
        <v>49</v>
      </c>
      <c r="E148" s="132">
        <f>Заходи!G120</f>
        <v>4650.3999999999996</v>
      </c>
      <c r="F148" s="132">
        <f>Заходи!J120</f>
        <v>5134.1000000000004</v>
      </c>
      <c r="G148" s="132">
        <f>Заходи!M120</f>
        <v>4437</v>
      </c>
    </row>
    <row r="149" spans="1:7" ht="37.5" x14ac:dyDescent="0.25">
      <c r="A149" s="335"/>
      <c r="B149" s="115" t="s">
        <v>57</v>
      </c>
      <c r="C149" s="117" t="s">
        <v>493</v>
      </c>
      <c r="D149" s="83" t="s">
        <v>100</v>
      </c>
      <c r="E149" s="137">
        <v>25</v>
      </c>
      <c r="F149" s="137">
        <v>25</v>
      </c>
      <c r="G149" s="137">
        <v>25</v>
      </c>
    </row>
    <row r="150" spans="1:7" ht="18.75" x14ac:dyDescent="0.25">
      <c r="A150" s="335"/>
      <c r="B150" s="92" t="s">
        <v>67</v>
      </c>
      <c r="C150" s="94" t="s">
        <v>494</v>
      </c>
      <c r="D150" s="71" t="s">
        <v>49</v>
      </c>
      <c r="E150" s="114">
        <f>E148/E149</f>
        <v>186.01599999999999</v>
      </c>
      <c r="F150" s="114">
        <f t="shared" ref="F150:G150" si="37">F148/F149</f>
        <v>205.364</v>
      </c>
      <c r="G150" s="114">
        <f t="shared" si="37"/>
        <v>177.48</v>
      </c>
    </row>
    <row r="151" spans="1:7" ht="18.75" x14ac:dyDescent="0.25">
      <c r="A151" s="335"/>
      <c r="B151" s="92" t="s">
        <v>58</v>
      </c>
      <c r="C151" s="72" t="s">
        <v>176</v>
      </c>
      <c r="D151" s="71" t="s">
        <v>70</v>
      </c>
      <c r="E151" s="138">
        <v>100</v>
      </c>
      <c r="F151" s="138">
        <v>100</v>
      </c>
      <c r="G151" s="138">
        <v>100</v>
      </c>
    </row>
    <row r="152" spans="1:7" ht="18.75" x14ac:dyDescent="0.25">
      <c r="A152" s="335" t="s">
        <v>393</v>
      </c>
      <c r="B152" s="113" t="s">
        <v>62</v>
      </c>
      <c r="C152" s="69" t="s">
        <v>352</v>
      </c>
      <c r="D152" s="113" t="s">
        <v>49</v>
      </c>
      <c r="E152" s="132">
        <f>Заходи!G124</f>
        <v>7411.9</v>
      </c>
      <c r="F152" s="132">
        <f>Заходи!J124</f>
        <v>8182.7</v>
      </c>
      <c r="G152" s="132">
        <f>Заходи!M124</f>
        <v>8665.5</v>
      </c>
    </row>
    <row r="153" spans="1:7" ht="18.75" x14ac:dyDescent="0.25">
      <c r="A153" s="335"/>
      <c r="B153" s="115" t="s">
        <v>57</v>
      </c>
      <c r="C153" s="94" t="s">
        <v>177</v>
      </c>
      <c r="D153" s="87" t="s">
        <v>100</v>
      </c>
      <c r="E153" s="137">
        <v>1600</v>
      </c>
      <c r="F153" s="137">
        <v>1600</v>
      </c>
      <c r="G153" s="137">
        <v>1600</v>
      </c>
    </row>
    <row r="154" spans="1:7" ht="18.75" x14ac:dyDescent="0.25">
      <c r="A154" s="335"/>
      <c r="B154" s="92" t="s">
        <v>67</v>
      </c>
      <c r="C154" s="94" t="s">
        <v>184</v>
      </c>
      <c r="D154" s="71" t="s">
        <v>49</v>
      </c>
      <c r="E154" s="114">
        <f>E152/E153</f>
        <v>4.6324375</v>
      </c>
      <c r="F154" s="114">
        <f t="shared" ref="F154:G154" si="38">F152/F153</f>
        <v>5.1141874999999999</v>
      </c>
      <c r="G154" s="114">
        <f t="shared" si="38"/>
        <v>5.4159375000000001</v>
      </c>
    </row>
    <row r="155" spans="1:7" ht="18.75" x14ac:dyDescent="0.25">
      <c r="A155" s="335"/>
      <c r="B155" s="92" t="s">
        <v>58</v>
      </c>
      <c r="C155" s="95" t="s">
        <v>178</v>
      </c>
      <c r="D155" s="71" t="s">
        <v>70</v>
      </c>
      <c r="E155" s="138">
        <v>100</v>
      </c>
      <c r="F155" s="138">
        <v>100</v>
      </c>
      <c r="G155" s="138">
        <v>100</v>
      </c>
    </row>
    <row r="156" spans="1:7" ht="18.75" x14ac:dyDescent="0.25">
      <c r="A156" s="336" t="s">
        <v>394</v>
      </c>
      <c r="B156" s="113" t="s">
        <v>62</v>
      </c>
      <c r="C156" s="69" t="s">
        <v>179</v>
      </c>
      <c r="D156" s="113" t="s">
        <v>49</v>
      </c>
      <c r="E156" s="132">
        <f>Заходи!G128</f>
        <v>300</v>
      </c>
      <c r="F156" s="132">
        <f>Заходи!J128</f>
        <v>331.2</v>
      </c>
      <c r="G156" s="132">
        <f>Заходи!M128</f>
        <v>350.8</v>
      </c>
    </row>
    <row r="157" spans="1:7" ht="18.75" x14ac:dyDescent="0.25">
      <c r="A157" s="337"/>
      <c r="B157" s="115" t="s">
        <v>57</v>
      </c>
      <c r="C157" s="94" t="s">
        <v>180</v>
      </c>
      <c r="D157" s="82" t="s">
        <v>181</v>
      </c>
      <c r="E157" s="134">
        <v>50</v>
      </c>
      <c r="F157" s="134">
        <v>52</v>
      </c>
      <c r="G157" s="134">
        <v>54</v>
      </c>
    </row>
    <row r="158" spans="1:7" ht="18.75" x14ac:dyDescent="0.25">
      <c r="A158" s="337"/>
      <c r="B158" s="92" t="s">
        <v>67</v>
      </c>
      <c r="C158" s="94" t="s">
        <v>182</v>
      </c>
      <c r="D158" s="71" t="s">
        <v>89</v>
      </c>
      <c r="E158" s="138">
        <f>E156/E157*1000</f>
        <v>6000</v>
      </c>
      <c r="F158" s="138">
        <f t="shared" ref="F158:G158" si="39">F156/F157*1000</f>
        <v>6369.2307692307686</v>
      </c>
      <c r="G158" s="138">
        <f t="shared" si="39"/>
        <v>6496.2962962962965</v>
      </c>
    </row>
    <row r="159" spans="1:7" ht="18.75" x14ac:dyDescent="0.25">
      <c r="A159" s="338"/>
      <c r="B159" s="92" t="s">
        <v>58</v>
      </c>
      <c r="C159" s="72" t="s">
        <v>183</v>
      </c>
      <c r="D159" s="71" t="s">
        <v>70</v>
      </c>
      <c r="E159" s="136">
        <v>100</v>
      </c>
      <c r="F159" s="136">
        <v>100</v>
      </c>
      <c r="G159" s="136">
        <v>100</v>
      </c>
    </row>
    <row r="160" spans="1:7" ht="19.5" x14ac:dyDescent="0.25">
      <c r="A160" s="80" t="s">
        <v>203</v>
      </c>
      <c r="B160" s="92"/>
      <c r="C160" s="102"/>
      <c r="D160" s="67"/>
      <c r="E160" s="129">
        <f>E162</f>
        <v>2600</v>
      </c>
      <c r="F160" s="129">
        <f t="shared" ref="F160:G160" si="40">F162</f>
        <v>2380</v>
      </c>
      <c r="G160" s="129">
        <f t="shared" si="40"/>
        <v>2680</v>
      </c>
    </row>
    <row r="161" spans="1:7" ht="37.5" x14ac:dyDescent="0.25">
      <c r="A161" s="72" t="s">
        <v>82</v>
      </c>
      <c r="B161" s="92"/>
      <c r="C161" s="93"/>
      <c r="D161" s="71"/>
      <c r="E161" s="130"/>
      <c r="F161" s="130"/>
      <c r="G161" s="130"/>
    </row>
    <row r="162" spans="1:7" ht="39" x14ac:dyDescent="0.35">
      <c r="A162" s="79" t="s">
        <v>33</v>
      </c>
      <c r="B162" s="103"/>
      <c r="C162" s="104"/>
      <c r="D162" s="75"/>
      <c r="E162" s="131">
        <f>E163+E167+E171</f>
        <v>2600</v>
      </c>
      <c r="F162" s="131">
        <f t="shared" ref="F162:G162" si="41">F163+F167+F171</f>
        <v>2380</v>
      </c>
      <c r="G162" s="131">
        <f t="shared" si="41"/>
        <v>2680</v>
      </c>
    </row>
    <row r="163" spans="1:7" ht="56.25" x14ac:dyDescent="0.25">
      <c r="A163" s="336" t="s">
        <v>35</v>
      </c>
      <c r="B163" s="113" t="s">
        <v>62</v>
      </c>
      <c r="C163" s="69" t="s">
        <v>185</v>
      </c>
      <c r="D163" s="113" t="s">
        <v>49</v>
      </c>
      <c r="E163" s="132">
        <f>Заходи!G136</f>
        <v>800</v>
      </c>
      <c r="F163" s="132">
        <f>Заходи!J136</f>
        <v>900</v>
      </c>
      <c r="G163" s="132">
        <f>Заходи!M136</f>
        <v>1000</v>
      </c>
    </row>
    <row r="164" spans="1:7" ht="36.75" customHeight="1" x14ac:dyDescent="0.25">
      <c r="A164" s="337"/>
      <c r="B164" s="115" t="s">
        <v>57</v>
      </c>
      <c r="C164" s="94" t="s">
        <v>186</v>
      </c>
      <c r="D164" s="88" t="s">
        <v>100</v>
      </c>
      <c r="E164" s="134">
        <v>80</v>
      </c>
      <c r="F164" s="134">
        <v>80</v>
      </c>
      <c r="G164" s="134">
        <v>80</v>
      </c>
    </row>
    <row r="165" spans="1:7" ht="41.25" customHeight="1" x14ac:dyDescent="0.25">
      <c r="A165" s="337"/>
      <c r="B165" s="92" t="s">
        <v>67</v>
      </c>
      <c r="C165" s="94" t="s">
        <v>187</v>
      </c>
      <c r="D165" s="71" t="s">
        <v>49</v>
      </c>
      <c r="E165" s="138">
        <f>E163/E164</f>
        <v>10</v>
      </c>
      <c r="F165" s="138">
        <f t="shared" ref="F165:G165" si="42">F163/F164</f>
        <v>11.25</v>
      </c>
      <c r="G165" s="138">
        <f t="shared" si="42"/>
        <v>12.5</v>
      </c>
    </row>
    <row r="166" spans="1:7" ht="18.75" x14ac:dyDescent="0.25">
      <c r="A166" s="338"/>
      <c r="B166" s="92" t="s">
        <v>58</v>
      </c>
      <c r="C166" s="72" t="s">
        <v>188</v>
      </c>
      <c r="D166" s="71" t="s">
        <v>70</v>
      </c>
      <c r="E166" s="136">
        <v>100</v>
      </c>
      <c r="F166" s="136">
        <v>100</v>
      </c>
      <c r="G166" s="136">
        <v>100</v>
      </c>
    </row>
    <row r="167" spans="1:7" ht="18.75" x14ac:dyDescent="0.25">
      <c r="A167" s="335" t="s">
        <v>405</v>
      </c>
      <c r="B167" s="113" t="s">
        <v>62</v>
      </c>
      <c r="C167" s="69" t="s">
        <v>189</v>
      </c>
      <c r="D167" s="113" t="s">
        <v>49</v>
      </c>
      <c r="E167" s="132">
        <f>Заходи!G140</f>
        <v>500</v>
      </c>
      <c r="F167" s="132">
        <f>Заходи!J140</f>
        <v>100</v>
      </c>
      <c r="G167" s="132">
        <f>Заходи!M140</f>
        <v>100</v>
      </c>
    </row>
    <row r="168" spans="1:7" ht="18.75" x14ac:dyDescent="0.25">
      <c r="A168" s="335"/>
      <c r="B168" s="115" t="s">
        <v>57</v>
      </c>
      <c r="C168" s="93" t="s">
        <v>192</v>
      </c>
      <c r="D168" s="191" t="s">
        <v>100</v>
      </c>
      <c r="E168" s="174">
        <v>125</v>
      </c>
      <c r="F168" s="174">
        <v>21</v>
      </c>
      <c r="G168" s="137">
        <v>20</v>
      </c>
    </row>
    <row r="169" spans="1:7" ht="18.75" x14ac:dyDescent="0.25">
      <c r="A169" s="335"/>
      <c r="B169" s="92" t="s">
        <v>67</v>
      </c>
      <c r="C169" s="72" t="s">
        <v>191</v>
      </c>
      <c r="D169" s="87" t="s">
        <v>49</v>
      </c>
      <c r="E169" s="138">
        <f>E167/E168</f>
        <v>4</v>
      </c>
      <c r="F169" s="138">
        <f t="shared" ref="F169:G169" si="43">F167/F168</f>
        <v>4.7619047619047619</v>
      </c>
      <c r="G169" s="138">
        <f t="shared" si="43"/>
        <v>5</v>
      </c>
    </row>
    <row r="170" spans="1:7" ht="18.75" x14ac:dyDescent="0.25">
      <c r="A170" s="335"/>
      <c r="B170" s="92" t="s">
        <v>58</v>
      </c>
      <c r="C170" s="95" t="s">
        <v>190</v>
      </c>
      <c r="D170" s="71" t="s">
        <v>70</v>
      </c>
      <c r="E170" s="136">
        <v>100</v>
      </c>
      <c r="F170" s="136">
        <v>100</v>
      </c>
      <c r="G170" s="136">
        <v>100</v>
      </c>
    </row>
    <row r="171" spans="1:7" ht="18.75" x14ac:dyDescent="0.25">
      <c r="A171" s="335" t="s">
        <v>406</v>
      </c>
      <c r="B171" s="113" t="s">
        <v>62</v>
      </c>
      <c r="C171" s="69" t="s">
        <v>198</v>
      </c>
      <c r="D171" s="113" t="s">
        <v>49</v>
      </c>
      <c r="E171" s="132">
        <f>Заходи!G144</f>
        <v>1300</v>
      </c>
      <c r="F171" s="132">
        <f>Заходи!J144</f>
        <v>1380</v>
      </c>
      <c r="G171" s="132">
        <f>Заходи!M144</f>
        <v>1580</v>
      </c>
    </row>
    <row r="172" spans="1:7" ht="18.75" x14ac:dyDescent="0.25">
      <c r="A172" s="335"/>
      <c r="B172" s="170" t="s">
        <v>57</v>
      </c>
      <c r="C172" s="94" t="s">
        <v>199</v>
      </c>
      <c r="D172" s="173" t="s">
        <v>200</v>
      </c>
      <c r="E172" s="141">
        <v>231.6</v>
      </c>
      <c r="F172" s="141">
        <v>231.6</v>
      </c>
      <c r="G172" s="141">
        <v>231.6</v>
      </c>
    </row>
    <row r="173" spans="1:7" ht="37.5" x14ac:dyDescent="0.25">
      <c r="A173" s="335"/>
      <c r="B173" s="171" t="s">
        <v>67</v>
      </c>
      <c r="C173" s="94" t="s">
        <v>202</v>
      </c>
      <c r="D173" s="89" t="s">
        <v>201</v>
      </c>
      <c r="E173" s="114">
        <f>E171/E172</f>
        <v>5.6131260794473228</v>
      </c>
      <c r="F173" s="114">
        <f t="shared" ref="F173:G173" si="44">F171/F172</f>
        <v>5.9585492227979273</v>
      </c>
      <c r="G173" s="114">
        <f t="shared" si="44"/>
        <v>6.8221070811744386</v>
      </c>
    </row>
    <row r="174" spans="1:7" ht="18.75" x14ac:dyDescent="0.25">
      <c r="A174" s="335"/>
      <c r="B174" s="171" t="s">
        <v>58</v>
      </c>
      <c r="C174" s="95" t="s">
        <v>379</v>
      </c>
      <c r="D174" s="173" t="s">
        <v>70</v>
      </c>
      <c r="E174" s="136">
        <v>100</v>
      </c>
      <c r="F174" s="136">
        <v>100</v>
      </c>
      <c r="G174" s="136">
        <v>100</v>
      </c>
    </row>
    <row r="175" spans="1:7" ht="19.5" x14ac:dyDescent="0.25">
      <c r="A175" s="176" t="s">
        <v>387</v>
      </c>
      <c r="B175" s="175"/>
      <c r="C175" s="95"/>
      <c r="D175" s="177"/>
      <c r="E175" s="186">
        <f>E177</f>
        <v>14450</v>
      </c>
      <c r="F175" s="186">
        <f t="shared" ref="F175:G175" si="45">F177</f>
        <v>7240</v>
      </c>
      <c r="G175" s="186">
        <f t="shared" si="45"/>
        <v>8820</v>
      </c>
    </row>
    <row r="176" spans="1:7" ht="37.5" x14ac:dyDescent="0.25">
      <c r="A176" s="72" t="s">
        <v>82</v>
      </c>
      <c r="B176" s="175"/>
      <c r="C176" s="95"/>
      <c r="D176" s="177"/>
      <c r="E176" s="178"/>
      <c r="F176" s="178"/>
      <c r="G176" s="178"/>
    </row>
    <row r="177" spans="1:7" ht="19.5" x14ac:dyDescent="0.35">
      <c r="A177" s="79" t="s">
        <v>388</v>
      </c>
      <c r="B177" s="175"/>
      <c r="C177" s="95"/>
      <c r="D177" s="177"/>
      <c r="E177" s="179">
        <f>E178+E182+E186+E190</f>
        <v>14450</v>
      </c>
      <c r="F177" s="179">
        <f t="shared" ref="F177:G177" si="46">F178+F182+F186+F190</f>
        <v>7240</v>
      </c>
      <c r="G177" s="179">
        <f t="shared" si="46"/>
        <v>8820</v>
      </c>
    </row>
    <row r="178" spans="1:7" ht="37.5" x14ac:dyDescent="0.25">
      <c r="A178" s="335" t="s">
        <v>383</v>
      </c>
      <c r="B178" s="113" t="s">
        <v>62</v>
      </c>
      <c r="C178" s="69" t="s">
        <v>197</v>
      </c>
      <c r="D178" s="113" t="s">
        <v>49</v>
      </c>
      <c r="E178" s="132">
        <f>Заходи!G152</f>
        <v>7000</v>
      </c>
      <c r="F178" s="132">
        <f>Заходи!J152</f>
        <v>6720</v>
      </c>
      <c r="G178" s="132">
        <f>Заходи!M152</f>
        <v>8220</v>
      </c>
    </row>
    <row r="179" spans="1:7" ht="18.75" x14ac:dyDescent="0.25">
      <c r="A179" s="335"/>
      <c r="B179" s="170" t="s">
        <v>57</v>
      </c>
      <c r="C179" s="94" t="s">
        <v>193</v>
      </c>
      <c r="D179" s="172" t="s">
        <v>194</v>
      </c>
      <c r="E179" s="134">
        <v>2120</v>
      </c>
      <c r="F179" s="134">
        <v>2000</v>
      </c>
      <c r="G179" s="134">
        <v>1900</v>
      </c>
    </row>
    <row r="180" spans="1:7" ht="18.75" x14ac:dyDescent="0.25">
      <c r="A180" s="335"/>
      <c r="B180" s="171" t="s">
        <v>67</v>
      </c>
      <c r="C180" s="94" t="s">
        <v>195</v>
      </c>
      <c r="D180" s="173" t="s">
        <v>49</v>
      </c>
      <c r="E180" s="114">
        <f>E178/E179</f>
        <v>3.3018867924528301</v>
      </c>
      <c r="F180" s="114">
        <f t="shared" ref="F180:G180" si="47">F178/F179</f>
        <v>3.36</v>
      </c>
      <c r="G180" s="114">
        <f t="shared" si="47"/>
        <v>4.3263157894736839</v>
      </c>
    </row>
    <row r="181" spans="1:7" ht="18.75" x14ac:dyDescent="0.25">
      <c r="A181" s="335"/>
      <c r="B181" s="171" t="s">
        <v>58</v>
      </c>
      <c r="C181" s="72" t="s">
        <v>196</v>
      </c>
      <c r="D181" s="173" t="s">
        <v>70</v>
      </c>
      <c r="E181" s="136">
        <v>100</v>
      </c>
      <c r="F181" s="136">
        <v>100</v>
      </c>
      <c r="G181" s="136">
        <v>100</v>
      </c>
    </row>
    <row r="182" spans="1:7" ht="37.5" x14ac:dyDescent="0.25">
      <c r="A182" s="335" t="s">
        <v>384</v>
      </c>
      <c r="B182" s="113" t="s">
        <v>62</v>
      </c>
      <c r="C182" s="69" t="s">
        <v>371</v>
      </c>
      <c r="D182" s="113" t="s">
        <v>49</v>
      </c>
      <c r="E182" s="132">
        <f>Заходи!G156</f>
        <v>4000</v>
      </c>
      <c r="F182" s="132">
        <f>Заходи!J156</f>
        <v>0</v>
      </c>
      <c r="G182" s="132">
        <f>Заходи!M156</f>
        <v>0</v>
      </c>
    </row>
    <row r="183" spans="1:7" ht="37.5" x14ac:dyDescent="0.25">
      <c r="A183" s="335"/>
      <c r="B183" s="170" t="s">
        <v>57</v>
      </c>
      <c r="C183" s="94" t="s">
        <v>370</v>
      </c>
      <c r="D183" s="172" t="s">
        <v>100</v>
      </c>
      <c r="E183" s="134">
        <v>4</v>
      </c>
      <c r="F183" s="134">
        <v>0</v>
      </c>
      <c r="G183" s="134">
        <v>0</v>
      </c>
    </row>
    <row r="184" spans="1:7" ht="18.75" x14ac:dyDescent="0.25">
      <c r="A184" s="335"/>
      <c r="B184" s="171" t="s">
        <v>67</v>
      </c>
      <c r="C184" s="94" t="s">
        <v>372</v>
      </c>
      <c r="D184" s="173" t="s">
        <v>49</v>
      </c>
      <c r="E184" s="114">
        <f>E182/E183</f>
        <v>1000</v>
      </c>
      <c r="F184" s="114" t="e">
        <f t="shared" ref="F184:G184" si="48">F182/F183</f>
        <v>#DIV/0!</v>
      </c>
      <c r="G184" s="114" t="e">
        <f t="shared" si="48"/>
        <v>#DIV/0!</v>
      </c>
    </row>
    <row r="185" spans="1:7" ht="18.75" x14ac:dyDescent="0.25">
      <c r="A185" s="335"/>
      <c r="B185" s="171" t="s">
        <v>58</v>
      </c>
      <c r="C185" s="72" t="s">
        <v>373</v>
      </c>
      <c r="D185" s="173" t="s">
        <v>70</v>
      </c>
      <c r="E185" s="136">
        <v>100</v>
      </c>
      <c r="F185" s="136">
        <v>100</v>
      </c>
      <c r="G185" s="136">
        <v>100</v>
      </c>
    </row>
    <row r="186" spans="1:7" ht="37.5" x14ac:dyDescent="0.25">
      <c r="A186" s="335" t="s">
        <v>385</v>
      </c>
      <c r="B186" s="113" t="s">
        <v>62</v>
      </c>
      <c r="C186" s="69" t="s">
        <v>374</v>
      </c>
      <c r="D186" s="113" t="s">
        <v>49</v>
      </c>
      <c r="E186" s="132">
        <f>Заходи!G160</f>
        <v>450</v>
      </c>
      <c r="F186" s="132">
        <f>Заходи!J160</f>
        <v>520</v>
      </c>
      <c r="G186" s="132">
        <f>Заходи!M160</f>
        <v>600</v>
      </c>
    </row>
    <row r="187" spans="1:7" ht="18.75" x14ac:dyDescent="0.25">
      <c r="A187" s="335"/>
      <c r="B187" s="170" t="s">
        <v>57</v>
      </c>
      <c r="C187" s="94" t="s">
        <v>407</v>
      </c>
      <c r="D187" s="172" t="s">
        <v>100</v>
      </c>
      <c r="E187" s="134">
        <v>4</v>
      </c>
      <c r="F187" s="134">
        <v>4</v>
      </c>
      <c r="G187" s="134">
        <v>4</v>
      </c>
    </row>
    <row r="188" spans="1:7" ht="18.75" x14ac:dyDescent="0.25">
      <c r="A188" s="335"/>
      <c r="B188" s="171" t="s">
        <v>67</v>
      </c>
      <c r="C188" s="94" t="s">
        <v>375</v>
      </c>
      <c r="D188" s="173" t="s">
        <v>49</v>
      </c>
      <c r="E188" s="114">
        <f>E186/E187</f>
        <v>112.5</v>
      </c>
      <c r="F188" s="114">
        <f t="shared" ref="F188:G188" si="49">F186/F187</f>
        <v>130</v>
      </c>
      <c r="G188" s="114">
        <f t="shared" si="49"/>
        <v>150</v>
      </c>
    </row>
    <row r="189" spans="1:7" ht="18.75" x14ac:dyDescent="0.25">
      <c r="A189" s="335"/>
      <c r="B189" s="171" t="s">
        <v>58</v>
      </c>
      <c r="C189" s="72" t="s">
        <v>408</v>
      </c>
      <c r="D189" s="173" t="s">
        <v>70</v>
      </c>
      <c r="E189" s="136">
        <v>100</v>
      </c>
      <c r="F189" s="136">
        <v>100</v>
      </c>
      <c r="G189" s="136">
        <v>100</v>
      </c>
    </row>
    <row r="190" spans="1:7" ht="37.5" x14ac:dyDescent="0.25">
      <c r="A190" s="335" t="s">
        <v>386</v>
      </c>
      <c r="B190" s="113" t="s">
        <v>62</v>
      </c>
      <c r="C190" s="69" t="s">
        <v>376</v>
      </c>
      <c r="D190" s="113" t="s">
        <v>49</v>
      </c>
      <c r="E190" s="132">
        <f>Заходи!G164</f>
        <v>3000</v>
      </c>
      <c r="F190" s="132">
        <f>Заходи!J164</f>
        <v>0</v>
      </c>
      <c r="G190" s="132">
        <f>Заходи!M164</f>
        <v>0</v>
      </c>
    </row>
    <row r="191" spans="1:7" ht="37.5" x14ac:dyDescent="0.25">
      <c r="A191" s="335"/>
      <c r="B191" s="170" t="s">
        <v>57</v>
      </c>
      <c r="C191" s="94" t="s">
        <v>377</v>
      </c>
      <c r="D191" s="172" t="s">
        <v>100</v>
      </c>
      <c r="E191" s="134">
        <v>1</v>
      </c>
      <c r="F191" s="134"/>
      <c r="G191" s="134"/>
    </row>
    <row r="192" spans="1:7" ht="37.5" x14ac:dyDescent="0.25">
      <c r="A192" s="335"/>
      <c r="B192" s="171" t="s">
        <v>67</v>
      </c>
      <c r="C192" s="94" t="s">
        <v>378</v>
      </c>
      <c r="D192" s="173" t="s">
        <v>49</v>
      </c>
      <c r="E192" s="114">
        <f>E190/E191</f>
        <v>3000</v>
      </c>
      <c r="F192" s="114" t="e">
        <f t="shared" ref="F192:G192" si="50">F190/F191</f>
        <v>#DIV/0!</v>
      </c>
      <c r="G192" s="114" t="e">
        <f t="shared" si="50"/>
        <v>#DIV/0!</v>
      </c>
    </row>
    <row r="193" spans="1:7" ht="18.75" x14ac:dyDescent="0.25">
      <c r="A193" s="335"/>
      <c r="B193" s="171" t="s">
        <v>58</v>
      </c>
      <c r="C193" s="72" t="s">
        <v>380</v>
      </c>
      <c r="D193" s="173" t="s">
        <v>70</v>
      </c>
      <c r="E193" s="136">
        <v>100</v>
      </c>
      <c r="F193" s="136">
        <v>100</v>
      </c>
      <c r="G193" s="136">
        <v>100</v>
      </c>
    </row>
    <row r="194" spans="1:7" ht="19.5" x14ac:dyDescent="0.25">
      <c r="A194" s="80" t="s">
        <v>203</v>
      </c>
      <c r="B194" s="92"/>
      <c r="C194" s="102"/>
      <c r="D194" s="88"/>
      <c r="E194" s="129">
        <f>E196</f>
        <v>10965</v>
      </c>
      <c r="F194" s="129">
        <f t="shared" ref="F194:G194" si="51">F196</f>
        <v>12155.3</v>
      </c>
      <c r="G194" s="129">
        <f t="shared" si="51"/>
        <v>12907.1</v>
      </c>
    </row>
    <row r="195" spans="1:7" ht="37.5" x14ac:dyDescent="0.25">
      <c r="A195" s="72" t="s">
        <v>82</v>
      </c>
      <c r="B195" s="92"/>
      <c r="C195" s="93"/>
      <c r="D195" s="87"/>
      <c r="E195" s="130"/>
      <c r="F195" s="130"/>
      <c r="G195" s="130"/>
    </row>
    <row r="196" spans="1:7" ht="19.5" x14ac:dyDescent="0.35">
      <c r="A196" s="79" t="s">
        <v>453</v>
      </c>
      <c r="B196" s="103"/>
      <c r="C196" s="104"/>
      <c r="D196" s="75"/>
      <c r="E196" s="131">
        <f>E197+E201+E205+E209+E214+E218+E222+E226</f>
        <v>10965</v>
      </c>
      <c r="F196" s="131">
        <f t="shared" ref="F196:G196" si="52">F197+F201+F205+F209+F214+F218+F222+F226</f>
        <v>12155.3</v>
      </c>
      <c r="G196" s="131">
        <f t="shared" si="52"/>
        <v>12907.1</v>
      </c>
    </row>
    <row r="197" spans="1:7" ht="37.5" x14ac:dyDescent="0.25">
      <c r="A197" s="336" t="s">
        <v>478</v>
      </c>
      <c r="B197" s="113" t="s">
        <v>62</v>
      </c>
      <c r="C197" s="69" t="s">
        <v>204</v>
      </c>
      <c r="D197" s="113" t="s">
        <v>49</v>
      </c>
      <c r="E197" s="132">
        <f>Заходи!G172</f>
        <v>770</v>
      </c>
      <c r="F197" s="132">
        <f>Заходи!J172</f>
        <v>871.1</v>
      </c>
      <c r="G197" s="132">
        <f>Заходи!M172</f>
        <v>973.6</v>
      </c>
    </row>
    <row r="198" spans="1:7" ht="37.5" x14ac:dyDescent="0.25">
      <c r="A198" s="337"/>
      <c r="B198" s="115" t="s">
        <v>57</v>
      </c>
      <c r="C198" s="94" t="s">
        <v>479</v>
      </c>
      <c r="D198" s="88" t="s">
        <v>167</v>
      </c>
      <c r="E198" s="140">
        <v>12</v>
      </c>
      <c r="F198" s="140">
        <v>12</v>
      </c>
      <c r="G198" s="140">
        <v>12</v>
      </c>
    </row>
    <row r="199" spans="1:7" ht="34.5" customHeight="1" x14ac:dyDescent="0.25">
      <c r="A199" s="337"/>
      <c r="B199" s="92" t="s">
        <v>67</v>
      </c>
      <c r="C199" s="189" t="s">
        <v>480</v>
      </c>
      <c r="D199" s="87" t="s">
        <v>49</v>
      </c>
      <c r="E199" s="138">
        <f>E197/E198</f>
        <v>64.166666666666671</v>
      </c>
      <c r="F199" s="138">
        <f t="shared" ref="F199:G199" si="53">F197/F198</f>
        <v>72.591666666666669</v>
      </c>
      <c r="G199" s="138">
        <f t="shared" si="53"/>
        <v>81.13333333333334</v>
      </c>
    </row>
    <row r="200" spans="1:7" ht="18.75" x14ac:dyDescent="0.25">
      <c r="A200" s="338"/>
      <c r="B200" s="92" t="s">
        <v>58</v>
      </c>
      <c r="C200" s="72" t="s">
        <v>205</v>
      </c>
      <c r="D200" s="87" t="s">
        <v>70</v>
      </c>
      <c r="E200" s="136">
        <v>100</v>
      </c>
      <c r="F200" s="136">
        <v>100</v>
      </c>
      <c r="G200" s="136">
        <v>100</v>
      </c>
    </row>
    <row r="201" spans="1:7" ht="37.5" x14ac:dyDescent="0.25">
      <c r="A201" s="335" t="s">
        <v>454</v>
      </c>
      <c r="B201" s="113" t="s">
        <v>62</v>
      </c>
      <c r="C201" s="69" t="s">
        <v>206</v>
      </c>
      <c r="D201" s="113" t="s">
        <v>49</v>
      </c>
      <c r="E201" s="132">
        <f>Заходи!G176</f>
        <v>200</v>
      </c>
      <c r="F201" s="132">
        <f>Заходи!J176</f>
        <v>220</v>
      </c>
      <c r="G201" s="132">
        <f>Заходи!M176</f>
        <v>250</v>
      </c>
    </row>
    <row r="202" spans="1:7" ht="37.5" x14ac:dyDescent="0.25">
      <c r="A202" s="335"/>
      <c r="B202" s="115" t="s">
        <v>57</v>
      </c>
      <c r="C202" s="94" t="s">
        <v>481</v>
      </c>
      <c r="D202" s="87" t="s">
        <v>167</v>
      </c>
      <c r="E202" s="140">
        <v>12</v>
      </c>
      <c r="F202" s="140">
        <v>12</v>
      </c>
      <c r="G202" s="140">
        <v>12</v>
      </c>
    </row>
    <row r="203" spans="1:7" ht="59.25" customHeight="1" x14ac:dyDescent="0.25">
      <c r="A203" s="335"/>
      <c r="B203" s="92" t="s">
        <v>67</v>
      </c>
      <c r="C203" s="189" t="s">
        <v>482</v>
      </c>
      <c r="D203" s="87" t="s">
        <v>49</v>
      </c>
      <c r="E203" s="138">
        <f>E201/E202</f>
        <v>16.666666666666668</v>
      </c>
      <c r="F203" s="138">
        <f t="shared" ref="F203:G203" si="54">F201/F202</f>
        <v>18.333333333333332</v>
      </c>
      <c r="G203" s="138">
        <f t="shared" si="54"/>
        <v>20.833333333333332</v>
      </c>
    </row>
    <row r="204" spans="1:7" ht="18.75" x14ac:dyDescent="0.25">
      <c r="A204" s="335"/>
      <c r="B204" s="92" t="s">
        <v>58</v>
      </c>
      <c r="C204" s="72" t="s">
        <v>205</v>
      </c>
      <c r="D204" s="87" t="s">
        <v>70</v>
      </c>
      <c r="E204" s="136">
        <v>100</v>
      </c>
      <c r="F204" s="136">
        <v>100</v>
      </c>
      <c r="G204" s="136">
        <v>100</v>
      </c>
    </row>
    <row r="205" spans="1:7" ht="37.5" x14ac:dyDescent="0.25">
      <c r="A205" s="336" t="s">
        <v>414</v>
      </c>
      <c r="B205" s="113" t="s">
        <v>62</v>
      </c>
      <c r="C205" s="69" t="s">
        <v>483</v>
      </c>
      <c r="D205" s="113" t="s">
        <v>49</v>
      </c>
      <c r="E205" s="132">
        <f>Заходи!G180</f>
        <v>3690</v>
      </c>
      <c r="F205" s="132">
        <f>Заходи!J180</f>
        <v>3668</v>
      </c>
      <c r="G205" s="132">
        <f>Заходи!M180</f>
        <v>3807</v>
      </c>
    </row>
    <row r="206" spans="1:7" ht="37.5" x14ac:dyDescent="0.25">
      <c r="A206" s="337"/>
      <c r="B206" s="190" t="s">
        <v>57</v>
      </c>
      <c r="C206" s="94" t="s">
        <v>498</v>
      </c>
      <c r="D206" s="88" t="s">
        <v>100</v>
      </c>
      <c r="E206" s="140">
        <v>15</v>
      </c>
      <c r="F206" s="140">
        <v>15</v>
      </c>
      <c r="G206" s="140">
        <v>15</v>
      </c>
    </row>
    <row r="207" spans="1:7" ht="37.5" x14ac:dyDescent="0.25">
      <c r="A207" s="337"/>
      <c r="B207" s="92" t="s">
        <v>67</v>
      </c>
      <c r="C207" s="94" t="s">
        <v>496</v>
      </c>
      <c r="D207" s="87" t="s">
        <v>49</v>
      </c>
      <c r="E207" s="135">
        <f>E205/E206</f>
        <v>246</v>
      </c>
      <c r="F207" s="135">
        <f t="shared" ref="F207:G207" si="55">F205/F206</f>
        <v>244.53333333333333</v>
      </c>
      <c r="G207" s="135">
        <f t="shared" si="55"/>
        <v>253.8</v>
      </c>
    </row>
    <row r="208" spans="1:7" ht="18.75" x14ac:dyDescent="0.25">
      <c r="A208" s="338"/>
      <c r="B208" s="92" t="s">
        <v>58</v>
      </c>
      <c r="C208" s="72" t="s">
        <v>497</v>
      </c>
      <c r="D208" s="87" t="s">
        <v>70</v>
      </c>
      <c r="E208" s="136">
        <v>100</v>
      </c>
      <c r="F208" s="136">
        <v>100</v>
      </c>
      <c r="G208" s="136">
        <v>100</v>
      </c>
    </row>
    <row r="209" spans="1:7" ht="18.75" x14ac:dyDescent="0.25">
      <c r="A209" s="335" t="s">
        <v>455</v>
      </c>
      <c r="B209" s="113" t="s">
        <v>62</v>
      </c>
      <c r="C209" s="69" t="s">
        <v>208</v>
      </c>
      <c r="D209" s="113" t="s">
        <v>49</v>
      </c>
      <c r="E209" s="132">
        <f>Заходи!G184</f>
        <v>2505</v>
      </c>
      <c r="F209" s="132">
        <f>Заходи!J184</f>
        <v>2766</v>
      </c>
      <c r="G209" s="132">
        <f>Заходи!M184</f>
        <v>2926.5</v>
      </c>
    </row>
    <row r="210" spans="1:7" ht="18.75" x14ac:dyDescent="0.25">
      <c r="A210" s="335"/>
      <c r="B210" s="362" t="s">
        <v>57</v>
      </c>
      <c r="C210" s="93" t="s">
        <v>499</v>
      </c>
      <c r="D210" s="340" t="s">
        <v>100</v>
      </c>
      <c r="E210" s="144">
        <v>8</v>
      </c>
      <c r="F210" s="144">
        <v>8</v>
      </c>
      <c r="G210" s="144">
        <v>8</v>
      </c>
    </row>
    <row r="211" spans="1:7" ht="18.75" x14ac:dyDescent="0.25">
      <c r="A211" s="335"/>
      <c r="B211" s="365"/>
      <c r="C211" s="94" t="s">
        <v>495</v>
      </c>
      <c r="D211" s="341"/>
      <c r="E211" s="137">
        <v>4</v>
      </c>
      <c r="F211" s="137">
        <v>5</v>
      </c>
      <c r="G211" s="137">
        <v>8</v>
      </c>
    </row>
    <row r="212" spans="1:7" ht="37.5" x14ac:dyDescent="0.25">
      <c r="A212" s="335"/>
      <c r="B212" s="92" t="s">
        <v>67</v>
      </c>
      <c r="C212" s="94" t="s">
        <v>210</v>
      </c>
      <c r="D212" s="87" t="s">
        <v>49</v>
      </c>
      <c r="E212" s="114">
        <f>E209/E211</f>
        <v>626.25</v>
      </c>
      <c r="F212" s="114">
        <f t="shared" ref="F212:G212" si="56">F209/F211</f>
        <v>553.20000000000005</v>
      </c>
      <c r="G212" s="114">
        <f t="shared" si="56"/>
        <v>365.8125</v>
      </c>
    </row>
    <row r="213" spans="1:7" ht="18.75" x14ac:dyDescent="0.25">
      <c r="A213" s="335"/>
      <c r="B213" s="92" t="s">
        <v>58</v>
      </c>
      <c r="C213" s="72" t="s">
        <v>209</v>
      </c>
      <c r="D213" s="87" t="s">
        <v>70</v>
      </c>
      <c r="E213" s="136">
        <v>100</v>
      </c>
      <c r="F213" s="136">
        <v>100</v>
      </c>
      <c r="G213" s="136">
        <v>100</v>
      </c>
    </row>
    <row r="214" spans="1:7" ht="18.75" x14ac:dyDescent="0.25">
      <c r="A214" s="335" t="s">
        <v>416</v>
      </c>
      <c r="B214" s="113" t="s">
        <v>62</v>
      </c>
      <c r="C214" s="69" t="s">
        <v>211</v>
      </c>
      <c r="D214" s="113" t="s">
        <v>49</v>
      </c>
      <c r="E214" s="132">
        <f>Заходи!G188</f>
        <v>300</v>
      </c>
      <c r="F214" s="132">
        <f>Заходи!J188</f>
        <v>330.2</v>
      </c>
      <c r="G214" s="132">
        <f>Заходи!M188</f>
        <v>350</v>
      </c>
    </row>
    <row r="215" spans="1:7" ht="18.75" x14ac:dyDescent="0.25">
      <c r="A215" s="335"/>
      <c r="B215" s="115" t="s">
        <v>57</v>
      </c>
      <c r="C215" s="94" t="s">
        <v>212</v>
      </c>
      <c r="D215" s="87" t="s">
        <v>213</v>
      </c>
      <c r="E215" s="114">
        <f>E214/E216</f>
        <v>5.764796310530361</v>
      </c>
      <c r="F215" s="114">
        <f t="shared" ref="F215:G215" si="57">F214/F216</f>
        <v>5.503333333333333</v>
      </c>
      <c r="G215" s="114">
        <f t="shared" si="57"/>
        <v>5.384615384615385</v>
      </c>
    </row>
    <row r="216" spans="1:7" ht="18.75" x14ac:dyDescent="0.25">
      <c r="A216" s="335"/>
      <c r="B216" s="92" t="s">
        <v>67</v>
      </c>
      <c r="C216" s="94" t="s">
        <v>214</v>
      </c>
      <c r="D216" s="86" t="s">
        <v>215</v>
      </c>
      <c r="E216" s="114">
        <v>52.04</v>
      </c>
      <c r="F216" s="114">
        <v>60</v>
      </c>
      <c r="G216" s="114">
        <v>65</v>
      </c>
    </row>
    <row r="217" spans="1:7" ht="18.75" x14ac:dyDescent="0.25">
      <c r="A217" s="335"/>
      <c r="B217" s="92" t="s">
        <v>58</v>
      </c>
      <c r="C217" s="95" t="s">
        <v>216</v>
      </c>
      <c r="D217" s="87" t="s">
        <v>70</v>
      </c>
      <c r="E217" s="136">
        <v>100</v>
      </c>
      <c r="F217" s="136">
        <v>100</v>
      </c>
      <c r="G217" s="136">
        <v>100</v>
      </c>
    </row>
    <row r="218" spans="1:7" ht="18.75" x14ac:dyDescent="0.25">
      <c r="A218" s="336" t="s">
        <v>417</v>
      </c>
      <c r="B218" s="113" t="s">
        <v>62</v>
      </c>
      <c r="C218" s="69" t="s">
        <v>217</v>
      </c>
      <c r="D218" s="113" t="s">
        <v>49</v>
      </c>
      <c r="E218" s="132">
        <f>Заходи!G192</f>
        <v>3000</v>
      </c>
      <c r="F218" s="132">
        <f>Заходи!J192</f>
        <v>3300</v>
      </c>
      <c r="G218" s="132">
        <f>Заходи!M192</f>
        <v>3500</v>
      </c>
    </row>
    <row r="219" spans="1:7" ht="37.5" x14ac:dyDescent="0.25">
      <c r="A219" s="337"/>
      <c r="B219" s="115" t="s">
        <v>57</v>
      </c>
      <c r="C219" s="94" t="s">
        <v>218</v>
      </c>
      <c r="D219" s="88" t="s">
        <v>100</v>
      </c>
      <c r="E219" s="140">
        <v>91</v>
      </c>
      <c r="F219" s="140">
        <v>91</v>
      </c>
      <c r="G219" s="140">
        <v>91</v>
      </c>
    </row>
    <row r="220" spans="1:7" ht="37.5" x14ac:dyDescent="0.25">
      <c r="A220" s="337"/>
      <c r="B220" s="92" t="s">
        <v>67</v>
      </c>
      <c r="C220" s="94" t="s">
        <v>219</v>
      </c>
      <c r="D220" s="87" t="s">
        <v>49</v>
      </c>
      <c r="E220" s="135">
        <f>E218/E219</f>
        <v>32.967032967032964</v>
      </c>
      <c r="F220" s="135">
        <f t="shared" ref="F220:G220" si="58">F218/F219</f>
        <v>36.263736263736263</v>
      </c>
      <c r="G220" s="135">
        <f t="shared" si="58"/>
        <v>38.46153846153846</v>
      </c>
    </row>
    <row r="221" spans="1:7" ht="18.75" x14ac:dyDescent="0.25">
      <c r="A221" s="338"/>
      <c r="B221" s="92" t="s">
        <v>58</v>
      </c>
      <c r="C221" s="72" t="s">
        <v>220</v>
      </c>
      <c r="D221" s="87" t="s">
        <v>70</v>
      </c>
      <c r="E221" s="136">
        <v>100</v>
      </c>
      <c r="F221" s="136">
        <v>100</v>
      </c>
      <c r="G221" s="136">
        <v>100</v>
      </c>
    </row>
    <row r="222" spans="1:7" ht="18.75" x14ac:dyDescent="0.25">
      <c r="A222" s="335" t="s">
        <v>418</v>
      </c>
      <c r="B222" s="113" t="s">
        <v>62</v>
      </c>
      <c r="C222" s="69" t="s">
        <v>222</v>
      </c>
      <c r="D222" s="113" t="s">
        <v>49</v>
      </c>
      <c r="E222" s="132">
        <f>Заходи!G196</f>
        <v>500</v>
      </c>
      <c r="F222" s="132">
        <f>Заходи!J196</f>
        <v>100</v>
      </c>
      <c r="G222" s="132">
        <f>Заходи!M196</f>
        <v>100</v>
      </c>
    </row>
    <row r="223" spans="1:7" ht="37.5" x14ac:dyDescent="0.25">
      <c r="A223" s="335"/>
      <c r="B223" s="115" t="s">
        <v>57</v>
      </c>
      <c r="C223" s="94" t="s">
        <v>221</v>
      </c>
      <c r="D223" s="88" t="s">
        <v>100</v>
      </c>
      <c r="E223" s="137">
        <v>110</v>
      </c>
      <c r="F223" s="137">
        <v>22</v>
      </c>
      <c r="G223" s="137">
        <v>20</v>
      </c>
    </row>
    <row r="224" spans="1:7" ht="37.5" x14ac:dyDescent="0.25">
      <c r="A224" s="335"/>
      <c r="B224" s="92" t="s">
        <v>67</v>
      </c>
      <c r="C224" s="94" t="s">
        <v>223</v>
      </c>
      <c r="D224" s="87" t="s">
        <v>49</v>
      </c>
      <c r="E224" s="114">
        <f>E222/E223</f>
        <v>4.5454545454545459</v>
      </c>
      <c r="F224" s="114">
        <f t="shared" ref="F224" si="59">F222/F223</f>
        <v>4.5454545454545459</v>
      </c>
      <c r="G224" s="114">
        <f t="shared" ref="G224" si="60">G222/G223</f>
        <v>5</v>
      </c>
    </row>
    <row r="225" spans="1:7" ht="18.75" x14ac:dyDescent="0.25">
      <c r="A225" s="335"/>
      <c r="B225" s="92" t="s">
        <v>58</v>
      </c>
      <c r="C225" s="72" t="s">
        <v>224</v>
      </c>
      <c r="D225" s="87" t="s">
        <v>70</v>
      </c>
      <c r="E225" s="136">
        <v>100</v>
      </c>
      <c r="F225" s="136">
        <v>100</v>
      </c>
      <c r="G225" s="136">
        <v>100</v>
      </c>
    </row>
    <row r="226" spans="1:7" ht="18.75" x14ac:dyDescent="0.25">
      <c r="A226" s="335" t="s">
        <v>419</v>
      </c>
      <c r="B226" s="113" t="s">
        <v>62</v>
      </c>
      <c r="C226" s="69" t="s">
        <v>225</v>
      </c>
      <c r="D226" s="113" t="s">
        <v>49</v>
      </c>
      <c r="E226" s="132">
        <f>Заходи!G200</f>
        <v>0</v>
      </c>
      <c r="F226" s="132">
        <f>Заходи!J200</f>
        <v>900</v>
      </c>
      <c r="G226" s="132">
        <f>Заходи!M200</f>
        <v>1000</v>
      </c>
    </row>
    <row r="227" spans="1:7" ht="18.75" x14ac:dyDescent="0.25">
      <c r="A227" s="335"/>
      <c r="B227" s="115" t="s">
        <v>57</v>
      </c>
      <c r="C227" s="94" t="s">
        <v>226</v>
      </c>
      <c r="D227" s="87" t="s">
        <v>100</v>
      </c>
      <c r="E227" s="143"/>
      <c r="F227" s="143">
        <v>1</v>
      </c>
      <c r="G227" s="143">
        <v>1</v>
      </c>
    </row>
    <row r="228" spans="1:7" ht="18.75" x14ac:dyDescent="0.25">
      <c r="A228" s="335"/>
      <c r="B228" s="92" t="s">
        <v>67</v>
      </c>
      <c r="C228" s="94" t="s">
        <v>227</v>
      </c>
      <c r="D228" s="86" t="s">
        <v>155</v>
      </c>
      <c r="E228" s="114">
        <f>E226/12</f>
        <v>0</v>
      </c>
      <c r="F228" s="114">
        <f t="shared" ref="F228:G228" si="61">F226/12</f>
        <v>75</v>
      </c>
      <c r="G228" s="114">
        <f t="shared" si="61"/>
        <v>83.333333333333329</v>
      </c>
    </row>
    <row r="229" spans="1:7" ht="18.75" x14ac:dyDescent="0.25">
      <c r="A229" s="335"/>
      <c r="B229" s="92" t="s">
        <v>58</v>
      </c>
      <c r="C229" s="95" t="s">
        <v>380</v>
      </c>
      <c r="D229" s="87" t="s">
        <v>70</v>
      </c>
      <c r="E229" s="136"/>
      <c r="F229" s="136">
        <v>100</v>
      </c>
      <c r="G229" s="136">
        <v>100</v>
      </c>
    </row>
    <row r="230" spans="1:7" ht="19.5" x14ac:dyDescent="0.25">
      <c r="A230" s="80" t="s">
        <v>203</v>
      </c>
      <c r="B230" s="92"/>
      <c r="C230" s="102"/>
      <c r="D230" s="91"/>
      <c r="E230" s="129">
        <f>E232</f>
        <v>3192.5</v>
      </c>
      <c r="F230" s="129">
        <f t="shared" ref="F230:G230" si="62">F232</f>
        <v>3510</v>
      </c>
      <c r="G230" s="129">
        <f t="shared" si="62"/>
        <v>3950</v>
      </c>
    </row>
    <row r="231" spans="1:7" ht="37.5" x14ac:dyDescent="0.25">
      <c r="A231" s="72" t="s">
        <v>82</v>
      </c>
      <c r="B231" s="92"/>
      <c r="C231" s="93"/>
      <c r="D231" s="90"/>
      <c r="E231" s="130"/>
      <c r="F231" s="130"/>
      <c r="G231" s="130"/>
    </row>
    <row r="232" spans="1:7" ht="19.5" x14ac:dyDescent="0.35">
      <c r="A232" s="79" t="s">
        <v>456</v>
      </c>
      <c r="B232" s="103"/>
      <c r="C232" s="104"/>
      <c r="D232" s="75"/>
      <c r="E232" s="131">
        <f>E233</f>
        <v>3192.5</v>
      </c>
      <c r="F232" s="131">
        <f t="shared" ref="F232:G232" si="63">F233</f>
        <v>3510</v>
      </c>
      <c r="G232" s="131">
        <f t="shared" si="63"/>
        <v>3950</v>
      </c>
    </row>
    <row r="233" spans="1:7" ht="18.75" x14ac:dyDescent="0.25">
      <c r="A233" s="367" t="s">
        <v>420</v>
      </c>
      <c r="B233" s="113" t="s">
        <v>62</v>
      </c>
      <c r="C233" s="69" t="s">
        <v>229</v>
      </c>
      <c r="D233" s="113" t="s">
        <v>49</v>
      </c>
      <c r="E233" s="132">
        <f>Заходи!G204</f>
        <v>3192.5</v>
      </c>
      <c r="F233" s="132">
        <f>Заходи!J204</f>
        <v>3510</v>
      </c>
      <c r="G233" s="132">
        <f>Заходи!M204</f>
        <v>3950</v>
      </c>
    </row>
    <row r="234" spans="1:7" ht="37.5" x14ac:dyDescent="0.25">
      <c r="A234" s="368"/>
      <c r="B234" s="115" t="s">
        <v>57</v>
      </c>
      <c r="C234" s="94" t="s">
        <v>228</v>
      </c>
      <c r="D234" s="91" t="s">
        <v>100</v>
      </c>
      <c r="E234" s="140">
        <v>750</v>
      </c>
      <c r="F234" s="140">
        <v>700</v>
      </c>
      <c r="G234" s="140">
        <v>650</v>
      </c>
    </row>
    <row r="235" spans="1:7" ht="38.25" customHeight="1" x14ac:dyDescent="0.25">
      <c r="A235" s="368"/>
      <c r="B235" s="92" t="s">
        <v>67</v>
      </c>
      <c r="C235" s="121" t="s">
        <v>230</v>
      </c>
      <c r="D235" s="90" t="s">
        <v>49</v>
      </c>
      <c r="E235" s="135">
        <f>E233/E234</f>
        <v>4.2566666666666668</v>
      </c>
      <c r="F235" s="135">
        <f t="shared" ref="F235:G235" si="64">F233/F234</f>
        <v>5.0142857142857142</v>
      </c>
      <c r="G235" s="135">
        <f t="shared" si="64"/>
        <v>6.0769230769230766</v>
      </c>
    </row>
    <row r="236" spans="1:7" ht="37.5" x14ac:dyDescent="0.25">
      <c r="A236" s="369"/>
      <c r="B236" s="92" t="s">
        <v>58</v>
      </c>
      <c r="C236" s="94" t="s">
        <v>231</v>
      </c>
      <c r="D236" s="90" t="s">
        <v>70</v>
      </c>
      <c r="E236" s="136">
        <v>100</v>
      </c>
      <c r="F236" s="136">
        <f>F235/E235*100</f>
        <v>117.79841145542007</v>
      </c>
      <c r="G236" s="136">
        <f>G235/F235*100</f>
        <v>121.19219811527503</v>
      </c>
    </row>
    <row r="237" spans="1:7" ht="19.5" x14ac:dyDescent="0.25">
      <c r="A237" s="80" t="s">
        <v>203</v>
      </c>
      <c r="B237" s="92"/>
      <c r="C237" s="102"/>
      <c r="D237" s="91"/>
      <c r="E237" s="129">
        <f>E239</f>
        <v>15709.28</v>
      </c>
      <c r="F237" s="129">
        <f t="shared" ref="F237:G237" si="65">F239</f>
        <v>0</v>
      </c>
      <c r="G237" s="129">
        <f t="shared" si="65"/>
        <v>0</v>
      </c>
    </row>
    <row r="238" spans="1:7" ht="37.5" x14ac:dyDescent="0.25">
      <c r="A238" s="72" t="s">
        <v>552</v>
      </c>
      <c r="B238" s="92"/>
      <c r="C238" s="93"/>
      <c r="D238" s="90"/>
      <c r="E238" s="130"/>
      <c r="F238" s="130"/>
      <c r="G238" s="130"/>
    </row>
    <row r="239" spans="1:7" ht="19.5" x14ac:dyDescent="0.35">
      <c r="A239" s="79" t="s">
        <v>457</v>
      </c>
      <c r="B239" s="103"/>
      <c r="C239" s="104"/>
      <c r="D239" s="75"/>
      <c r="E239" s="131">
        <f>E240</f>
        <v>15709.28</v>
      </c>
      <c r="F239" s="131">
        <f t="shared" ref="F239:G239" si="66">F240</f>
        <v>0</v>
      </c>
      <c r="G239" s="131">
        <f t="shared" si="66"/>
        <v>0</v>
      </c>
    </row>
    <row r="240" spans="1:7" ht="37.5" x14ac:dyDescent="0.25">
      <c r="A240" s="367" t="s">
        <v>458</v>
      </c>
      <c r="B240" s="113" t="s">
        <v>62</v>
      </c>
      <c r="C240" s="69" t="s">
        <v>232</v>
      </c>
      <c r="D240" s="113" t="s">
        <v>49</v>
      </c>
      <c r="E240" s="132">
        <f>Заходи!G208</f>
        <v>15709.28</v>
      </c>
      <c r="F240" s="132">
        <f>Заходи!J208</f>
        <v>0</v>
      </c>
      <c r="G240" s="132">
        <f>Заходи!M208</f>
        <v>0</v>
      </c>
    </row>
    <row r="241" spans="1:7" ht="37.5" x14ac:dyDescent="0.25">
      <c r="A241" s="368"/>
      <c r="B241" s="115" t="s">
        <v>57</v>
      </c>
      <c r="C241" s="94" t="s">
        <v>500</v>
      </c>
      <c r="D241" s="91" t="s">
        <v>100</v>
      </c>
      <c r="E241" s="140">
        <v>6</v>
      </c>
      <c r="F241" s="140"/>
      <c r="G241" s="140"/>
    </row>
    <row r="242" spans="1:7" ht="45.75" customHeight="1" x14ac:dyDescent="0.25">
      <c r="A242" s="368"/>
      <c r="B242" s="92" t="s">
        <v>67</v>
      </c>
      <c r="C242" s="121" t="s">
        <v>502</v>
      </c>
      <c r="D242" s="90" t="s">
        <v>49</v>
      </c>
      <c r="E242" s="141">
        <f>E240/E241</f>
        <v>2618.2133333333336</v>
      </c>
      <c r="F242" s="141" t="e">
        <f t="shared" ref="F242" si="67">F240/F241</f>
        <v>#DIV/0!</v>
      </c>
      <c r="G242" s="141" t="e">
        <f t="shared" ref="G242" si="68">G240/G241</f>
        <v>#DIV/0!</v>
      </c>
    </row>
    <row r="243" spans="1:7" ht="37.5" x14ac:dyDescent="0.25">
      <c r="A243" s="369"/>
      <c r="B243" s="92" t="s">
        <v>58</v>
      </c>
      <c r="C243" s="72" t="s">
        <v>233</v>
      </c>
      <c r="D243" s="90" t="s">
        <v>70</v>
      </c>
      <c r="E243" s="136">
        <v>100</v>
      </c>
      <c r="F243" s="136" t="e">
        <f>F242/E242*100</f>
        <v>#DIV/0!</v>
      </c>
      <c r="G243" s="136" t="e">
        <f>G242/F242*100</f>
        <v>#DIV/0!</v>
      </c>
    </row>
    <row r="244" spans="1:7" ht="19.5" x14ac:dyDescent="0.25">
      <c r="A244" s="80" t="s">
        <v>234</v>
      </c>
      <c r="B244" s="92"/>
      <c r="C244" s="102"/>
      <c r="D244" s="97"/>
      <c r="E244" s="129">
        <f>E246</f>
        <v>41775</v>
      </c>
      <c r="F244" s="129">
        <f t="shared" ref="F244:G244" si="69">F246</f>
        <v>49000</v>
      </c>
      <c r="G244" s="129">
        <f t="shared" si="69"/>
        <v>50000</v>
      </c>
    </row>
    <row r="245" spans="1:7" ht="37.5" x14ac:dyDescent="0.25">
      <c r="A245" s="72" t="s">
        <v>82</v>
      </c>
      <c r="B245" s="92"/>
      <c r="C245" s="93"/>
      <c r="D245" s="96"/>
      <c r="E245" s="130"/>
      <c r="F245" s="130"/>
      <c r="G245" s="130"/>
    </row>
    <row r="246" spans="1:7" ht="39" x14ac:dyDescent="0.35">
      <c r="A246" s="79" t="s">
        <v>459</v>
      </c>
      <c r="B246" s="103"/>
      <c r="C246" s="104"/>
      <c r="D246" s="75"/>
      <c r="E246" s="131">
        <f>E247</f>
        <v>41775</v>
      </c>
      <c r="F246" s="131">
        <f t="shared" ref="F246:G246" si="70">F247</f>
        <v>49000</v>
      </c>
      <c r="G246" s="131">
        <f t="shared" si="70"/>
        <v>50000</v>
      </c>
    </row>
    <row r="247" spans="1:7" ht="18.75" x14ac:dyDescent="0.25">
      <c r="A247" s="336" t="s">
        <v>460</v>
      </c>
      <c r="B247" s="92" t="s">
        <v>62</v>
      </c>
      <c r="C247" s="93" t="s">
        <v>501</v>
      </c>
      <c r="D247" s="96" t="s">
        <v>49</v>
      </c>
      <c r="E247" s="132">
        <f>Заходи!G216</f>
        <v>41775</v>
      </c>
      <c r="F247" s="132">
        <f>Заходи!J216</f>
        <v>49000</v>
      </c>
      <c r="G247" s="132">
        <f>Заходи!M216</f>
        <v>50000</v>
      </c>
    </row>
    <row r="248" spans="1:7" ht="18.75" x14ac:dyDescent="0.25">
      <c r="A248" s="337"/>
      <c r="B248" s="362" t="s">
        <v>57</v>
      </c>
      <c r="C248" s="94" t="s">
        <v>237</v>
      </c>
      <c r="D248" s="340" t="s">
        <v>100</v>
      </c>
      <c r="E248" s="144">
        <v>125</v>
      </c>
      <c r="F248" s="144">
        <v>100</v>
      </c>
      <c r="G248" s="144">
        <v>90</v>
      </c>
    </row>
    <row r="249" spans="1:7" ht="37.5" x14ac:dyDescent="0.25">
      <c r="A249" s="337"/>
      <c r="B249" s="365"/>
      <c r="C249" s="94" t="s">
        <v>235</v>
      </c>
      <c r="D249" s="341"/>
      <c r="E249" s="140">
        <v>5</v>
      </c>
      <c r="F249" s="140">
        <v>6</v>
      </c>
      <c r="G249" s="140">
        <v>7</v>
      </c>
    </row>
    <row r="250" spans="1:7" ht="39.75" customHeight="1" x14ac:dyDescent="0.25">
      <c r="A250" s="337"/>
      <c r="B250" s="92" t="s">
        <v>67</v>
      </c>
      <c r="C250" s="94" t="s">
        <v>236</v>
      </c>
      <c r="D250" s="96" t="s">
        <v>49</v>
      </c>
      <c r="E250" s="141">
        <f>E247/E249</f>
        <v>8355</v>
      </c>
      <c r="F250" s="141">
        <f t="shared" ref="F250:G250" si="71">F247/F249</f>
        <v>8166.666666666667</v>
      </c>
      <c r="G250" s="141">
        <f t="shared" si="71"/>
        <v>7142.8571428571431</v>
      </c>
    </row>
    <row r="251" spans="1:7" ht="56.25" x14ac:dyDescent="0.25">
      <c r="A251" s="338"/>
      <c r="B251" s="92" t="s">
        <v>58</v>
      </c>
      <c r="C251" s="94" t="s">
        <v>238</v>
      </c>
      <c r="D251" s="96" t="s">
        <v>70</v>
      </c>
      <c r="E251" s="136">
        <f>E249/E248*100</f>
        <v>4</v>
      </c>
      <c r="F251" s="136">
        <f>F249/F248*100</f>
        <v>6</v>
      </c>
      <c r="G251" s="136">
        <f>G249/G248*100</f>
        <v>7.7777777777777777</v>
      </c>
    </row>
    <row r="252" spans="1:7" ht="19.5" x14ac:dyDescent="0.25">
      <c r="A252" s="80" t="s">
        <v>203</v>
      </c>
      <c r="B252" s="92"/>
      <c r="C252" s="102"/>
      <c r="D252" s="97"/>
      <c r="E252" s="129">
        <f>E254</f>
        <v>1467.25</v>
      </c>
      <c r="F252" s="129">
        <f t="shared" ref="F252:G252" si="72">F254</f>
        <v>1617.9</v>
      </c>
      <c r="G252" s="129">
        <f t="shared" si="72"/>
        <v>1719</v>
      </c>
    </row>
    <row r="253" spans="1:7" ht="37.5" x14ac:dyDescent="0.25">
      <c r="A253" s="72" t="s">
        <v>82</v>
      </c>
      <c r="B253" s="92"/>
      <c r="C253" s="93"/>
      <c r="D253" s="96"/>
      <c r="E253" s="130"/>
      <c r="F253" s="130"/>
      <c r="G253" s="130"/>
    </row>
    <row r="254" spans="1:7" ht="39" x14ac:dyDescent="0.35">
      <c r="A254" s="79" t="s">
        <v>461</v>
      </c>
      <c r="B254" s="103"/>
      <c r="C254" s="104"/>
      <c r="D254" s="75"/>
      <c r="E254" s="131">
        <f>E255</f>
        <v>1467.25</v>
      </c>
      <c r="F254" s="131">
        <f t="shared" ref="F254:G254" si="73">F255</f>
        <v>1617.9</v>
      </c>
      <c r="G254" s="131">
        <f t="shared" si="73"/>
        <v>1719</v>
      </c>
    </row>
    <row r="255" spans="1:7" ht="18.75" x14ac:dyDescent="0.25">
      <c r="A255" s="367" t="s">
        <v>462</v>
      </c>
      <c r="B255" s="113" t="s">
        <v>62</v>
      </c>
      <c r="C255" s="81" t="s">
        <v>240</v>
      </c>
      <c r="D255" s="113" t="s">
        <v>49</v>
      </c>
      <c r="E255" s="132">
        <f>Заходи!G220</f>
        <v>1467.25</v>
      </c>
      <c r="F255" s="132">
        <f>Заходи!J220</f>
        <v>1617.9</v>
      </c>
      <c r="G255" s="132">
        <f>Заходи!M220</f>
        <v>1719</v>
      </c>
    </row>
    <row r="256" spans="1:7" ht="37.5" x14ac:dyDescent="0.25">
      <c r="A256" s="368"/>
      <c r="B256" s="115" t="s">
        <v>57</v>
      </c>
      <c r="C256" s="94" t="s">
        <v>239</v>
      </c>
      <c r="D256" s="97" t="s">
        <v>100</v>
      </c>
      <c r="E256" s="140">
        <v>12</v>
      </c>
      <c r="F256" s="140">
        <v>12</v>
      </c>
      <c r="G256" s="140">
        <v>15</v>
      </c>
    </row>
    <row r="257" spans="1:7" ht="44.25" customHeight="1" x14ac:dyDescent="0.25">
      <c r="A257" s="368"/>
      <c r="B257" s="92" t="s">
        <v>67</v>
      </c>
      <c r="C257" s="122" t="s">
        <v>241</v>
      </c>
      <c r="D257" s="96" t="s">
        <v>49</v>
      </c>
      <c r="E257" s="141">
        <f>E255/E256</f>
        <v>122.27083333333333</v>
      </c>
      <c r="F257" s="141">
        <f t="shared" ref="F257:G257" si="74">F255/F256</f>
        <v>134.82500000000002</v>
      </c>
      <c r="G257" s="141">
        <f t="shared" si="74"/>
        <v>114.6</v>
      </c>
    </row>
    <row r="258" spans="1:7" ht="37.5" x14ac:dyDescent="0.25">
      <c r="A258" s="369"/>
      <c r="B258" s="92" t="s">
        <v>58</v>
      </c>
      <c r="C258" s="72" t="s">
        <v>242</v>
      </c>
      <c r="D258" s="96" t="s">
        <v>70</v>
      </c>
      <c r="E258" s="136">
        <v>100</v>
      </c>
      <c r="F258" s="136">
        <f>F257/E257*100</f>
        <v>110.26750724143808</v>
      </c>
      <c r="G258" s="136">
        <f>G257/F257*100</f>
        <v>84.999072872241783</v>
      </c>
    </row>
    <row r="259" spans="1:7" ht="39" x14ac:dyDescent="0.25">
      <c r="A259" s="80" t="s">
        <v>243</v>
      </c>
      <c r="B259" s="92"/>
      <c r="C259" s="102"/>
      <c r="D259" s="97"/>
      <c r="E259" s="129">
        <f>E261</f>
        <v>12183.4</v>
      </c>
      <c r="F259" s="129">
        <f t="shared" ref="F259:G259" si="75">F261</f>
        <v>1396.1</v>
      </c>
      <c r="G259" s="129">
        <f t="shared" si="75"/>
        <v>1526.7</v>
      </c>
    </row>
    <row r="260" spans="1:7" ht="37.5" x14ac:dyDescent="0.25">
      <c r="A260" s="72" t="s">
        <v>353</v>
      </c>
      <c r="B260" s="92"/>
      <c r="C260" s="93"/>
      <c r="D260" s="96"/>
      <c r="E260" s="130"/>
      <c r="F260" s="130"/>
      <c r="G260" s="130"/>
    </row>
    <row r="261" spans="1:7" ht="39" x14ac:dyDescent="0.35">
      <c r="A261" s="79" t="s">
        <v>463</v>
      </c>
      <c r="B261" s="103"/>
      <c r="C261" s="104"/>
      <c r="D261" s="75"/>
      <c r="E261" s="131">
        <f>E262+E266+E270+E276+E280+E284+E288+E292</f>
        <v>12183.4</v>
      </c>
      <c r="F261" s="131">
        <f t="shared" ref="F261:G261" si="76">F262+F266+F270+F276+F280+F284+F288+F292</f>
        <v>1396.1</v>
      </c>
      <c r="G261" s="131">
        <f t="shared" si="76"/>
        <v>1526.7</v>
      </c>
    </row>
    <row r="262" spans="1:7" ht="37.5" x14ac:dyDescent="0.25">
      <c r="A262" s="358" t="s">
        <v>425</v>
      </c>
      <c r="B262" s="113" t="s">
        <v>62</v>
      </c>
      <c r="C262" s="69" t="s">
        <v>253</v>
      </c>
      <c r="D262" s="113" t="s">
        <v>49</v>
      </c>
      <c r="E262" s="132">
        <f>Заходи!G228</f>
        <v>9.1</v>
      </c>
      <c r="F262" s="132">
        <f>Заходи!J228</f>
        <v>10.1</v>
      </c>
      <c r="G262" s="132">
        <f>Заходи!M228</f>
        <v>10.7</v>
      </c>
    </row>
    <row r="263" spans="1:7" ht="43.5" customHeight="1" x14ac:dyDescent="0.3">
      <c r="A263" s="358"/>
      <c r="B263" s="115" t="s">
        <v>57</v>
      </c>
      <c r="C263" s="123" t="s">
        <v>250</v>
      </c>
      <c r="D263" s="90" t="s">
        <v>167</v>
      </c>
      <c r="E263" s="140">
        <v>12</v>
      </c>
      <c r="F263" s="140">
        <v>12</v>
      </c>
      <c r="G263" s="140">
        <v>12</v>
      </c>
    </row>
    <row r="264" spans="1:7" ht="18.75" x14ac:dyDescent="0.3">
      <c r="A264" s="358"/>
      <c r="B264" s="92" t="s">
        <v>67</v>
      </c>
      <c r="C264" s="124" t="s">
        <v>252</v>
      </c>
      <c r="D264" s="90" t="s">
        <v>49</v>
      </c>
      <c r="E264" s="138">
        <f>E262/E263</f>
        <v>0.7583333333333333</v>
      </c>
      <c r="F264" s="138">
        <f t="shared" ref="F264:G264" si="77">F262/F263</f>
        <v>0.84166666666666667</v>
      </c>
      <c r="G264" s="138">
        <f t="shared" si="77"/>
        <v>0.89166666666666661</v>
      </c>
    </row>
    <row r="265" spans="1:7" ht="18.75" x14ac:dyDescent="0.25">
      <c r="A265" s="358"/>
      <c r="B265" s="92" t="s">
        <v>58</v>
      </c>
      <c r="C265" s="72" t="s">
        <v>251</v>
      </c>
      <c r="D265" s="90" t="s">
        <v>70</v>
      </c>
      <c r="E265" s="136">
        <v>100</v>
      </c>
      <c r="F265" s="136">
        <v>100</v>
      </c>
      <c r="G265" s="136">
        <v>100</v>
      </c>
    </row>
    <row r="266" spans="1:7" ht="37.5" x14ac:dyDescent="0.25">
      <c r="A266" s="358" t="s">
        <v>426</v>
      </c>
      <c r="B266" s="113" t="s">
        <v>62</v>
      </c>
      <c r="C266" s="69" t="s">
        <v>254</v>
      </c>
      <c r="D266" s="113" t="s">
        <v>49</v>
      </c>
      <c r="E266" s="132">
        <f>Заходи!G232</f>
        <v>41.8</v>
      </c>
      <c r="F266" s="132">
        <f>Заходи!J232</f>
        <v>0</v>
      </c>
      <c r="G266" s="132">
        <f>Заходи!M232</f>
        <v>0</v>
      </c>
    </row>
    <row r="267" spans="1:7" ht="18.75" x14ac:dyDescent="0.25">
      <c r="A267" s="358"/>
      <c r="B267" s="115" t="s">
        <v>57</v>
      </c>
      <c r="C267" s="94" t="s">
        <v>255</v>
      </c>
      <c r="D267" s="90" t="s">
        <v>100</v>
      </c>
      <c r="E267" s="137">
        <v>5</v>
      </c>
      <c r="F267" s="137">
        <f>F266/F268</f>
        <v>0</v>
      </c>
      <c r="G267" s="137">
        <f t="shared" ref="G267" si="78">G266/G268</f>
        <v>0</v>
      </c>
    </row>
    <row r="268" spans="1:7" ht="18.75" x14ac:dyDescent="0.3">
      <c r="A268" s="358"/>
      <c r="B268" s="92" t="s">
        <v>67</v>
      </c>
      <c r="C268" s="125" t="s">
        <v>256</v>
      </c>
      <c r="D268" s="90" t="s">
        <v>49</v>
      </c>
      <c r="E268" s="114">
        <v>14</v>
      </c>
      <c r="F268" s="114">
        <v>16</v>
      </c>
      <c r="G268" s="114">
        <v>18</v>
      </c>
    </row>
    <row r="269" spans="1:7" ht="18.75" x14ac:dyDescent="0.25">
      <c r="A269" s="358"/>
      <c r="B269" s="92" t="s">
        <v>58</v>
      </c>
      <c r="C269" s="95" t="s">
        <v>207</v>
      </c>
      <c r="D269" s="90" t="s">
        <v>70</v>
      </c>
      <c r="E269" s="136">
        <v>100</v>
      </c>
      <c r="F269" s="136">
        <v>100</v>
      </c>
      <c r="G269" s="136">
        <v>100</v>
      </c>
    </row>
    <row r="270" spans="1:7" ht="18.75" x14ac:dyDescent="0.25">
      <c r="A270" s="343" t="s">
        <v>517</v>
      </c>
      <c r="B270" s="113" t="s">
        <v>62</v>
      </c>
      <c r="C270" s="69" t="s">
        <v>518</v>
      </c>
      <c r="D270" s="113" t="s">
        <v>49</v>
      </c>
      <c r="E270" s="132">
        <f>Заходи!G236</f>
        <v>6</v>
      </c>
      <c r="F270" s="132">
        <f>Заходи!J236</f>
        <v>7</v>
      </c>
      <c r="G270" s="132">
        <f>Заходи!M236</f>
        <v>8</v>
      </c>
    </row>
    <row r="271" spans="1:7" ht="37.5" x14ac:dyDescent="0.25">
      <c r="A271" s="344"/>
      <c r="B271" s="362" t="s">
        <v>57</v>
      </c>
      <c r="C271" s="94" t="s">
        <v>258</v>
      </c>
      <c r="D271" s="91" t="s">
        <v>257</v>
      </c>
      <c r="E271" s="134"/>
      <c r="F271" s="134">
        <v>3350</v>
      </c>
      <c r="G271" s="134">
        <v>3350</v>
      </c>
    </row>
    <row r="272" spans="1:7" ht="18.75" x14ac:dyDescent="0.25">
      <c r="A272" s="344"/>
      <c r="B272" s="365"/>
      <c r="C272" s="117" t="s">
        <v>519</v>
      </c>
      <c r="D272" s="208" t="s">
        <v>100</v>
      </c>
      <c r="E272" s="134">
        <v>1</v>
      </c>
      <c r="F272" s="134"/>
      <c r="G272" s="134"/>
    </row>
    <row r="273" spans="1:7" ht="28.5" customHeight="1" x14ac:dyDescent="0.25">
      <c r="A273" s="344"/>
      <c r="B273" s="382" t="s">
        <v>67</v>
      </c>
      <c r="C273" s="209" t="s">
        <v>521</v>
      </c>
      <c r="D273" s="380" t="s">
        <v>49</v>
      </c>
      <c r="E273" s="135">
        <v>0</v>
      </c>
      <c r="F273" s="135">
        <f t="shared" ref="F273:G273" si="79">F270/F271</f>
        <v>2.08955223880597E-3</v>
      </c>
      <c r="G273" s="135">
        <f t="shared" si="79"/>
        <v>2.3880597014925373E-3</v>
      </c>
    </row>
    <row r="274" spans="1:7" ht="28.5" customHeight="1" x14ac:dyDescent="0.25">
      <c r="A274" s="344"/>
      <c r="B274" s="383"/>
      <c r="C274" s="209" t="s">
        <v>520</v>
      </c>
      <c r="D274" s="381"/>
      <c r="E274" s="135">
        <f>E270/E272</f>
        <v>6</v>
      </c>
      <c r="F274" s="135"/>
      <c r="G274" s="135"/>
    </row>
    <row r="275" spans="1:7" ht="18.75" x14ac:dyDescent="0.25">
      <c r="A275" s="345"/>
      <c r="B275" s="92" t="s">
        <v>58</v>
      </c>
      <c r="C275" s="72" t="s">
        <v>207</v>
      </c>
      <c r="D275" s="90" t="s">
        <v>70</v>
      </c>
      <c r="E275" s="136">
        <v>100</v>
      </c>
      <c r="F275" s="136">
        <v>100</v>
      </c>
      <c r="G275" s="136">
        <v>100</v>
      </c>
    </row>
    <row r="276" spans="1:7" ht="37.5" x14ac:dyDescent="0.25">
      <c r="A276" s="358" t="s">
        <v>427</v>
      </c>
      <c r="B276" s="113" t="s">
        <v>62</v>
      </c>
      <c r="C276" s="69" t="s">
        <v>259</v>
      </c>
      <c r="D276" s="113" t="s">
        <v>49</v>
      </c>
      <c r="E276" s="132">
        <f>Заходи!G240</f>
        <v>650</v>
      </c>
      <c r="F276" s="132">
        <f>Заходи!J240</f>
        <v>380</v>
      </c>
      <c r="G276" s="132">
        <f>Заходи!M240</f>
        <v>425</v>
      </c>
    </row>
    <row r="277" spans="1:7" ht="18.75" x14ac:dyDescent="0.25">
      <c r="A277" s="358"/>
      <c r="B277" s="115" t="s">
        <v>57</v>
      </c>
      <c r="C277" s="94" t="s">
        <v>260</v>
      </c>
      <c r="D277" s="91" t="s">
        <v>100</v>
      </c>
      <c r="E277" s="137">
        <v>116</v>
      </c>
      <c r="F277" s="137">
        <v>118</v>
      </c>
      <c r="G277" s="137">
        <v>120</v>
      </c>
    </row>
    <row r="278" spans="1:7" ht="18.75" x14ac:dyDescent="0.25">
      <c r="A278" s="358"/>
      <c r="B278" s="92" t="s">
        <v>67</v>
      </c>
      <c r="C278" s="94" t="s">
        <v>261</v>
      </c>
      <c r="D278" s="90" t="s">
        <v>49</v>
      </c>
      <c r="E278" s="114">
        <f>E276/E277</f>
        <v>5.6034482758620694</v>
      </c>
      <c r="F278" s="114">
        <f t="shared" ref="F278:G278" si="80">F276/F277</f>
        <v>3.2203389830508473</v>
      </c>
      <c r="G278" s="114">
        <f t="shared" si="80"/>
        <v>3.5416666666666665</v>
      </c>
    </row>
    <row r="279" spans="1:7" ht="18.75" x14ac:dyDescent="0.25">
      <c r="A279" s="358"/>
      <c r="B279" s="92" t="s">
        <v>58</v>
      </c>
      <c r="C279" s="72" t="s">
        <v>207</v>
      </c>
      <c r="D279" s="90" t="s">
        <v>70</v>
      </c>
      <c r="E279" s="136">
        <v>100</v>
      </c>
      <c r="F279" s="136">
        <v>100</v>
      </c>
      <c r="G279" s="136">
        <v>100</v>
      </c>
    </row>
    <row r="280" spans="1:7" ht="37.5" x14ac:dyDescent="0.25">
      <c r="A280" s="358" t="s">
        <v>428</v>
      </c>
      <c r="B280" s="113" t="s">
        <v>62</v>
      </c>
      <c r="C280" s="69" t="s">
        <v>262</v>
      </c>
      <c r="D280" s="113" t="s">
        <v>49</v>
      </c>
      <c r="E280" s="132">
        <f>Заходи!G244</f>
        <v>357</v>
      </c>
      <c r="F280" s="132">
        <f>Заходи!J244</f>
        <v>383</v>
      </c>
      <c r="G280" s="132">
        <f>Заходи!M244</f>
        <v>405</v>
      </c>
    </row>
    <row r="281" spans="1:7" ht="18.75" x14ac:dyDescent="0.25">
      <c r="A281" s="358"/>
      <c r="B281" s="115" t="s">
        <v>57</v>
      </c>
      <c r="C281" s="94" t="s">
        <v>263</v>
      </c>
      <c r="D281" s="90" t="s">
        <v>100</v>
      </c>
      <c r="E281" s="143">
        <v>50</v>
      </c>
      <c r="F281" s="143">
        <v>60</v>
      </c>
      <c r="G281" s="143">
        <v>62</v>
      </c>
    </row>
    <row r="282" spans="1:7" ht="18.75" x14ac:dyDescent="0.25">
      <c r="A282" s="358"/>
      <c r="B282" s="92" t="s">
        <v>67</v>
      </c>
      <c r="C282" s="94" t="s">
        <v>264</v>
      </c>
      <c r="D282" s="98" t="s">
        <v>49</v>
      </c>
      <c r="E282" s="114">
        <f>E280/E281</f>
        <v>7.14</v>
      </c>
      <c r="F282" s="114">
        <f t="shared" ref="F282:G282" si="81">F280/F281</f>
        <v>6.3833333333333337</v>
      </c>
      <c r="G282" s="114">
        <f t="shared" si="81"/>
        <v>6.532258064516129</v>
      </c>
    </row>
    <row r="283" spans="1:7" ht="18.75" x14ac:dyDescent="0.25">
      <c r="A283" s="358"/>
      <c r="B283" s="92" t="s">
        <v>58</v>
      </c>
      <c r="C283" s="72" t="s">
        <v>207</v>
      </c>
      <c r="D283" s="90" t="s">
        <v>70</v>
      </c>
      <c r="E283" s="136">
        <v>100</v>
      </c>
      <c r="F283" s="136">
        <v>100</v>
      </c>
      <c r="G283" s="136">
        <v>100</v>
      </c>
    </row>
    <row r="284" spans="1:7" ht="18.75" x14ac:dyDescent="0.25">
      <c r="A284" s="358" t="s">
        <v>429</v>
      </c>
      <c r="B284" s="113" t="s">
        <v>62</v>
      </c>
      <c r="C284" s="69" t="s">
        <v>267</v>
      </c>
      <c r="D284" s="113" t="s">
        <v>49</v>
      </c>
      <c r="E284" s="132">
        <f>Заходи!G248</f>
        <v>110</v>
      </c>
      <c r="F284" s="132">
        <f>Заходи!J248</f>
        <v>121</v>
      </c>
      <c r="G284" s="132">
        <f>Заходи!M248</f>
        <v>128</v>
      </c>
    </row>
    <row r="285" spans="1:7" ht="18.75" x14ac:dyDescent="0.25">
      <c r="A285" s="358"/>
      <c r="B285" s="115" t="s">
        <v>57</v>
      </c>
      <c r="C285" s="94" t="s">
        <v>265</v>
      </c>
      <c r="D285" s="90" t="s">
        <v>100</v>
      </c>
      <c r="E285" s="143">
        <v>2</v>
      </c>
      <c r="F285" s="143">
        <v>9</v>
      </c>
      <c r="G285" s="143">
        <v>15</v>
      </c>
    </row>
    <row r="286" spans="1:7" ht="18.75" x14ac:dyDescent="0.25">
      <c r="A286" s="358"/>
      <c r="B286" s="92" t="s">
        <v>67</v>
      </c>
      <c r="C286" s="94" t="s">
        <v>266</v>
      </c>
      <c r="D286" s="89" t="s">
        <v>49</v>
      </c>
      <c r="E286" s="114">
        <f>E284/E285</f>
        <v>55</v>
      </c>
      <c r="F286" s="114">
        <f t="shared" ref="F286:G286" si="82">F284/F285</f>
        <v>13.444444444444445</v>
      </c>
      <c r="G286" s="114">
        <f t="shared" si="82"/>
        <v>8.5333333333333332</v>
      </c>
    </row>
    <row r="287" spans="1:7" ht="18.75" x14ac:dyDescent="0.25">
      <c r="A287" s="358"/>
      <c r="B287" s="92" t="s">
        <v>58</v>
      </c>
      <c r="C287" s="95" t="s">
        <v>207</v>
      </c>
      <c r="D287" s="90" t="s">
        <v>70</v>
      </c>
      <c r="E287" s="136">
        <v>100</v>
      </c>
      <c r="F287" s="136">
        <v>100</v>
      </c>
      <c r="G287" s="136">
        <v>100</v>
      </c>
    </row>
    <row r="288" spans="1:7" ht="18.75" x14ac:dyDescent="0.25">
      <c r="A288" s="343" t="s">
        <v>430</v>
      </c>
      <c r="B288" s="113" t="s">
        <v>62</v>
      </c>
      <c r="C288" s="69" t="s">
        <v>268</v>
      </c>
      <c r="D288" s="113" t="s">
        <v>49</v>
      </c>
      <c r="E288" s="132">
        <f>Заходи!G252</f>
        <v>105</v>
      </c>
      <c r="F288" s="132">
        <f>Заходи!J252</f>
        <v>120</v>
      </c>
      <c r="G288" s="132">
        <f>Заходи!M252</f>
        <v>135</v>
      </c>
    </row>
    <row r="289" spans="1:7" ht="37.5" x14ac:dyDescent="0.25">
      <c r="A289" s="344"/>
      <c r="B289" s="115" t="s">
        <v>57</v>
      </c>
      <c r="C289" s="94" t="s">
        <v>269</v>
      </c>
      <c r="D289" s="91" t="s">
        <v>167</v>
      </c>
      <c r="E289" s="140">
        <v>12</v>
      </c>
      <c r="F289" s="140">
        <v>12</v>
      </c>
      <c r="G289" s="140">
        <v>12</v>
      </c>
    </row>
    <row r="290" spans="1:7" ht="37.5" x14ac:dyDescent="0.25">
      <c r="A290" s="344"/>
      <c r="B290" s="92" t="s">
        <v>67</v>
      </c>
      <c r="C290" s="94" t="s">
        <v>270</v>
      </c>
      <c r="D290" s="90" t="s">
        <v>49</v>
      </c>
      <c r="E290" s="135">
        <f>E288/E289</f>
        <v>8.75</v>
      </c>
      <c r="F290" s="135">
        <f t="shared" ref="F290:G290" si="83">F288/F289</f>
        <v>10</v>
      </c>
      <c r="G290" s="135">
        <f t="shared" si="83"/>
        <v>11.25</v>
      </c>
    </row>
    <row r="291" spans="1:7" ht="18.75" x14ac:dyDescent="0.25">
      <c r="A291" s="345"/>
      <c r="B291" s="92" t="s">
        <v>58</v>
      </c>
      <c r="C291" s="72" t="s">
        <v>271</v>
      </c>
      <c r="D291" s="90" t="s">
        <v>70</v>
      </c>
      <c r="E291" s="136">
        <v>100</v>
      </c>
      <c r="F291" s="136">
        <v>100</v>
      </c>
      <c r="G291" s="136">
        <v>100</v>
      </c>
    </row>
    <row r="292" spans="1:7" ht="18.75" x14ac:dyDescent="0.25">
      <c r="A292" s="343" t="s">
        <v>431</v>
      </c>
      <c r="B292" s="113" t="s">
        <v>62</v>
      </c>
      <c r="C292" s="69" t="s">
        <v>272</v>
      </c>
      <c r="D292" s="113" t="s">
        <v>49</v>
      </c>
      <c r="E292" s="132">
        <f>Заходи!G256</f>
        <v>10904.5</v>
      </c>
      <c r="F292" s="132">
        <f>Заходи!J256</f>
        <v>375</v>
      </c>
      <c r="G292" s="132">
        <f>Заходи!M256</f>
        <v>415</v>
      </c>
    </row>
    <row r="293" spans="1:7" ht="18.75" x14ac:dyDescent="0.25">
      <c r="A293" s="344"/>
      <c r="B293" s="115" t="s">
        <v>57</v>
      </c>
      <c r="C293" s="94" t="s">
        <v>273</v>
      </c>
      <c r="D293" s="97" t="s">
        <v>100</v>
      </c>
      <c r="E293" s="140">
        <v>15</v>
      </c>
      <c r="F293" s="140">
        <v>20</v>
      </c>
      <c r="G293" s="140">
        <v>21</v>
      </c>
    </row>
    <row r="294" spans="1:7" ht="18.75" x14ac:dyDescent="0.25">
      <c r="A294" s="344"/>
      <c r="B294" s="92" t="s">
        <v>67</v>
      </c>
      <c r="C294" s="94" t="s">
        <v>274</v>
      </c>
      <c r="D294" s="96" t="s">
        <v>49</v>
      </c>
      <c r="E294" s="138">
        <f>E292/E293</f>
        <v>726.9666666666667</v>
      </c>
      <c r="F294" s="138">
        <f t="shared" ref="F294" si="84">F292/F293</f>
        <v>18.75</v>
      </c>
      <c r="G294" s="138">
        <f>G292/G293</f>
        <v>19.761904761904763</v>
      </c>
    </row>
    <row r="295" spans="1:7" ht="18.75" x14ac:dyDescent="0.25">
      <c r="A295" s="345"/>
      <c r="B295" s="92" t="s">
        <v>58</v>
      </c>
      <c r="C295" s="72" t="s">
        <v>275</v>
      </c>
      <c r="D295" s="96" t="s">
        <v>70</v>
      </c>
      <c r="E295" s="136">
        <v>100</v>
      </c>
      <c r="F295" s="136">
        <v>100</v>
      </c>
      <c r="G295" s="136">
        <v>100</v>
      </c>
    </row>
    <row r="296" spans="1:7" ht="19.5" x14ac:dyDescent="0.25">
      <c r="A296" s="80" t="s">
        <v>249</v>
      </c>
      <c r="B296" s="92"/>
      <c r="C296" s="102"/>
      <c r="D296" s="99"/>
      <c r="E296" s="129">
        <f>E298</f>
        <v>65</v>
      </c>
      <c r="F296" s="129">
        <f t="shared" ref="F296:G296" si="85">F298</f>
        <v>70</v>
      </c>
      <c r="G296" s="129">
        <f t="shared" si="85"/>
        <v>75</v>
      </c>
    </row>
    <row r="297" spans="1:7" ht="37.5" x14ac:dyDescent="0.25">
      <c r="A297" s="72" t="s">
        <v>82</v>
      </c>
      <c r="B297" s="98"/>
      <c r="C297" s="73"/>
      <c r="D297" s="98"/>
      <c r="E297" s="130"/>
      <c r="F297" s="130"/>
      <c r="G297" s="130"/>
    </row>
    <row r="298" spans="1:7" ht="19.5" x14ac:dyDescent="0.35">
      <c r="A298" s="79" t="s">
        <v>464</v>
      </c>
      <c r="B298" s="74"/>
      <c r="C298" s="75"/>
      <c r="D298" s="75"/>
      <c r="E298" s="131">
        <f>E299</f>
        <v>65</v>
      </c>
      <c r="F298" s="131">
        <f t="shared" ref="F298:G298" si="86">F299</f>
        <v>70</v>
      </c>
      <c r="G298" s="131">
        <f t="shared" si="86"/>
        <v>75</v>
      </c>
    </row>
    <row r="299" spans="1:7" ht="18.75" x14ac:dyDescent="0.25">
      <c r="A299" s="336" t="s">
        <v>465</v>
      </c>
      <c r="B299" s="113" t="s">
        <v>62</v>
      </c>
      <c r="C299" s="69" t="s">
        <v>245</v>
      </c>
      <c r="D299" s="113" t="s">
        <v>49</v>
      </c>
      <c r="E299" s="132">
        <f>Заходи!G264</f>
        <v>65</v>
      </c>
      <c r="F299" s="132">
        <f>Заходи!J264</f>
        <v>70</v>
      </c>
      <c r="G299" s="132">
        <f>Заходи!M264</f>
        <v>75</v>
      </c>
    </row>
    <row r="300" spans="1:7" ht="18.75" x14ac:dyDescent="0.25">
      <c r="A300" s="337"/>
      <c r="B300" s="115" t="s">
        <v>57</v>
      </c>
      <c r="C300" s="94" t="s">
        <v>247</v>
      </c>
      <c r="D300" s="99" t="s">
        <v>100</v>
      </c>
      <c r="E300" s="144">
        <v>12</v>
      </c>
      <c r="F300" s="144">
        <v>12</v>
      </c>
      <c r="G300" s="144">
        <v>11</v>
      </c>
    </row>
    <row r="301" spans="1:7" ht="18.75" x14ac:dyDescent="0.25">
      <c r="A301" s="337"/>
      <c r="B301" s="92" t="s">
        <v>67</v>
      </c>
      <c r="C301" s="94" t="s">
        <v>248</v>
      </c>
      <c r="D301" s="98" t="s">
        <v>49</v>
      </c>
      <c r="E301" s="192">
        <f>E299/E300</f>
        <v>5.416666666666667</v>
      </c>
      <c r="F301" s="192">
        <f t="shared" ref="F301:G301" si="87">F299/F300</f>
        <v>5.833333333333333</v>
      </c>
      <c r="G301" s="192">
        <f t="shared" si="87"/>
        <v>6.8181818181818183</v>
      </c>
    </row>
    <row r="302" spans="1:7" ht="18.75" x14ac:dyDescent="0.25">
      <c r="A302" s="338"/>
      <c r="B302" s="92" t="s">
        <v>58</v>
      </c>
      <c r="C302" s="95" t="s">
        <v>246</v>
      </c>
      <c r="D302" s="98" t="s">
        <v>70</v>
      </c>
      <c r="E302" s="136">
        <v>100</v>
      </c>
      <c r="F302" s="136">
        <v>100</v>
      </c>
      <c r="G302" s="136">
        <v>100</v>
      </c>
    </row>
    <row r="303" spans="1:7" ht="19.5" x14ac:dyDescent="0.25">
      <c r="A303" s="80" t="s">
        <v>276</v>
      </c>
      <c r="B303" s="98"/>
      <c r="C303" s="99"/>
      <c r="D303" s="99"/>
      <c r="E303" s="129">
        <f>E305</f>
        <v>121973.71</v>
      </c>
      <c r="F303" s="129">
        <f t="shared" ref="F303:G303" si="88">F305</f>
        <v>1282</v>
      </c>
      <c r="G303" s="129">
        <f t="shared" si="88"/>
        <v>1355</v>
      </c>
    </row>
    <row r="304" spans="1:7" ht="37.5" x14ac:dyDescent="0.25">
      <c r="A304" s="72" t="s">
        <v>82</v>
      </c>
      <c r="B304" s="98"/>
      <c r="C304" s="73"/>
      <c r="D304" s="98"/>
      <c r="E304" s="130"/>
      <c r="F304" s="130"/>
      <c r="G304" s="130"/>
    </row>
    <row r="305" spans="1:7" ht="39" x14ac:dyDescent="0.35">
      <c r="A305" s="79" t="s">
        <v>466</v>
      </c>
      <c r="B305" s="74"/>
      <c r="C305" s="75"/>
      <c r="D305" s="75"/>
      <c r="E305" s="131">
        <f>E306+E310+E314+E318+E322</f>
        <v>121973.71</v>
      </c>
      <c r="F305" s="131">
        <f t="shared" ref="F305:G305" si="89">F306+F310+F314+F318+F322</f>
        <v>1282</v>
      </c>
      <c r="G305" s="131">
        <f t="shared" si="89"/>
        <v>1355</v>
      </c>
    </row>
    <row r="306" spans="1:7" ht="18.75" x14ac:dyDescent="0.25">
      <c r="A306" s="336" t="s">
        <v>435</v>
      </c>
      <c r="B306" s="113" t="s">
        <v>62</v>
      </c>
      <c r="C306" s="69" t="s">
        <v>277</v>
      </c>
      <c r="D306" s="113" t="s">
        <v>49</v>
      </c>
      <c r="E306" s="132">
        <f>Заходи!G272</f>
        <v>710</v>
      </c>
      <c r="F306" s="132">
        <f>Заходи!J272</f>
        <v>785</v>
      </c>
      <c r="G306" s="132">
        <f>Заходи!M272</f>
        <v>830</v>
      </c>
    </row>
    <row r="307" spans="1:7" ht="18.75" x14ac:dyDescent="0.25">
      <c r="A307" s="337"/>
      <c r="B307" s="112" t="s">
        <v>57</v>
      </c>
      <c r="C307" s="94" t="s">
        <v>409</v>
      </c>
      <c r="D307" s="99" t="s">
        <v>167</v>
      </c>
      <c r="E307" s="144">
        <v>12</v>
      </c>
      <c r="F307" s="144">
        <v>12</v>
      </c>
      <c r="G307" s="144">
        <v>12</v>
      </c>
    </row>
    <row r="308" spans="1:7" ht="18.75" x14ac:dyDescent="0.25">
      <c r="A308" s="337"/>
      <c r="B308" s="92" t="s">
        <v>67</v>
      </c>
      <c r="C308" s="94" t="s">
        <v>410</v>
      </c>
      <c r="D308" s="98" t="s">
        <v>49</v>
      </c>
      <c r="E308" s="141">
        <f>E306/E307</f>
        <v>59.166666666666664</v>
      </c>
      <c r="F308" s="141">
        <f t="shared" ref="F308:G308" si="90">F306/F307</f>
        <v>65.416666666666671</v>
      </c>
      <c r="G308" s="141">
        <f t="shared" si="90"/>
        <v>69.166666666666671</v>
      </c>
    </row>
    <row r="309" spans="1:7" ht="18.75" x14ac:dyDescent="0.25">
      <c r="A309" s="338"/>
      <c r="B309" s="92" t="s">
        <v>58</v>
      </c>
      <c r="C309" s="94" t="s">
        <v>278</v>
      </c>
      <c r="D309" s="98" t="s">
        <v>70</v>
      </c>
      <c r="E309" s="136">
        <v>100</v>
      </c>
      <c r="F309" s="136">
        <v>100</v>
      </c>
      <c r="G309" s="136">
        <v>100</v>
      </c>
    </row>
    <row r="310" spans="1:7" ht="37.5" x14ac:dyDescent="0.25">
      <c r="A310" s="336" t="s">
        <v>546</v>
      </c>
      <c r="B310" s="113" t="s">
        <v>62</v>
      </c>
      <c r="C310" s="69" t="s">
        <v>490</v>
      </c>
      <c r="D310" s="113" t="s">
        <v>49</v>
      </c>
      <c r="E310" s="132">
        <f>Заходи!G276</f>
        <v>8703.31</v>
      </c>
      <c r="F310" s="132">
        <f>Заходи!J276</f>
        <v>130</v>
      </c>
      <c r="G310" s="132">
        <f>Заходи!M276</f>
        <v>140</v>
      </c>
    </row>
    <row r="311" spans="1:7" ht="18.75" x14ac:dyDescent="0.3">
      <c r="A311" s="337"/>
      <c r="B311" s="112" t="s">
        <v>57</v>
      </c>
      <c r="C311" s="126" t="s">
        <v>279</v>
      </c>
      <c r="D311" s="99" t="s">
        <v>100</v>
      </c>
      <c r="E311" s="144">
        <v>5</v>
      </c>
      <c r="F311" s="144">
        <v>1</v>
      </c>
      <c r="G311" s="144">
        <v>1</v>
      </c>
    </row>
    <row r="312" spans="1:7" ht="37.5" x14ac:dyDescent="0.25">
      <c r="A312" s="337"/>
      <c r="B312" s="92" t="s">
        <v>67</v>
      </c>
      <c r="C312" s="94" t="s">
        <v>491</v>
      </c>
      <c r="D312" s="98" t="s">
        <v>49</v>
      </c>
      <c r="E312" s="141">
        <f>E310/E311</f>
        <v>1740.6619999999998</v>
      </c>
      <c r="F312" s="141">
        <f t="shared" ref="F312:G312" si="91">F310/F311</f>
        <v>130</v>
      </c>
      <c r="G312" s="141">
        <f t="shared" si="91"/>
        <v>140</v>
      </c>
    </row>
    <row r="313" spans="1:7" ht="18.75" x14ac:dyDescent="0.25">
      <c r="A313" s="338"/>
      <c r="B313" s="92" t="s">
        <v>58</v>
      </c>
      <c r="C313" s="94" t="s">
        <v>280</v>
      </c>
      <c r="D313" s="98" t="s">
        <v>70</v>
      </c>
      <c r="E313" s="136">
        <v>100</v>
      </c>
      <c r="F313" s="136">
        <v>100</v>
      </c>
      <c r="G313" s="136">
        <v>100</v>
      </c>
    </row>
    <row r="314" spans="1:7" ht="37.5" x14ac:dyDescent="0.25">
      <c r="A314" s="336" t="s">
        <v>436</v>
      </c>
      <c r="B314" s="113" t="s">
        <v>62</v>
      </c>
      <c r="C314" s="69" t="s">
        <v>281</v>
      </c>
      <c r="D314" s="113" t="s">
        <v>49</v>
      </c>
      <c r="E314" s="132">
        <f>Заходи!G280</f>
        <v>60</v>
      </c>
      <c r="F314" s="132">
        <f>Заходи!J280</f>
        <v>60</v>
      </c>
      <c r="G314" s="132">
        <f>Заходи!M280</f>
        <v>60</v>
      </c>
    </row>
    <row r="315" spans="1:7" ht="18.75" x14ac:dyDescent="0.25">
      <c r="A315" s="337"/>
      <c r="B315" s="115" t="s">
        <v>57</v>
      </c>
      <c r="C315" s="94" t="s">
        <v>282</v>
      </c>
      <c r="D315" s="99" t="s">
        <v>100</v>
      </c>
      <c r="E315" s="140">
        <v>15</v>
      </c>
      <c r="F315" s="140">
        <v>15</v>
      </c>
      <c r="G315" s="140">
        <v>15</v>
      </c>
    </row>
    <row r="316" spans="1:7" ht="37.5" x14ac:dyDescent="0.25">
      <c r="A316" s="337"/>
      <c r="B316" s="92" t="s">
        <v>67</v>
      </c>
      <c r="C316" s="94" t="s">
        <v>283</v>
      </c>
      <c r="D316" s="98" t="s">
        <v>49</v>
      </c>
      <c r="E316" s="141">
        <f t="shared" ref="E316:G316" si="92">E314/E315</f>
        <v>4</v>
      </c>
      <c r="F316" s="141">
        <f t="shared" si="92"/>
        <v>4</v>
      </c>
      <c r="G316" s="141">
        <f t="shared" si="92"/>
        <v>4</v>
      </c>
    </row>
    <row r="317" spans="1:7" ht="18.75" x14ac:dyDescent="0.25">
      <c r="A317" s="338"/>
      <c r="B317" s="92" t="s">
        <v>58</v>
      </c>
      <c r="C317" s="72" t="s">
        <v>284</v>
      </c>
      <c r="D317" s="98" t="s">
        <v>70</v>
      </c>
      <c r="E317" s="136">
        <v>100</v>
      </c>
      <c r="F317" s="136">
        <v>100</v>
      </c>
      <c r="G317" s="136">
        <v>100</v>
      </c>
    </row>
    <row r="318" spans="1:7" ht="37.5" x14ac:dyDescent="0.25">
      <c r="A318" s="336" t="s">
        <v>437</v>
      </c>
      <c r="B318" s="113" t="s">
        <v>62</v>
      </c>
      <c r="C318" s="69" t="s">
        <v>369</v>
      </c>
      <c r="D318" s="113" t="s">
        <v>49</v>
      </c>
      <c r="E318" s="132">
        <f>Заходи!G284</f>
        <v>285</v>
      </c>
      <c r="F318" s="132">
        <f>Заходи!J284</f>
        <v>307</v>
      </c>
      <c r="G318" s="132">
        <f>Заходи!M284</f>
        <v>325</v>
      </c>
    </row>
    <row r="319" spans="1:7" ht="18.75" x14ac:dyDescent="0.25">
      <c r="A319" s="337"/>
      <c r="B319" s="112" t="s">
        <v>57</v>
      </c>
      <c r="C319" s="94" t="s">
        <v>285</v>
      </c>
      <c r="D319" s="99" t="s">
        <v>100</v>
      </c>
      <c r="E319" s="144">
        <v>6</v>
      </c>
      <c r="F319" s="144">
        <v>6</v>
      </c>
      <c r="G319" s="144">
        <v>6</v>
      </c>
    </row>
    <row r="320" spans="1:7" ht="18.75" x14ac:dyDescent="0.25">
      <c r="A320" s="337"/>
      <c r="B320" s="92" t="s">
        <v>67</v>
      </c>
      <c r="C320" s="94" t="s">
        <v>286</v>
      </c>
      <c r="D320" s="98" t="s">
        <v>49</v>
      </c>
      <c r="E320" s="141">
        <f>E318/E319</f>
        <v>47.5</v>
      </c>
      <c r="F320" s="141">
        <f t="shared" ref="F320:G320" si="93">F318/F319</f>
        <v>51.166666666666664</v>
      </c>
      <c r="G320" s="141">
        <f t="shared" si="93"/>
        <v>54.166666666666664</v>
      </c>
    </row>
    <row r="321" spans="1:7" ht="18.75" x14ac:dyDescent="0.25">
      <c r="A321" s="338"/>
      <c r="B321" s="92" t="s">
        <v>58</v>
      </c>
      <c r="C321" s="72" t="s">
        <v>284</v>
      </c>
      <c r="D321" s="98" t="s">
        <v>70</v>
      </c>
      <c r="E321" s="136">
        <v>100</v>
      </c>
      <c r="F321" s="136">
        <v>100</v>
      </c>
      <c r="G321" s="136">
        <v>100</v>
      </c>
    </row>
    <row r="322" spans="1:7" ht="36.75" customHeight="1" x14ac:dyDescent="0.25">
      <c r="A322" s="336" t="s">
        <v>551</v>
      </c>
      <c r="B322" s="113" t="s">
        <v>62</v>
      </c>
      <c r="C322" s="69" t="s">
        <v>287</v>
      </c>
      <c r="D322" s="113" t="s">
        <v>49</v>
      </c>
      <c r="E322" s="132">
        <f>Заходи!G288</f>
        <v>112215.40000000001</v>
      </c>
      <c r="F322" s="132">
        <f>Заходи!J288</f>
        <v>0</v>
      </c>
      <c r="G322" s="132">
        <f>Заходи!M288</f>
        <v>0</v>
      </c>
    </row>
    <row r="323" spans="1:7" ht="25.5" customHeight="1" x14ac:dyDescent="0.25">
      <c r="A323" s="337"/>
      <c r="B323" s="157" t="s">
        <v>57</v>
      </c>
      <c r="C323" s="94" t="s">
        <v>288</v>
      </c>
      <c r="D323" s="99" t="s">
        <v>100</v>
      </c>
      <c r="E323" s="144">
        <v>1</v>
      </c>
      <c r="F323" s="144">
        <v>1</v>
      </c>
      <c r="G323" s="144">
        <v>1</v>
      </c>
    </row>
    <row r="324" spans="1:7" ht="29.25" customHeight="1" x14ac:dyDescent="0.25">
      <c r="A324" s="337"/>
      <c r="B324" s="158" t="s">
        <v>67</v>
      </c>
      <c r="C324" s="94" t="s">
        <v>289</v>
      </c>
      <c r="D324" s="98" t="s">
        <v>49</v>
      </c>
      <c r="E324" s="141">
        <f>E322/E323</f>
        <v>112215.40000000001</v>
      </c>
      <c r="F324" s="141">
        <f t="shared" ref="F324:G324" si="94">F322/F323</f>
        <v>0</v>
      </c>
      <c r="G324" s="141">
        <f t="shared" si="94"/>
        <v>0</v>
      </c>
    </row>
    <row r="325" spans="1:7" ht="93" customHeight="1" x14ac:dyDescent="0.25">
      <c r="A325" s="338"/>
      <c r="B325" s="158" t="s">
        <v>58</v>
      </c>
      <c r="C325" s="72" t="s">
        <v>284</v>
      </c>
      <c r="D325" s="98" t="s">
        <v>70</v>
      </c>
      <c r="E325" s="136">
        <v>100</v>
      </c>
      <c r="F325" s="136">
        <v>100</v>
      </c>
      <c r="G325" s="136">
        <v>100</v>
      </c>
    </row>
    <row r="326" spans="1:7" ht="39" x14ac:dyDescent="0.25">
      <c r="A326" s="80" t="s">
        <v>290</v>
      </c>
      <c r="B326" s="163"/>
      <c r="C326" s="164"/>
      <c r="D326" s="99"/>
      <c r="E326" s="129">
        <f>E328</f>
        <v>2991.2099999999991</v>
      </c>
      <c r="F326" s="129">
        <f t="shared" ref="F326:G326" si="95">F328</f>
        <v>0</v>
      </c>
      <c r="G326" s="129">
        <f t="shared" si="95"/>
        <v>0</v>
      </c>
    </row>
    <row r="327" spans="1:7" ht="37.5" x14ac:dyDescent="0.25">
      <c r="A327" s="72" t="s">
        <v>82</v>
      </c>
      <c r="B327" s="163"/>
      <c r="C327" s="93"/>
      <c r="D327" s="98"/>
      <c r="E327" s="130"/>
      <c r="F327" s="130"/>
      <c r="G327" s="130"/>
    </row>
    <row r="328" spans="1:7" ht="39" x14ac:dyDescent="0.35">
      <c r="A328" s="79" t="s">
        <v>548</v>
      </c>
      <c r="B328" s="103"/>
      <c r="C328" s="104"/>
      <c r="D328" s="75"/>
      <c r="E328" s="131">
        <f>E329</f>
        <v>2991.2099999999991</v>
      </c>
      <c r="F328" s="131">
        <f t="shared" ref="F328:G328" si="96">F329</f>
        <v>0</v>
      </c>
      <c r="G328" s="131">
        <f t="shared" si="96"/>
        <v>0</v>
      </c>
    </row>
    <row r="329" spans="1:7" ht="37.5" x14ac:dyDescent="0.25">
      <c r="A329" s="336" t="s">
        <v>549</v>
      </c>
      <c r="B329" s="113" t="s">
        <v>62</v>
      </c>
      <c r="C329" s="81" t="s">
        <v>324</v>
      </c>
      <c r="D329" s="113" t="s">
        <v>49</v>
      </c>
      <c r="E329" s="132">
        <f>Заходи!G292</f>
        <v>2991.2099999999991</v>
      </c>
      <c r="F329" s="132">
        <f>Заходи!J292</f>
        <v>0</v>
      </c>
      <c r="G329" s="132">
        <f>Заходи!M292</f>
        <v>0</v>
      </c>
    </row>
    <row r="330" spans="1:7" ht="37.5" x14ac:dyDescent="0.25">
      <c r="A330" s="337"/>
      <c r="B330" s="115" t="s">
        <v>57</v>
      </c>
      <c r="C330" s="94" t="s">
        <v>326</v>
      </c>
      <c r="D330" s="99" t="s">
        <v>100</v>
      </c>
      <c r="E330" s="140">
        <v>2</v>
      </c>
      <c r="F330" s="140"/>
      <c r="G330" s="140"/>
    </row>
    <row r="331" spans="1:7" ht="37.5" x14ac:dyDescent="0.25">
      <c r="A331" s="337"/>
      <c r="B331" s="92" t="s">
        <v>67</v>
      </c>
      <c r="C331" s="94" t="s">
        <v>325</v>
      </c>
      <c r="D331" s="98" t="s">
        <v>49</v>
      </c>
      <c r="E331" s="141">
        <f>E329/E330</f>
        <v>1495.6049999999996</v>
      </c>
      <c r="F331" s="141" t="e">
        <f t="shared" ref="F331" si="97">F329/F330</f>
        <v>#DIV/0!</v>
      </c>
      <c r="G331" s="141" t="e">
        <f>G329/G330</f>
        <v>#DIV/0!</v>
      </c>
    </row>
    <row r="332" spans="1:7" ht="18.75" x14ac:dyDescent="0.25">
      <c r="A332" s="338"/>
      <c r="B332" s="92" t="s">
        <v>58</v>
      </c>
      <c r="C332" s="72" t="s">
        <v>284</v>
      </c>
      <c r="D332" s="98" t="s">
        <v>70</v>
      </c>
      <c r="E332" s="136">
        <v>100</v>
      </c>
      <c r="F332" s="136">
        <v>100</v>
      </c>
      <c r="G332" s="136">
        <v>100</v>
      </c>
    </row>
    <row r="333" spans="1:7" ht="19.5" x14ac:dyDescent="0.25">
      <c r="A333" s="80" t="s">
        <v>291</v>
      </c>
      <c r="B333" s="92"/>
      <c r="C333" s="102"/>
      <c r="D333" s="99"/>
      <c r="E333" s="129">
        <f>E335</f>
        <v>1535</v>
      </c>
      <c r="F333" s="129">
        <f t="shared" ref="F333:G333" si="98">F335</f>
        <v>2050</v>
      </c>
      <c r="G333" s="129">
        <f t="shared" si="98"/>
        <v>2400</v>
      </c>
    </row>
    <row r="334" spans="1:7" ht="37.5" x14ac:dyDescent="0.25">
      <c r="A334" s="72" t="s">
        <v>82</v>
      </c>
      <c r="B334" s="92"/>
      <c r="C334" s="93"/>
      <c r="D334" s="98"/>
      <c r="E334" s="130"/>
      <c r="F334" s="130"/>
      <c r="G334" s="130"/>
    </row>
    <row r="335" spans="1:7" ht="19.5" x14ac:dyDescent="0.35">
      <c r="A335" s="79" t="s">
        <v>467</v>
      </c>
      <c r="B335" s="103"/>
      <c r="C335" s="104"/>
      <c r="D335" s="75"/>
      <c r="E335" s="131">
        <f>E336+E341+E346</f>
        <v>1535</v>
      </c>
      <c r="F335" s="131">
        <f t="shared" ref="F335:G335" si="99">F336+F341+F346</f>
        <v>2050</v>
      </c>
      <c r="G335" s="131">
        <f t="shared" si="99"/>
        <v>2400</v>
      </c>
    </row>
    <row r="336" spans="1:7" ht="56.25" x14ac:dyDescent="0.25">
      <c r="A336" s="336" t="s">
        <v>439</v>
      </c>
      <c r="B336" s="113" t="s">
        <v>62</v>
      </c>
      <c r="C336" s="69" t="s">
        <v>323</v>
      </c>
      <c r="D336" s="113" t="s">
        <v>49</v>
      </c>
      <c r="E336" s="132">
        <f>Заходи!G300</f>
        <v>5</v>
      </c>
      <c r="F336" s="132">
        <f>Заходи!J300</f>
        <v>0</v>
      </c>
      <c r="G336" s="132">
        <f>Заходи!M300</f>
        <v>0</v>
      </c>
    </row>
    <row r="337" spans="1:7" ht="37.5" x14ac:dyDescent="0.25">
      <c r="A337" s="337"/>
      <c r="B337" s="362" t="s">
        <v>57</v>
      </c>
      <c r="C337" s="94" t="s">
        <v>316</v>
      </c>
      <c r="D337" s="340" t="s">
        <v>100</v>
      </c>
      <c r="E337" s="144">
        <v>2</v>
      </c>
      <c r="F337" s="144"/>
      <c r="G337" s="144"/>
    </row>
    <row r="338" spans="1:7" ht="37.5" x14ac:dyDescent="0.25">
      <c r="A338" s="337"/>
      <c r="B338" s="365"/>
      <c r="C338" s="94" t="s">
        <v>320</v>
      </c>
      <c r="D338" s="341"/>
      <c r="E338" s="144">
        <v>2</v>
      </c>
      <c r="F338" s="144"/>
      <c r="G338" s="144"/>
    </row>
    <row r="339" spans="1:7" ht="18.75" x14ac:dyDescent="0.25">
      <c r="A339" s="337"/>
      <c r="B339" s="92" t="s">
        <v>67</v>
      </c>
      <c r="C339" s="94" t="s">
        <v>321</v>
      </c>
      <c r="D339" s="98" t="s">
        <v>49</v>
      </c>
      <c r="E339" s="141">
        <f>E336/E338</f>
        <v>2.5</v>
      </c>
      <c r="F339" s="141" t="e">
        <f t="shared" ref="F339" si="100">F336/F338</f>
        <v>#DIV/0!</v>
      </c>
      <c r="G339" s="141" t="e">
        <f>G336/G338</f>
        <v>#DIV/0!</v>
      </c>
    </row>
    <row r="340" spans="1:7" ht="18.75" x14ac:dyDescent="0.25">
      <c r="A340" s="338"/>
      <c r="B340" s="92" t="s">
        <v>58</v>
      </c>
      <c r="C340" s="72" t="s">
        <v>284</v>
      </c>
      <c r="D340" s="98" t="s">
        <v>70</v>
      </c>
      <c r="E340" s="136">
        <v>100</v>
      </c>
      <c r="F340" s="136">
        <v>100</v>
      </c>
      <c r="G340" s="136">
        <v>100</v>
      </c>
    </row>
    <row r="341" spans="1:7" ht="75" x14ac:dyDescent="0.25">
      <c r="A341" s="336" t="s">
        <v>440</v>
      </c>
      <c r="B341" s="113" t="s">
        <v>62</v>
      </c>
      <c r="C341" s="69" t="s">
        <v>322</v>
      </c>
      <c r="D341" s="113" t="s">
        <v>49</v>
      </c>
      <c r="E341" s="132">
        <f>Заходи!G304</f>
        <v>1200</v>
      </c>
      <c r="F341" s="132">
        <f>Заходи!J304</f>
        <v>1800</v>
      </c>
      <c r="G341" s="132">
        <f>Заходи!M304</f>
        <v>2200</v>
      </c>
    </row>
    <row r="342" spans="1:7" ht="37.5" x14ac:dyDescent="0.25">
      <c r="A342" s="337"/>
      <c r="B342" s="362" t="s">
        <v>57</v>
      </c>
      <c r="C342" s="94" t="s">
        <v>316</v>
      </c>
      <c r="D342" s="340" t="s">
        <v>100</v>
      </c>
      <c r="E342" s="144">
        <v>3</v>
      </c>
      <c r="F342" s="144">
        <v>5</v>
      </c>
      <c r="G342" s="144">
        <v>6</v>
      </c>
    </row>
    <row r="343" spans="1:7" ht="37.5" x14ac:dyDescent="0.25">
      <c r="A343" s="337"/>
      <c r="B343" s="365"/>
      <c r="C343" s="94" t="s">
        <v>320</v>
      </c>
      <c r="D343" s="341"/>
      <c r="E343" s="144">
        <f>E342</f>
        <v>3</v>
      </c>
      <c r="F343" s="144">
        <v>5</v>
      </c>
      <c r="G343" s="144">
        <v>6</v>
      </c>
    </row>
    <row r="344" spans="1:7" ht="18.75" x14ac:dyDescent="0.25">
      <c r="A344" s="337"/>
      <c r="B344" s="92" t="s">
        <v>67</v>
      </c>
      <c r="C344" s="94" t="s">
        <v>321</v>
      </c>
      <c r="D344" s="98" t="s">
        <v>49</v>
      </c>
      <c r="E344" s="141">
        <f>E341/E342</f>
        <v>400</v>
      </c>
      <c r="F344" s="141">
        <f t="shared" ref="F344:G344" si="101">F341/F342</f>
        <v>360</v>
      </c>
      <c r="G344" s="141">
        <f t="shared" si="101"/>
        <v>366.66666666666669</v>
      </c>
    </row>
    <row r="345" spans="1:7" ht="18.75" x14ac:dyDescent="0.25">
      <c r="A345" s="338"/>
      <c r="B345" s="92" t="s">
        <v>58</v>
      </c>
      <c r="C345" s="72" t="s">
        <v>284</v>
      </c>
      <c r="D345" s="98" t="s">
        <v>70</v>
      </c>
      <c r="E345" s="136">
        <v>100</v>
      </c>
      <c r="F345" s="136">
        <v>100</v>
      </c>
      <c r="G345" s="136">
        <v>100</v>
      </c>
    </row>
    <row r="346" spans="1:7" ht="66.75" customHeight="1" x14ac:dyDescent="0.3">
      <c r="A346" s="336" t="s">
        <v>441</v>
      </c>
      <c r="B346" s="113" t="s">
        <v>62</v>
      </c>
      <c r="C346" s="111" t="s">
        <v>317</v>
      </c>
      <c r="D346" s="113" t="s">
        <v>49</v>
      </c>
      <c r="E346" s="132">
        <f>Заходи!G308</f>
        <v>330</v>
      </c>
      <c r="F346" s="132">
        <f>Заходи!J308</f>
        <v>250</v>
      </c>
      <c r="G346" s="132">
        <f>Заходи!M308</f>
        <v>200</v>
      </c>
    </row>
    <row r="347" spans="1:7" ht="37.5" x14ac:dyDescent="0.25">
      <c r="A347" s="337"/>
      <c r="B347" s="362" t="s">
        <v>57</v>
      </c>
      <c r="C347" s="94" t="s">
        <v>316</v>
      </c>
      <c r="D347" s="340" t="s">
        <v>100</v>
      </c>
      <c r="E347" s="144">
        <v>15</v>
      </c>
      <c r="F347" s="140">
        <v>10</v>
      </c>
      <c r="G347" s="140">
        <v>8</v>
      </c>
    </row>
    <row r="348" spans="1:7" ht="37.5" x14ac:dyDescent="0.25">
      <c r="A348" s="337"/>
      <c r="B348" s="365"/>
      <c r="C348" s="94" t="s">
        <v>320</v>
      </c>
      <c r="D348" s="341"/>
      <c r="E348" s="140">
        <f>E347</f>
        <v>15</v>
      </c>
      <c r="F348" s="140">
        <f t="shared" ref="F348:G348" si="102">F347</f>
        <v>10</v>
      </c>
      <c r="G348" s="140">
        <f t="shared" si="102"/>
        <v>8</v>
      </c>
    </row>
    <row r="349" spans="1:7" ht="18.75" x14ac:dyDescent="0.25">
      <c r="A349" s="337"/>
      <c r="B349" s="92" t="s">
        <v>67</v>
      </c>
      <c r="C349" s="94" t="s">
        <v>318</v>
      </c>
      <c r="D349" s="98" t="s">
        <v>49</v>
      </c>
      <c r="E349" s="141">
        <f>E346/E348</f>
        <v>22</v>
      </c>
      <c r="F349" s="141">
        <f t="shared" ref="F349:G349" si="103">F346/F348</f>
        <v>25</v>
      </c>
      <c r="G349" s="141">
        <f t="shared" si="103"/>
        <v>25</v>
      </c>
    </row>
    <row r="350" spans="1:7" ht="18.75" x14ac:dyDescent="0.25">
      <c r="A350" s="338"/>
      <c r="B350" s="92" t="s">
        <v>58</v>
      </c>
      <c r="C350" s="72" t="s">
        <v>319</v>
      </c>
      <c r="D350" s="98" t="s">
        <v>70</v>
      </c>
      <c r="E350" s="136">
        <v>100</v>
      </c>
      <c r="F350" s="136">
        <v>100</v>
      </c>
      <c r="G350" s="136">
        <v>100</v>
      </c>
    </row>
    <row r="351" spans="1:7" ht="19.5" x14ac:dyDescent="0.25">
      <c r="A351" s="80" t="s">
        <v>292</v>
      </c>
      <c r="B351" s="92"/>
      <c r="C351" s="102"/>
      <c r="D351" s="99"/>
      <c r="E351" s="129">
        <f>E353</f>
        <v>9597.2900000000009</v>
      </c>
      <c r="F351" s="129">
        <f t="shared" ref="F351:G351" si="104">F353</f>
        <v>0</v>
      </c>
      <c r="G351" s="129">
        <f t="shared" si="104"/>
        <v>0</v>
      </c>
    </row>
    <row r="352" spans="1:7" ht="37.5" x14ac:dyDescent="0.25">
      <c r="A352" s="72" t="s">
        <v>82</v>
      </c>
      <c r="B352" s="92"/>
      <c r="C352" s="93"/>
      <c r="D352" s="98"/>
      <c r="E352" s="130"/>
      <c r="F352" s="130"/>
      <c r="G352" s="130"/>
    </row>
    <row r="353" spans="1:7" ht="39" x14ac:dyDescent="0.35">
      <c r="A353" s="79" t="s">
        <v>468</v>
      </c>
      <c r="B353" s="103"/>
      <c r="C353" s="104"/>
      <c r="D353" s="75"/>
      <c r="E353" s="131">
        <f>E354</f>
        <v>9597.2900000000009</v>
      </c>
      <c r="F353" s="131">
        <f t="shared" ref="F353:G353" si="105">F354</f>
        <v>0</v>
      </c>
      <c r="G353" s="131">
        <f t="shared" si="105"/>
        <v>0</v>
      </c>
    </row>
    <row r="354" spans="1:7" ht="37.5" x14ac:dyDescent="0.25">
      <c r="A354" s="336" t="s">
        <v>442</v>
      </c>
      <c r="B354" s="113" t="s">
        <v>62</v>
      </c>
      <c r="C354" s="69" t="s">
        <v>313</v>
      </c>
      <c r="D354" s="113" t="s">
        <v>49</v>
      </c>
      <c r="E354" s="132">
        <f>Заходи!G312</f>
        <v>9597.2900000000009</v>
      </c>
      <c r="F354" s="132">
        <f>Заходи!J312</f>
        <v>0</v>
      </c>
      <c r="G354" s="132">
        <f>Заходи!M312</f>
        <v>0</v>
      </c>
    </row>
    <row r="355" spans="1:7" ht="37.5" x14ac:dyDescent="0.25">
      <c r="A355" s="337"/>
      <c r="B355" s="115" t="s">
        <v>57</v>
      </c>
      <c r="C355" s="94" t="s">
        <v>314</v>
      </c>
      <c r="D355" s="99" t="s">
        <v>100</v>
      </c>
      <c r="E355" s="144">
        <v>3</v>
      </c>
      <c r="F355" s="140"/>
      <c r="G355" s="140"/>
    </row>
    <row r="356" spans="1:7" ht="18.75" x14ac:dyDescent="0.25">
      <c r="A356" s="337"/>
      <c r="B356" s="92" t="s">
        <v>67</v>
      </c>
      <c r="C356" s="94" t="s">
        <v>315</v>
      </c>
      <c r="D356" s="98" t="s">
        <v>49</v>
      </c>
      <c r="E356" s="192">
        <f t="shared" ref="E356:G356" si="106">E354/E355</f>
        <v>3199.0966666666668</v>
      </c>
      <c r="F356" s="141" t="e">
        <f t="shared" si="106"/>
        <v>#DIV/0!</v>
      </c>
      <c r="G356" s="141" t="e">
        <f t="shared" si="106"/>
        <v>#DIV/0!</v>
      </c>
    </row>
    <row r="357" spans="1:7" ht="18.75" x14ac:dyDescent="0.25">
      <c r="A357" s="338"/>
      <c r="B357" s="92" t="s">
        <v>58</v>
      </c>
      <c r="C357" s="72" t="s">
        <v>284</v>
      </c>
      <c r="D357" s="98" t="s">
        <v>70</v>
      </c>
      <c r="E357" s="227">
        <v>100</v>
      </c>
      <c r="F357" s="136">
        <v>100</v>
      </c>
      <c r="G357" s="136">
        <v>100</v>
      </c>
    </row>
    <row r="358" spans="1:7" ht="19.5" x14ac:dyDescent="0.25">
      <c r="A358" s="80" t="s">
        <v>293</v>
      </c>
      <c r="B358" s="92"/>
      <c r="C358" s="102"/>
      <c r="D358" s="99"/>
      <c r="E358" s="187">
        <f>E360</f>
        <v>14000</v>
      </c>
      <c r="F358" s="187">
        <f>F360</f>
        <v>14000</v>
      </c>
      <c r="G358" s="187">
        <f t="shared" ref="G358" si="107">G360</f>
        <v>14000</v>
      </c>
    </row>
    <row r="359" spans="1:7" ht="37.5" x14ac:dyDescent="0.25">
      <c r="A359" s="72" t="s">
        <v>82</v>
      </c>
      <c r="B359" s="92"/>
      <c r="C359" s="93"/>
      <c r="D359" s="98"/>
      <c r="E359" s="188"/>
      <c r="F359" s="188"/>
      <c r="G359" s="188"/>
    </row>
    <row r="360" spans="1:7" ht="39" x14ac:dyDescent="0.35">
      <c r="A360" s="79" t="s">
        <v>469</v>
      </c>
      <c r="B360" s="103"/>
      <c r="C360" s="104"/>
      <c r="D360" s="75"/>
      <c r="E360" s="131">
        <f>E361</f>
        <v>14000</v>
      </c>
      <c r="F360" s="131">
        <f>F361</f>
        <v>14000</v>
      </c>
      <c r="G360" s="131">
        <f t="shared" ref="G360" si="108">G361</f>
        <v>14000</v>
      </c>
    </row>
    <row r="361" spans="1:7" ht="18.75" x14ac:dyDescent="0.25">
      <c r="A361" s="336" t="s">
        <v>443</v>
      </c>
      <c r="B361" s="113" t="s">
        <v>62</v>
      </c>
      <c r="C361" s="69" t="s">
        <v>312</v>
      </c>
      <c r="D361" s="113" t="s">
        <v>49</v>
      </c>
      <c r="E361" s="132">
        <f>Заходи!G321</f>
        <v>14000</v>
      </c>
      <c r="F361" s="132">
        <f>Заходи!J321</f>
        <v>14000</v>
      </c>
      <c r="G361" s="132">
        <f>Заходи!M321</f>
        <v>14000</v>
      </c>
    </row>
    <row r="362" spans="1:7" ht="18.75" x14ac:dyDescent="0.25">
      <c r="A362" s="337"/>
      <c r="B362" s="115" t="s">
        <v>57</v>
      </c>
      <c r="C362" s="94" t="s">
        <v>310</v>
      </c>
      <c r="D362" s="99" t="s">
        <v>100</v>
      </c>
      <c r="E362" s="140">
        <v>1</v>
      </c>
      <c r="F362" s="140">
        <v>1</v>
      </c>
      <c r="G362" s="140">
        <v>1</v>
      </c>
    </row>
    <row r="363" spans="1:7" ht="18.75" x14ac:dyDescent="0.25">
      <c r="A363" s="337"/>
      <c r="B363" s="92" t="s">
        <v>67</v>
      </c>
      <c r="C363" s="94" t="s">
        <v>311</v>
      </c>
      <c r="D363" s="98" t="s">
        <v>49</v>
      </c>
      <c r="E363" s="141">
        <f>E361/E362</f>
        <v>14000</v>
      </c>
      <c r="F363" s="141">
        <f>F361/F362</f>
        <v>14000</v>
      </c>
      <c r="G363" s="141">
        <f t="shared" ref="G363" si="109">G361/G362</f>
        <v>14000</v>
      </c>
    </row>
    <row r="364" spans="1:7" ht="18.75" x14ac:dyDescent="0.25">
      <c r="A364" s="338"/>
      <c r="B364" s="92" t="s">
        <v>58</v>
      </c>
      <c r="C364" s="72" t="s">
        <v>284</v>
      </c>
      <c r="D364" s="98" t="s">
        <v>70</v>
      </c>
      <c r="E364" s="136">
        <v>100</v>
      </c>
      <c r="F364" s="136">
        <v>100</v>
      </c>
      <c r="G364" s="136">
        <v>100</v>
      </c>
    </row>
    <row r="365" spans="1:7" ht="39" x14ac:dyDescent="0.25">
      <c r="A365" s="80" t="s">
        <v>294</v>
      </c>
      <c r="B365" s="92"/>
      <c r="C365" s="102"/>
      <c r="D365" s="99"/>
      <c r="E365" s="129">
        <f>E367</f>
        <v>820</v>
      </c>
      <c r="F365" s="129">
        <f t="shared" ref="F365:G365" si="110">F367</f>
        <v>720</v>
      </c>
      <c r="G365" s="129">
        <f t="shared" si="110"/>
        <v>720</v>
      </c>
    </row>
    <row r="366" spans="1:7" ht="37.5" x14ac:dyDescent="0.25">
      <c r="A366" s="72" t="s">
        <v>82</v>
      </c>
      <c r="B366" s="92"/>
      <c r="C366" s="93"/>
      <c r="D366" s="98"/>
      <c r="E366" s="130"/>
      <c r="F366" s="130"/>
      <c r="G366" s="130"/>
    </row>
    <row r="367" spans="1:7" ht="39" x14ac:dyDescent="0.35">
      <c r="A367" s="79" t="s">
        <v>470</v>
      </c>
      <c r="B367" s="103"/>
      <c r="C367" s="104"/>
      <c r="D367" s="75"/>
      <c r="E367" s="131">
        <f>E368</f>
        <v>820</v>
      </c>
      <c r="F367" s="131">
        <f t="shared" ref="F367" si="111">F368</f>
        <v>720</v>
      </c>
      <c r="G367" s="131">
        <f t="shared" ref="G367" si="112">G368</f>
        <v>720</v>
      </c>
    </row>
    <row r="368" spans="1:7" ht="37.5" x14ac:dyDescent="0.25">
      <c r="A368" s="336" t="s">
        <v>471</v>
      </c>
      <c r="B368" s="113" t="s">
        <v>62</v>
      </c>
      <c r="C368" s="69" t="s">
        <v>306</v>
      </c>
      <c r="D368" s="113" t="s">
        <v>49</v>
      </c>
      <c r="E368" s="132">
        <f>Заходи!G324</f>
        <v>820</v>
      </c>
      <c r="F368" s="132">
        <f>Заходи!J324</f>
        <v>720</v>
      </c>
      <c r="G368" s="132">
        <f>Заходи!M324</f>
        <v>720</v>
      </c>
    </row>
    <row r="369" spans="1:7" ht="112.5" x14ac:dyDescent="0.25">
      <c r="A369" s="337"/>
      <c r="B369" s="362" t="s">
        <v>57</v>
      </c>
      <c r="C369" s="94" t="s">
        <v>307</v>
      </c>
      <c r="D369" s="340" t="s">
        <v>308</v>
      </c>
      <c r="E369" s="140">
        <v>300</v>
      </c>
      <c r="F369" s="140">
        <v>200</v>
      </c>
      <c r="G369" s="140">
        <v>100</v>
      </c>
    </row>
    <row r="370" spans="1:7" ht="33" customHeight="1" x14ac:dyDescent="0.25">
      <c r="A370" s="337"/>
      <c r="B370" s="365"/>
      <c r="C370" s="94" t="s">
        <v>309</v>
      </c>
      <c r="D370" s="341"/>
      <c r="E370" s="140">
        <v>5</v>
      </c>
      <c r="F370" s="140">
        <v>4</v>
      </c>
      <c r="G370" s="140">
        <v>3</v>
      </c>
    </row>
    <row r="371" spans="1:7" ht="37.5" x14ac:dyDescent="0.25">
      <c r="A371" s="337"/>
      <c r="B371" s="92" t="s">
        <v>67</v>
      </c>
      <c r="C371" s="94" t="s">
        <v>354</v>
      </c>
      <c r="D371" s="98" t="s">
        <v>49</v>
      </c>
      <c r="E371" s="141">
        <f>E368/(E369+E370)</f>
        <v>2.6885245901639343</v>
      </c>
      <c r="F371" s="141">
        <f>F368/(F369+F370)</f>
        <v>3.5294117647058822</v>
      </c>
      <c r="G371" s="141">
        <f>G368/(G369+G370)</f>
        <v>6.9902912621359219</v>
      </c>
    </row>
    <row r="372" spans="1:7" ht="18.75" x14ac:dyDescent="0.25">
      <c r="A372" s="338"/>
      <c r="B372" s="92" t="s">
        <v>58</v>
      </c>
      <c r="C372" s="72" t="s">
        <v>284</v>
      </c>
      <c r="D372" s="98" t="s">
        <v>70</v>
      </c>
      <c r="E372" s="136">
        <v>100</v>
      </c>
      <c r="F372" s="136">
        <v>100</v>
      </c>
      <c r="G372" s="136">
        <v>100</v>
      </c>
    </row>
    <row r="373" spans="1:7" ht="58.5" x14ac:dyDescent="0.25">
      <c r="A373" s="80" t="s">
        <v>364</v>
      </c>
      <c r="B373" s="92"/>
      <c r="C373" s="102"/>
      <c r="D373" s="99"/>
      <c r="E373" s="129">
        <f>E375</f>
        <v>135231.44</v>
      </c>
      <c r="F373" s="129">
        <f>F375</f>
        <v>72860</v>
      </c>
      <c r="G373" s="129">
        <f>G375</f>
        <v>75000</v>
      </c>
    </row>
    <row r="374" spans="1:7" ht="37.5" x14ac:dyDescent="0.25">
      <c r="A374" s="72" t="s">
        <v>513</v>
      </c>
      <c r="B374" s="92"/>
      <c r="C374" s="93"/>
      <c r="D374" s="98"/>
      <c r="E374" s="130"/>
      <c r="F374" s="130"/>
      <c r="G374" s="130"/>
    </row>
    <row r="375" spans="1:7" ht="19.5" x14ac:dyDescent="0.35">
      <c r="A375" s="79" t="s">
        <v>472</v>
      </c>
      <c r="B375" s="103"/>
      <c r="C375" s="104"/>
      <c r="D375" s="75"/>
      <c r="E375" s="131">
        <f>E376+E380+E384</f>
        <v>135231.44</v>
      </c>
      <c r="F375" s="131">
        <f>F376+F380+F384</f>
        <v>72860</v>
      </c>
      <c r="G375" s="131">
        <f>G376+G380+G384</f>
        <v>75000</v>
      </c>
    </row>
    <row r="376" spans="1:7" ht="18.75" x14ac:dyDescent="0.25">
      <c r="A376" s="336" t="s">
        <v>446</v>
      </c>
      <c r="B376" s="113" t="s">
        <v>62</v>
      </c>
      <c r="C376" s="69" t="s">
        <v>302</v>
      </c>
      <c r="D376" s="113" t="s">
        <v>49</v>
      </c>
      <c r="E376" s="132">
        <f>Заходи!G333</f>
        <v>61416.69</v>
      </c>
      <c r="F376" s="132">
        <f>Заходи!J333</f>
        <v>71000</v>
      </c>
      <c r="G376" s="132">
        <f>Заходи!M333</f>
        <v>75000</v>
      </c>
    </row>
    <row r="377" spans="1:7" ht="18.75" x14ac:dyDescent="0.25">
      <c r="A377" s="337"/>
      <c r="B377" s="115" t="s">
        <v>57</v>
      </c>
      <c r="C377" s="94" t="s">
        <v>282</v>
      </c>
      <c r="D377" s="99" t="s">
        <v>100</v>
      </c>
      <c r="E377" s="140">
        <v>7</v>
      </c>
      <c r="F377" s="140">
        <v>6</v>
      </c>
      <c r="G377" s="140">
        <v>6</v>
      </c>
    </row>
    <row r="378" spans="1:7" ht="37.5" x14ac:dyDescent="0.25">
      <c r="A378" s="337"/>
      <c r="B378" s="92" t="s">
        <v>67</v>
      </c>
      <c r="C378" s="94" t="s">
        <v>504</v>
      </c>
      <c r="D378" s="98" t="s">
        <v>49</v>
      </c>
      <c r="E378" s="141">
        <f t="shared" ref="E378:G378" si="113">E376/E377</f>
        <v>8773.812857142857</v>
      </c>
      <c r="F378" s="141">
        <f t="shared" si="113"/>
        <v>11833.333333333334</v>
      </c>
      <c r="G378" s="141">
        <f t="shared" si="113"/>
        <v>12500</v>
      </c>
    </row>
    <row r="379" spans="1:7" ht="18.75" x14ac:dyDescent="0.25">
      <c r="A379" s="338"/>
      <c r="B379" s="92" t="s">
        <v>58</v>
      </c>
      <c r="C379" s="72" t="s">
        <v>284</v>
      </c>
      <c r="D379" s="98" t="s">
        <v>70</v>
      </c>
      <c r="E379" s="136">
        <v>100</v>
      </c>
      <c r="F379" s="136">
        <v>100</v>
      </c>
      <c r="G379" s="136">
        <v>100</v>
      </c>
    </row>
    <row r="380" spans="1:7" ht="37.5" x14ac:dyDescent="0.25">
      <c r="A380" s="336" t="s">
        <v>447</v>
      </c>
      <c r="B380" s="113" t="s">
        <v>62</v>
      </c>
      <c r="C380" s="69" t="s">
        <v>303</v>
      </c>
      <c r="D380" s="113" t="s">
        <v>49</v>
      </c>
      <c r="E380" s="132">
        <f>Заходи!G336</f>
        <v>52200</v>
      </c>
      <c r="F380" s="132">
        <f>Заходи!J336</f>
        <v>0</v>
      </c>
      <c r="G380" s="132">
        <f>Заходи!M336</f>
        <v>0</v>
      </c>
    </row>
    <row r="381" spans="1:7" ht="18.75" x14ac:dyDescent="0.25">
      <c r="A381" s="337"/>
      <c r="B381" s="115" t="s">
        <v>57</v>
      </c>
      <c r="C381" s="94" t="s">
        <v>282</v>
      </c>
      <c r="D381" s="99" t="s">
        <v>100</v>
      </c>
      <c r="E381" s="140">
        <v>6</v>
      </c>
      <c r="F381" s="140">
        <v>0</v>
      </c>
      <c r="G381" s="140">
        <v>0</v>
      </c>
    </row>
    <row r="382" spans="1:7" ht="37.5" x14ac:dyDescent="0.25">
      <c r="A382" s="337"/>
      <c r="B382" s="92" t="s">
        <v>67</v>
      </c>
      <c r="C382" s="94" t="s">
        <v>505</v>
      </c>
      <c r="D382" s="98" t="s">
        <v>49</v>
      </c>
      <c r="E382" s="141">
        <f t="shared" ref="E382:G382" si="114">E380/E381</f>
        <v>8700</v>
      </c>
      <c r="F382" s="141" t="e">
        <f t="shared" si="114"/>
        <v>#DIV/0!</v>
      </c>
      <c r="G382" s="141" t="e">
        <f t="shared" si="114"/>
        <v>#DIV/0!</v>
      </c>
    </row>
    <row r="383" spans="1:7" ht="18.75" x14ac:dyDescent="0.25">
      <c r="A383" s="338"/>
      <c r="B383" s="92" t="s">
        <v>58</v>
      </c>
      <c r="C383" s="72" t="s">
        <v>284</v>
      </c>
      <c r="D383" s="98" t="s">
        <v>70</v>
      </c>
      <c r="E383" s="136">
        <v>100</v>
      </c>
      <c r="F383" s="136">
        <v>100</v>
      </c>
      <c r="G383" s="136">
        <v>100</v>
      </c>
    </row>
    <row r="384" spans="1:7" ht="18.75" x14ac:dyDescent="0.25">
      <c r="A384" s="336" t="s">
        <v>448</v>
      </c>
      <c r="B384" s="113" t="s">
        <v>62</v>
      </c>
      <c r="C384" s="69" t="s">
        <v>304</v>
      </c>
      <c r="D384" s="113" t="s">
        <v>49</v>
      </c>
      <c r="E384" s="132">
        <f>Заходи!G340</f>
        <v>21614.75</v>
      </c>
      <c r="F384" s="132">
        <f>Заходи!J340</f>
        <v>1860</v>
      </c>
      <c r="G384" s="132">
        <f>Заходи!M340</f>
        <v>0</v>
      </c>
    </row>
    <row r="385" spans="1:7" ht="18.75" x14ac:dyDescent="0.25">
      <c r="A385" s="337"/>
      <c r="B385" s="115" t="s">
        <v>57</v>
      </c>
      <c r="C385" s="94" t="s">
        <v>282</v>
      </c>
      <c r="D385" s="99" t="s">
        <v>100</v>
      </c>
      <c r="E385" s="140">
        <v>3</v>
      </c>
      <c r="F385" s="140">
        <v>1</v>
      </c>
      <c r="G385" s="140">
        <v>0</v>
      </c>
    </row>
    <row r="386" spans="1:7" ht="37.5" x14ac:dyDescent="0.25">
      <c r="A386" s="337"/>
      <c r="B386" s="92" t="s">
        <v>67</v>
      </c>
      <c r="C386" s="94" t="s">
        <v>305</v>
      </c>
      <c r="D386" s="98" t="s">
        <v>49</v>
      </c>
      <c r="E386" s="141">
        <f t="shared" ref="E386:G386" si="115">E384/E385</f>
        <v>7204.916666666667</v>
      </c>
      <c r="F386" s="141">
        <f t="shared" si="115"/>
        <v>1860</v>
      </c>
      <c r="G386" s="141" t="e">
        <f t="shared" si="115"/>
        <v>#DIV/0!</v>
      </c>
    </row>
    <row r="387" spans="1:7" ht="18.75" x14ac:dyDescent="0.25">
      <c r="A387" s="338"/>
      <c r="B387" s="92" t="s">
        <v>58</v>
      </c>
      <c r="C387" s="72" t="s">
        <v>284</v>
      </c>
      <c r="D387" s="98" t="s">
        <v>70</v>
      </c>
      <c r="E387" s="136"/>
      <c r="F387" s="136">
        <v>100</v>
      </c>
      <c r="G387" s="136">
        <v>100</v>
      </c>
    </row>
    <row r="388" spans="1:7" ht="39" x14ac:dyDescent="0.25">
      <c r="A388" s="80" t="s">
        <v>540</v>
      </c>
      <c r="B388" s="92"/>
      <c r="C388" s="102"/>
      <c r="D388" s="99"/>
      <c r="E388" s="129">
        <f>E390</f>
        <v>-8054.09</v>
      </c>
      <c r="F388" s="129">
        <f t="shared" ref="F388:G388" si="116">F390</f>
        <v>-400</v>
      </c>
      <c r="G388" s="129">
        <f t="shared" si="116"/>
        <v>-350</v>
      </c>
    </row>
    <row r="389" spans="1:7" ht="37.5" x14ac:dyDescent="0.25">
      <c r="A389" s="72" t="s">
        <v>295</v>
      </c>
      <c r="B389" s="92"/>
      <c r="C389" s="93"/>
      <c r="D389" s="98"/>
      <c r="E389" s="130"/>
      <c r="F389" s="130"/>
      <c r="G389" s="130"/>
    </row>
    <row r="390" spans="1:7" ht="19.5" x14ac:dyDescent="0.35">
      <c r="A390" s="79" t="s">
        <v>473</v>
      </c>
      <c r="B390" s="103"/>
      <c r="C390" s="104"/>
      <c r="D390" s="75"/>
      <c r="E390" s="131">
        <f>E391+E395+E399</f>
        <v>-8054.09</v>
      </c>
      <c r="F390" s="131">
        <f t="shared" ref="F390:G390" si="117">F391+F395</f>
        <v>-400</v>
      </c>
      <c r="G390" s="131">
        <f t="shared" si="117"/>
        <v>-350</v>
      </c>
    </row>
    <row r="391" spans="1:7" ht="18.75" x14ac:dyDescent="0.25">
      <c r="A391" s="336" t="s">
        <v>450</v>
      </c>
      <c r="B391" s="113" t="s">
        <v>62</v>
      </c>
      <c r="C391" s="81" t="s">
        <v>299</v>
      </c>
      <c r="D391" s="113" t="s">
        <v>49</v>
      </c>
      <c r="E391" s="132">
        <f>Заходи!G348</f>
        <v>-10154.09</v>
      </c>
      <c r="F391" s="132">
        <f>Заходи!J348</f>
        <v>0</v>
      </c>
      <c r="G391" s="132">
        <f>Заходи!M348</f>
        <v>0</v>
      </c>
    </row>
    <row r="392" spans="1:7" ht="18.75" x14ac:dyDescent="0.25">
      <c r="A392" s="337"/>
      <c r="B392" s="115" t="s">
        <v>57</v>
      </c>
      <c r="C392" s="94" t="s">
        <v>300</v>
      </c>
      <c r="D392" s="99" t="s">
        <v>100</v>
      </c>
      <c r="E392" s="140">
        <v>3</v>
      </c>
      <c r="F392" s="140"/>
      <c r="G392" s="140"/>
    </row>
    <row r="393" spans="1:7" ht="18.75" x14ac:dyDescent="0.25">
      <c r="A393" s="337"/>
      <c r="B393" s="92" t="s">
        <v>67</v>
      </c>
      <c r="C393" s="94" t="s">
        <v>301</v>
      </c>
      <c r="D393" s="98" t="s">
        <v>49</v>
      </c>
      <c r="E393" s="141">
        <f>-E391/E392</f>
        <v>3384.6966666666667</v>
      </c>
      <c r="F393" s="141" t="e">
        <f t="shared" ref="F393:G393" si="118">-F391/F392</f>
        <v>#DIV/0!</v>
      </c>
      <c r="G393" s="141" t="e">
        <f t="shared" si="118"/>
        <v>#DIV/0!</v>
      </c>
    </row>
    <row r="394" spans="1:7" ht="18.75" x14ac:dyDescent="0.25">
      <c r="A394" s="338"/>
      <c r="B394" s="92" t="s">
        <v>58</v>
      </c>
      <c r="C394" s="72" t="s">
        <v>284</v>
      </c>
      <c r="D394" s="98" t="s">
        <v>70</v>
      </c>
      <c r="E394" s="136">
        <v>100</v>
      </c>
      <c r="F394" s="136"/>
      <c r="G394" s="136"/>
    </row>
    <row r="395" spans="1:7" ht="18.75" x14ac:dyDescent="0.25">
      <c r="A395" s="336" t="s">
        <v>451</v>
      </c>
      <c r="B395" s="113" t="s">
        <v>62</v>
      </c>
      <c r="C395" s="81" t="s">
        <v>299</v>
      </c>
      <c r="D395" s="113" t="s">
        <v>49</v>
      </c>
      <c r="E395" s="132">
        <f>Заходи!G352</f>
        <v>-400</v>
      </c>
      <c r="F395" s="132">
        <f>Заходи!J352</f>
        <v>-400</v>
      </c>
      <c r="G395" s="132">
        <f>Заходи!M352</f>
        <v>-350</v>
      </c>
    </row>
    <row r="396" spans="1:7" ht="18.75" x14ac:dyDescent="0.25">
      <c r="A396" s="337"/>
      <c r="B396" s="115" t="s">
        <v>57</v>
      </c>
      <c r="C396" s="94" t="s">
        <v>300</v>
      </c>
      <c r="D396" s="99" t="s">
        <v>100</v>
      </c>
      <c r="E396" s="140">
        <v>1</v>
      </c>
      <c r="F396" s="140">
        <v>1</v>
      </c>
      <c r="G396" s="140">
        <v>1</v>
      </c>
    </row>
    <row r="397" spans="1:7" ht="18.75" x14ac:dyDescent="0.25">
      <c r="A397" s="337"/>
      <c r="B397" s="92" t="s">
        <v>67</v>
      </c>
      <c r="C397" s="94" t="s">
        <v>301</v>
      </c>
      <c r="D397" s="98" t="s">
        <v>49</v>
      </c>
      <c r="E397" s="141">
        <f>-E395/E396</f>
        <v>400</v>
      </c>
      <c r="F397" s="141">
        <f t="shared" ref="F397:G397" si="119">-F395/F396</f>
        <v>400</v>
      </c>
      <c r="G397" s="141">
        <f t="shared" si="119"/>
        <v>350</v>
      </c>
    </row>
    <row r="398" spans="1:7" ht="18.75" x14ac:dyDescent="0.25">
      <c r="A398" s="338"/>
      <c r="B398" s="92" t="s">
        <v>58</v>
      </c>
      <c r="C398" s="72" t="s">
        <v>284</v>
      </c>
      <c r="D398" s="98" t="s">
        <v>70</v>
      </c>
      <c r="E398" s="136">
        <v>100</v>
      </c>
      <c r="F398" s="136">
        <v>100</v>
      </c>
      <c r="G398" s="136">
        <v>100</v>
      </c>
    </row>
    <row r="399" spans="1:7" ht="18.75" x14ac:dyDescent="0.25">
      <c r="A399" s="335" t="s">
        <v>535</v>
      </c>
      <c r="B399" s="113" t="s">
        <v>62</v>
      </c>
      <c r="C399" s="81" t="s">
        <v>541</v>
      </c>
      <c r="D399" s="113" t="s">
        <v>49</v>
      </c>
      <c r="E399" s="226">
        <f>Заходи!G356</f>
        <v>2500</v>
      </c>
      <c r="F399" s="226"/>
      <c r="G399" s="226"/>
    </row>
    <row r="400" spans="1:7" ht="18.75" x14ac:dyDescent="0.25">
      <c r="A400" s="335"/>
      <c r="B400" s="224" t="s">
        <v>57</v>
      </c>
      <c r="C400" s="94" t="s">
        <v>300</v>
      </c>
      <c r="D400" s="223" t="s">
        <v>100</v>
      </c>
      <c r="E400" s="136">
        <v>1</v>
      </c>
      <c r="F400" s="136"/>
      <c r="G400" s="136"/>
    </row>
    <row r="401" spans="1:7" ht="18.75" x14ac:dyDescent="0.25">
      <c r="A401" s="335"/>
      <c r="B401" s="222" t="s">
        <v>67</v>
      </c>
      <c r="C401" s="94" t="s">
        <v>542</v>
      </c>
      <c r="D401" s="225" t="s">
        <v>49</v>
      </c>
      <c r="E401" s="136">
        <v>2500</v>
      </c>
      <c r="F401" s="136"/>
      <c r="G401" s="136"/>
    </row>
    <row r="402" spans="1:7" ht="18.75" x14ac:dyDescent="0.25">
      <c r="A402" s="335"/>
      <c r="B402" s="222" t="s">
        <v>58</v>
      </c>
      <c r="C402" s="72" t="s">
        <v>284</v>
      </c>
      <c r="D402" s="225" t="s">
        <v>70</v>
      </c>
      <c r="E402" s="136">
        <v>100</v>
      </c>
      <c r="F402" s="136"/>
      <c r="G402" s="136"/>
    </row>
    <row r="403" spans="1:7" ht="52.5" customHeight="1" x14ac:dyDescent="0.25">
      <c r="A403" s="168" t="s">
        <v>365</v>
      </c>
      <c r="B403" s="92"/>
      <c r="C403" s="102"/>
      <c r="D403" s="99"/>
      <c r="E403" s="129">
        <f>E405</f>
        <v>34015.61</v>
      </c>
      <c r="F403" s="129">
        <f t="shared" ref="F403:G403" si="120">F405</f>
        <v>15000</v>
      </c>
      <c r="G403" s="129">
        <f t="shared" si="120"/>
        <v>0</v>
      </c>
    </row>
    <row r="404" spans="1:7" ht="37.5" x14ac:dyDescent="0.25">
      <c r="A404" s="72" t="s">
        <v>82</v>
      </c>
      <c r="B404" s="92"/>
      <c r="C404" s="93"/>
      <c r="D404" s="98"/>
      <c r="E404" s="130"/>
      <c r="F404" s="130"/>
      <c r="G404" s="130"/>
    </row>
    <row r="405" spans="1:7" ht="58.5" x14ac:dyDescent="0.35">
      <c r="A405" s="106" t="s">
        <v>474</v>
      </c>
      <c r="B405" s="103"/>
      <c r="C405" s="104"/>
      <c r="D405" s="75"/>
      <c r="E405" s="131">
        <f>E406</f>
        <v>34015.61</v>
      </c>
      <c r="F405" s="131">
        <f t="shared" ref="F405:G405" si="121">F406</f>
        <v>15000</v>
      </c>
      <c r="G405" s="131">
        <f t="shared" si="121"/>
        <v>0</v>
      </c>
    </row>
    <row r="406" spans="1:7" ht="18.75" x14ac:dyDescent="0.25">
      <c r="A406" s="336" t="s">
        <v>355</v>
      </c>
      <c r="B406" s="113" t="s">
        <v>62</v>
      </c>
      <c r="C406" s="81" t="s">
        <v>298</v>
      </c>
      <c r="D406" s="113" t="s">
        <v>49</v>
      </c>
      <c r="E406" s="132">
        <f>Заходи!G360</f>
        <v>34015.61</v>
      </c>
      <c r="F406" s="132">
        <f>Заходи!J360</f>
        <v>15000</v>
      </c>
      <c r="G406" s="132">
        <f>Заходи!M360</f>
        <v>0</v>
      </c>
    </row>
    <row r="407" spans="1:7" ht="37.5" x14ac:dyDescent="0.25">
      <c r="A407" s="337"/>
      <c r="B407" s="115" t="s">
        <v>57</v>
      </c>
      <c r="C407" s="94" t="s">
        <v>235</v>
      </c>
      <c r="D407" s="99" t="s">
        <v>100</v>
      </c>
      <c r="E407" s="144">
        <v>40</v>
      </c>
      <c r="F407" s="140">
        <v>20</v>
      </c>
      <c r="G407" s="140"/>
    </row>
    <row r="408" spans="1:7" ht="18.75" x14ac:dyDescent="0.25">
      <c r="A408" s="337"/>
      <c r="B408" s="92" t="s">
        <v>67</v>
      </c>
      <c r="C408" s="94" t="s">
        <v>356</v>
      </c>
      <c r="D408" s="98" t="s">
        <v>49</v>
      </c>
      <c r="E408" s="141">
        <f>E406/E407</f>
        <v>850.39025000000004</v>
      </c>
      <c r="F408" s="141">
        <f>F406/F407</f>
        <v>750</v>
      </c>
      <c r="G408" s="141" t="e">
        <f>G406/G407</f>
        <v>#DIV/0!</v>
      </c>
    </row>
    <row r="409" spans="1:7" ht="18.75" x14ac:dyDescent="0.25">
      <c r="A409" s="337"/>
      <c r="B409" s="198" t="s">
        <v>58</v>
      </c>
      <c r="C409" s="199" t="s">
        <v>284</v>
      </c>
      <c r="D409" s="193" t="s">
        <v>70</v>
      </c>
      <c r="E409" s="202">
        <v>100</v>
      </c>
      <c r="F409" s="202">
        <v>100</v>
      </c>
      <c r="G409" s="202"/>
    </row>
    <row r="410" spans="1:7" ht="58.5" x14ac:dyDescent="0.25">
      <c r="A410" s="196" t="s">
        <v>512</v>
      </c>
      <c r="B410" s="195"/>
      <c r="C410" s="72"/>
      <c r="D410" s="197"/>
      <c r="E410" s="207">
        <f>Заходи!G334</f>
        <v>6564.07</v>
      </c>
      <c r="F410" s="207"/>
      <c r="G410" s="207"/>
    </row>
    <row r="411" spans="1:7" ht="37.5" x14ac:dyDescent="0.25">
      <c r="A411" s="94" t="s">
        <v>82</v>
      </c>
      <c r="B411" s="195"/>
      <c r="C411" s="72"/>
      <c r="D411" s="197"/>
      <c r="E411" s="136"/>
      <c r="F411" s="136"/>
      <c r="G411" s="136"/>
    </row>
    <row r="412" spans="1:7" ht="58.5" x14ac:dyDescent="0.35">
      <c r="A412" s="205" t="s">
        <v>509</v>
      </c>
      <c r="B412" s="103"/>
      <c r="C412" s="206"/>
      <c r="D412" s="206"/>
      <c r="E412" s="131">
        <f>E410</f>
        <v>6564.07</v>
      </c>
      <c r="F412" s="131">
        <f t="shared" ref="F412:G412" si="122">F410</f>
        <v>0</v>
      </c>
      <c r="G412" s="131">
        <f t="shared" si="122"/>
        <v>0</v>
      </c>
    </row>
    <row r="413" spans="1:7" ht="18.75" customHeight="1" x14ac:dyDescent="0.25">
      <c r="A413" s="336" t="s">
        <v>525</v>
      </c>
      <c r="B413" s="113" t="s">
        <v>62</v>
      </c>
      <c r="C413" s="81" t="s">
        <v>506</v>
      </c>
      <c r="D413" s="113" t="s">
        <v>49</v>
      </c>
      <c r="E413" s="132">
        <f>Заходи!G334</f>
        <v>6564.07</v>
      </c>
      <c r="F413" s="203"/>
      <c r="G413" s="132">
        <f>[1]Заходи!O255</f>
        <v>0</v>
      </c>
    </row>
    <row r="414" spans="1:7" ht="37.5" x14ac:dyDescent="0.25">
      <c r="A414" s="337"/>
      <c r="B414" s="194" t="s">
        <v>57</v>
      </c>
      <c r="C414" s="94" t="s">
        <v>507</v>
      </c>
      <c r="D414" s="198" t="s">
        <v>100</v>
      </c>
      <c r="E414" s="144">
        <v>1</v>
      </c>
      <c r="F414" s="144"/>
      <c r="G414" s="144"/>
    </row>
    <row r="415" spans="1:7" ht="37.5" x14ac:dyDescent="0.25">
      <c r="A415" s="337"/>
      <c r="B415" s="198" t="s">
        <v>67</v>
      </c>
      <c r="C415" s="122" t="s">
        <v>508</v>
      </c>
      <c r="D415" s="198" t="s">
        <v>49</v>
      </c>
      <c r="E415" s="204">
        <f>E413/E414</f>
        <v>6564.07</v>
      </c>
      <c r="F415" s="204"/>
      <c r="G415" s="204"/>
    </row>
    <row r="416" spans="1:7" ht="18.75" x14ac:dyDescent="0.25">
      <c r="A416" s="338"/>
      <c r="B416" s="195"/>
      <c r="C416" s="94"/>
      <c r="D416" s="195"/>
      <c r="E416" s="192"/>
      <c r="F416" s="192"/>
      <c r="G416" s="192"/>
    </row>
    <row r="417" spans="1:7" ht="58.5" x14ac:dyDescent="0.25">
      <c r="A417" s="218" t="s">
        <v>527</v>
      </c>
      <c r="B417" s="217"/>
      <c r="C417" s="72"/>
      <c r="D417" s="219"/>
      <c r="E417" s="207">
        <f>Заходи!G365</f>
        <v>89775</v>
      </c>
      <c r="F417" s="207"/>
      <c r="G417" s="207"/>
    </row>
    <row r="418" spans="1:7" ht="37.5" x14ac:dyDescent="0.25">
      <c r="A418" s="94" t="s">
        <v>82</v>
      </c>
      <c r="B418" s="217"/>
      <c r="C418" s="72"/>
      <c r="D418" s="219"/>
      <c r="E418" s="136"/>
      <c r="F418" s="136"/>
      <c r="G418" s="136"/>
    </row>
    <row r="419" spans="1:7" ht="58.5" x14ac:dyDescent="0.35">
      <c r="A419" s="205" t="s">
        <v>529</v>
      </c>
      <c r="B419" s="103"/>
      <c r="C419" s="206"/>
      <c r="D419" s="206"/>
      <c r="E419" s="131">
        <f>E420</f>
        <v>89775</v>
      </c>
      <c r="F419" s="131">
        <f t="shared" ref="F419:G419" si="123">F417</f>
        <v>0</v>
      </c>
      <c r="G419" s="131">
        <f t="shared" si="123"/>
        <v>0</v>
      </c>
    </row>
    <row r="420" spans="1:7" ht="18.75" x14ac:dyDescent="0.25">
      <c r="A420" s="336" t="s">
        <v>528</v>
      </c>
      <c r="B420" s="113" t="s">
        <v>62</v>
      </c>
      <c r="C420" s="81" t="s">
        <v>506</v>
      </c>
      <c r="D420" s="113" t="s">
        <v>49</v>
      </c>
      <c r="E420" s="132">
        <f>Заходи!G365</f>
        <v>89775</v>
      </c>
      <c r="F420" s="203"/>
      <c r="G420" s="132">
        <f>[1]Заходи!O262</f>
        <v>0</v>
      </c>
    </row>
    <row r="421" spans="1:7" ht="56.25" x14ac:dyDescent="0.25">
      <c r="A421" s="337"/>
      <c r="B421" s="216" t="s">
        <v>57</v>
      </c>
      <c r="C421" s="94" t="s">
        <v>531</v>
      </c>
      <c r="D421" s="220" t="s">
        <v>100</v>
      </c>
      <c r="E421" s="144">
        <v>1</v>
      </c>
      <c r="F421" s="144"/>
      <c r="G421" s="144"/>
    </row>
    <row r="422" spans="1:7" ht="37.5" x14ac:dyDescent="0.25">
      <c r="A422" s="337"/>
      <c r="B422" s="220" t="s">
        <v>67</v>
      </c>
      <c r="C422" s="122" t="s">
        <v>526</v>
      </c>
      <c r="D422" s="220" t="s">
        <v>49</v>
      </c>
      <c r="E422" s="204">
        <f>E420/E421</f>
        <v>89775</v>
      </c>
      <c r="F422" s="204"/>
      <c r="G422" s="204"/>
    </row>
    <row r="423" spans="1:7" ht="18.75" x14ac:dyDescent="0.25">
      <c r="A423" s="338"/>
      <c r="B423" s="217"/>
      <c r="C423" s="94"/>
      <c r="D423" s="217"/>
      <c r="E423" s="192"/>
      <c r="F423" s="192"/>
      <c r="G423" s="192"/>
    </row>
    <row r="424" spans="1:7" ht="18.75" x14ac:dyDescent="0.25">
      <c r="A424" s="200"/>
      <c r="B424" s="201"/>
      <c r="C424" s="117"/>
      <c r="D424" s="201"/>
      <c r="E424" s="221"/>
      <c r="F424" s="221"/>
      <c r="G424" s="221"/>
    </row>
    <row r="425" spans="1:7" ht="18.75" x14ac:dyDescent="0.3">
      <c r="A425" s="2"/>
      <c r="B425" s="2"/>
      <c r="C425" s="2"/>
      <c r="D425" s="2"/>
      <c r="E425" s="2"/>
      <c r="F425" s="2"/>
      <c r="G425" s="2"/>
    </row>
    <row r="426" spans="1:7" ht="26.25" x14ac:dyDescent="0.4">
      <c r="A426" s="286" t="s">
        <v>335</v>
      </c>
      <c r="B426" s="286"/>
      <c r="C426" s="165" t="s">
        <v>51</v>
      </c>
      <c r="D426" s="2"/>
      <c r="G426" s="2"/>
    </row>
    <row r="427" spans="1:7" ht="18.75" x14ac:dyDescent="0.3">
      <c r="A427" s="78"/>
      <c r="C427" s="78"/>
      <c r="D427" s="78"/>
      <c r="E427" s="2"/>
      <c r="F427" s="2"/>
      <c r="G427" s="2"/>
    </row>
  </sheetData>
  <mergeCells count="141">
    <mergeCell ref="D273:D274"/>
    <mergeCell ref="A426:B426"/>
    <mergeCell ref="A322:A325"/>
    <mergeCell ref="A329:A332"/>
    <mergeCell ref="B248:B249"/>
    <mergeCell ref="B210:B211"/>
    <mergeCell ref="A222:A225"/>
    <mergeCell ref="A226:A229"/>
    <mergeCell ref="A346:A350"/>
    <mergeCell ref="A354:A357"/>
    <mergeCell ref="A413:A416"/>
    <mergeCell ref="B271:B272"/>
    <mergeCell ref="B273:B274"/>
    <mergeCell ref="D369:D370"/>
    <mergeCell ref="B347:B348"/>
    <mergeCell ref="D347:D348"/>
    <mergeCell ref="A284:A287"/>
    <mergeCell ref="A368:A372"/>
    <mergeCell ref="D342:D343"/>
    <mergeCell ref="D337:D338"/>
    <mergeCell ref="A336:A340"/>
    <mergeCell ref="A341:A345"/>
    <mergeCell ref="B369:B370"/>
    <mergeCell ref="A314:A317"/>
    <mergeCell ref="A406:A409"/>
    <mergeCell ref="A376:A379"/>
    <mergeCell ref="A380:A383"/>
    <mergeCell ref="A384:A387"/>
    <mergeCell ref="A391:A394"/>
    <mergeCell ref="A395:A398"/>
    <mergeCell ref="A148:A151"/>
    <mergeCell ref="A152:A155"/>
    <mergeCell ref="A197:A200"/>
    <mergeCell ref="A276:A279"/>
    <mergeCell ref="A240:A243"/>
    <mergeCell ref="A233:A236"/>
    <mergeCell ref="A190:A193"/>
    <mergeCell ref="A205:A208"/>
    <mergeCell ref="A218:A221"/>
    <mergeCell ref="A209:A213"/>
    <mergeCell ref="A214:A217"/>
    <mergeCell ref="A280:A283"/>
    <mergeCell ref="A299:A302"/>
    <mergeCell ref="A288:A291"/>
    <mergeCell ref="A292:A295"/>
    <mergeCell ref="A178:A181"/>
    <mergeCell ref="A163:A166"/>
    <mergeCell ref="A167:A170"/>
    <mergeCell ref="G6:G7"/>
    <mergeCell ref="A21:A25"/>
    <mergeCell ref="D12:D13"/>
    <mergeCell ref="B22:B23"/>
    <mergeCell ref="A6:A17"/>
    <mergeCell ref="B6:B9"/>
    <mergeCell ref="D10:D11"/>
    <mergeCell ref="B10:B13"/>
    <mergeCell ref="B14:B17"/>
    <mergeCell ref="D14:D17"/>
    <mergeCell ref="D22:D23"/>
    <mergeCell ref="A65:A80"/>
    <mergeCell ref="A54:A57"/>
    <mergeCell ref="A58:A61"/>
    <mergeCell ref="D6:D7"/>
    <mergeCell ref="D27:D28"/>
    <mergeCell ref="E6:E7"/>
    <mergeCell ref="A26:A30"/>
    <mergeCell ref="B27:B28"/>
    <mergeCell ref="F6:F7"/>
    <mergeCell ref="D32:D33"/>
    <mergeCell ref="A255:A258"/>
    <mergeCell ref="A156:A159"/>
    <mergeCell ref="A110:A113"/>
    <mergeCell ref="A171:A174"/>
    <mergeCell ref="B342:B343"/>
    <mergeCell ref="A306:A309"/>
    <mergeCell ref="A361:A364"/>
    <mergeCell ref="A36:A39"/>
    <mergeCell ref="B32:B33"/>
    <mergeCell ref="B106:B107"/>
    <mergeCell ref="A133:A136"/>
    <mergeCell ref="A118:A127"/>
    <mergeCell ref="A128:A132"/>
    <mergeCell ref="A137:A140"/>
    <mergeCell ref="B50:B51"/>
    <mergeCell ref="A81:A84"/>
    <mergeCell ref="A88:A92"/>
    <mergeCell ref="A49:A53"/>
    <mergeCell ref="A105:A109"/>
    <mergeCell ref="B74:B77"/>
    <mergeCell ref="B78:B80"/>
    <mergeCell ref="B337:B338"/>
    <mergeCell ref="A310:A313"/>
    <mergeCell ref="A318:A321"/>
    <mergeCell ref="A98:A104"/>
    <mergeCell ref="A262:A265"/>
    <mergeCell ref="A266:A269"/>
    <mergeCell ref="D106:D107"/>
    <mergeCell ref="D66:D68"/>
    <mergeCell ref="D69:D70"/>
    <mergeCell ref="B66:B73"/>
    <mergeCell ref="D71:D72"/>
    <mergeCell ref="B99:B101"/>
    <mergeCell ref="A93:A97"/>
    <mergeCell ref="D99:D101"/>
    <mergeCell ref="D248:D249"/>
    <mergeCell ref="D122:D124"/>
    <mergeCell ref="A114:A117"/>
    <mergeCell ref="D129:D130"/>
    <mergeCell ref="B102:B103"/>
    <mergeCell ref="A201:A204"/>
    <mergeCell ref="B119:B125"/>
    <mergeCell ref="B89:B90"/>
    <mergeCell ref="D89:D90"/>
    <mergeCell ref="D94:D95"/>
    <mergeCell ref="B129:B130"/>
    <mergeCell ref="B94:B95"/>
    <mergeCell ref="A144:A147"/>
    <mergeCell ref="A399:A402"/>
    <mergeCell ref="A247:A251"/>
    <mergeCell ref="D50:D51"/>
    <mergeCell ref="A182:A185"/>
    <mergeCell ref="A186:A189"/>
    <mergeCell ref="D102:D103"/>
    <mergeCell ref="A420:A423"/>
    <mergeCell ref="D210:D211"/>
    <mergeCell ref="D1:G1"/>
    <mergeCell ref="A270:A275"/>
    <mergeCell ref="D18:D20"/>
    <mergeCell ref="C18:C20"/>
    <mergeCell ref="B18:B20"/>
    <mergeCell ref="A2:G2"/>
    <mergeCell ref="A3:A4"/>
    <mergeCell ref="B3:B4"/>
    <mergeCell ref="C3:C4"/>
    <mergeCell ref="D3:D4"/>
    <mergeCell ref="E3:G3"/>
    <mergeCell ref="A40:A43"/>
    <mergeCell ref="A44:A48"/>
    <mergeCell ref="B45:B46"/>
    <mergeCell ref="D45:D46"/>
    <mergeCell ref="A31:A35"/>
  </mergeCells>
  <printOptions horizontalCentered="1"/>
  <pageMargins left="0.11811023622047245" right="0.11811023622047245" top="0.15748031496062992" bottom="0.15748031496062992" header="0.19685039370078741" footer="0.19685039370078741"/>
  <pageSetup paperSize="9" scale="41" fitToHeight="9" orientation="landscape" r:id="rId1"/>
  <rowBreaks count="1" manualBreakCount="1">
    <brk id="23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Заходи</vt:lpstr>
      <vt:lpstr>Результативні</vt:lpstr>
      <vt:lpstr>Заходи!Область_печати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2025-05-21T08:11:15Z</dcterms:modified>
</cp:coreProperties>
</file>