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2945" windowHeight="13740" activeTab="0"/>
  </bookViews>
  <sheets>
    <sheet name="Показники" sheetId="1" r:id="rId1"/>
  </sheets>
  <definedNames>
    <definedName name="_xlnm.Print_Area" localSheetId="0">'Показники'!$A$1:$K$69</definedName>
  </definedNames>
  <calcPr fullCalcOnLoad="1"/>
</workbook>
</file>

<file path=xl/sharedStrings.xml><?xml version="1.0" encoding="utf-8"?>
<sst xmlns="http://schemas.openxmlformats.org/spreadsheetml/2006/main" count="72" uniqueCount="54">
  <si>
    <t>Відповідальні виконавці, КТКВК, завдання програми, результативні показники</t>
  </si>
  <si>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</si>
  <si>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</si>
  <si>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</si>
  <si>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</si>
  <si>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</si>
  <si>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</si>
  <si>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</si>
  <si>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</si>
  <si>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</si>
  <si>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КТКВК 090412</t>
  </si>
  <si>
    <t xml:space="preserve">Показник якості: </t>
  </si>
  <si>
    <t>Показник ефективності:</t>
  </si>
  <si>
    <t>в тому числі:</t>
  </si>
  <si>
    <t>Мета: Забезпечення надання соціальних гарантій, встановлених чинним законодавством та Сумською міською радою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</si>
  <si>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</si>
  <si>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</si>
  <si>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0313400</t>
  </si>
  <si>
    <t>Результативні показники виконання завдань міської програми «Місто Суми - територія добра та милосердя»  на 2016 - 2018 роки»</t>
  </si>
  <si>
    <t xml:space="preserve">Відповідальні виконавці: УСЗН та виконавчий комітет Сумської міської ради </t>
  </si>
  <si>
    <t>2016 рік (план)</t>
  </si>
  <si>
    <t>2018 рік (прогноз)</t>
  </si>
  <si>
    <t>2017 рік (прогноз)</t>
  </si>
  <si>
    <t>Завдання 2. Забезпечити надання соціальних гарантій, встановлених Сумською міською радою.</t>
  </si>
  <si>
    <t xml:space="preserve">кількість громадян, яким надані соціальні гарантії, осіб </t>
  </si>
  <si>
    <t>середній розмір надання соціальних гарантій, грн</t>
  </si>
  <si>
    <t>Відповідальний виконавець: УСЗН Сумської міської ради</t>
  </si>
  <si>
    <t xml:space="preserve">Показник продукту: </t>
  </si>
  <si>
    <t>Сумський міський голова</t>
  </si>
  <si>
    <t>О.М.Лисенко</t>
  </si>
  <si>
    <t xml:space="preserve">Виконавець: </t>
  </si>
  <si>
    <t>______________  Масік Т.О.</t>
  </si>
  <si>
    <t>Завдання 1. Забезпечити надання матеріальної допомоги окремим громадянам.</t>
  </si>
  <si>
    <t xml:space="preserve">кількість громадян, яким надана матеріальна допомога, осіб </t>
  </si>
  <si>
    <t>середній розмір матеріальної допомоги, грн</t>
  </si>
  <si>
    <t>КТКВК  090416</t>
  </si>
  <si>
    <t>Підпрограма 5.Соціальні пільги та гарантії громадянам, які мають заслуги перед містом та сім'ям загиблих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</si>
  <si>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</si>
  <si>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</si>
  <si>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>динаміка обсягу витрат на надання додаткових гарантій у порівнянні з попереднім роком, %</t>
  </si>
  <si>
    <t>Завдання 1. Забезпечити надання пільг по оплаті за житлово-комунальні послуги</t>
  </si>
  <si>
    <t>кількість отримувачів пільгових послуг, осіб, в т.ч.:</t>
  </si>
  <si>
    <t>- членів сімей загиблих в Афганістані воїнів-інтернаціоналістів (50% пільги, а у разі втрати права на отримання пільг за рахунок коштів державного бюджету - 100% пільги), чол.</t>
  </si>
  <si>
    <t>- членів сімей загиблих під час проведення антитерористичної операції (50% пільги, а у разі втрати права на отримання пільг за рахунок коштів державного бюджету - 100% пільги), чол.</t>
  </si>
  <si>
    <t>- батьків загиблих мешканців міста Суми - Героїв України, смерть яких пов'язана з участю в масових акціях громадського протесту, що відбулися у період з 21 листопада 2013 року по 21 лютого 2014 року (100% пільги), чол.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</si>
  <si>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</si>
  <si>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</si>
  <si>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на одного члена сім'ї загиблого під час проведення антитерористичної операції, грн.</t>
  </si>
  <si>
    <t>на одного з батьків загиблих мешканців міста Суми - Героїв України, смерть яких пов'язана з участю в масових акціях громадського протесту, що відбулися у період з 21 листопада 2013 року по 21 лютого 2014 року, грн.</t>
  </si>
  <si>
    <t>питома вага відшкодованих пільгових послуг до нарахованих, %</t>
  </si>
  <si>
    <t>Додаток 10</t>
  </si>
  <si>
    <t>Продовження додатка 10</t>
  </si>
  <si>
    <t>до рішення Сумської міської програми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2016 - 2018 роки" (зі змінами)</t>
  </si>
  <si>
    <t>від  ___ квітня 2016 року № _____ - МР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</si>
</sst>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  <numFmt numFmtId="203" formatCode="#,##0.0\ &quot;грн.&quot;"/>
    <numFmt numFmtId="204" formatCode="0.00000"/>
    <numFmt numFmtId="205" formatCode="0.0000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 textRotation="180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textRotation="180" wrapText="1"/>
    </xf>
    <xf numFmtId="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/>
    </xf>
    <xf numFmtId="200" fontId="3" fillId="0" borderId="0" xfId="0" applyNumberFormat="1" applyFont="1" applyFill="1" applyBorder="1" applyAlignment="1">
      <alignment horizontal="center" vertical="center"/>
    </xf>
    <xf numFmtId="202" fontId="14" fillId="0" borderId="10" xfId="0" applyNumberFormat="1" applyFont="1" applyFill="1" applyBorder="1" applyAlignment="1">
      <alignment horizontal="center" vertical="center"/>
    </xf>
    <xf numFmtId="202" fontId="1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textRotation="180"/>
    </xf>
    <xf numFmtId="0" fontId="15" fillId="0" borderId="10" xfId="0" applyFont="1" applyFill="1" applyBorder="1" applyAlignment="1">
      <alignment/>
    </xf>
    <xf numFmtId="0" fontId="13" fillId="0" borderId="0" xfId="0" applyFont="1" applyFill="1" applyAlignment="1">
      <alignment horizontal="center" textRotation="180"/>
    </xf>
    <xf numFmtId="0" fontId="0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textRotation="180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shrinkToFi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4" fontId="3" fillId="0" borderId="12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left" wrapText="1"/>
    </xf>
    <xf numFmtId="0" fontId="14" fillId="0" borderId="12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left" wrapText="1"/>
    </xf>
    <xf numFmtId="4" fontId="14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 shrinkToFit="1"/>
    </xf>
    <xf numFmtId="4" fontId="14" fillId="0" borderId="12" xfId="0" applyNumberFormat="1" applyFont="1" applyFill="1" applyBorder="1" applyAlignment="1">
      <alignment horizontal="center" vertical="center"/>
    </xf>
    <xf numFmtId="202" fontId="1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 shrinkToFit="1"/>
    </xf>
    <xf numFmtId="0" fontId="0" fillId="0" borderId="14" xfId="0" applyFill="1" applyBorder="1" applyAlignment="1">
      <alignment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02" fontId="14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4" fontId="4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center" wrapText="1" shrinkToFit="1"/>
    </xf>
    <xf numFmtId="0" fontId="0" fillId="0" borderId="17" xfId="0" applyFill="1" applyBorder="1" applyAlignment="1">
      <alignment/>
    </xf>
    <xf numFmtId="4" fontId="14" fillId="0" borderId="17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9" fontId="3" fillId="0" borderId="11" xfId="0" applyNumberFormat="1" applyFont="1" applyFill="1" applyBorder="1" applyAlignment="1">
      <alignment horizontal="justify" vertical="center" wrapText="1" shrinkToFit="1"/>
    </xf>
    <xf numFmtId="0" fontId="16" fillId="0" borderId="11" xfId="0" applyFont="1" applyFill="1" applyBorder="1" applyAlignment="1">
      <alignment horizontal="justify" vertical="center" wrapText="1" shrinkToFit="1"/>
    </xf>
    <xf numFmtId="4" fontId="14" fillId="0" borderId="15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justify" vertical="center" wrapText="1" shrinkToFit="1"/>
    </xf>
    <xf numFmtId="0" fontId="3" fillId="0" borderId="13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1" fontId="4" fillId="0" borderId="12" xfId="0" applyNumberFormat="1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 wrapText="1"/>
    </xf>
    <xf numFmtId="1" fontId="5" fillId="0" borderId="12" xfId="0" applyNumberFormat="1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00" fontId="3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SheetLayoutView="75" zoomScalePageLayoutView="0" workbookViewId="0" topLeftCell="A1">
      <selection activeCell="H4" sqref="H4"/>
    </sheetView>
  </sheetViews>
  <sheetFormatPr defaultColWidth="9.140625" defaultRowHeight="12.75"/>
  <cols>
    <col min="1" max="1" width="62.7109375" style="18" customWidth="1"/>
    <col min="2" max="2" width="14.7109375" style="17" customWidth="1"/>
    <col min="3" max="3" width="16.140625" style="18" customWidth="1"/>
    <col min="4" max="4" width="16.00390625" style="18" customWidth="1"/>
    <col min="5" max="5" width="14.140625" style="18" customWidth="1"/>
    <col min="6" max="7" width="14.7109375" style="17" customWidth="1"/>
    <col min="8" max="8" width="13.7109375" style="17" customWidth="1"/>
    <col min="9" max="10" width="14.57421875" style="18" customWidth="1"/>
    <col min="11" max="11" width="14.421875" style="18" customWidth="1"/>
    <col min="12" max="12" width="7.140625" style="17" customWidth="1"/>
    <col min="13" max="13" width="4.00390625" style="17" customWidth="1"/>
    <col min="14" max="14" width="4.57421875" style="2" customWidth="1"/>
    <col min="15" max="15" width="12.7109375" style="17" bestFit="1" customWidth="1"/>
    <col min="16" max="16384" width="9.140625" style="18" customWidth="1"/>
  </cols>
  <sheetData>
    <row r="1" spans="1:13" ht="20.25" customHeight="1">
      <c r="A1" s="20"/>
      <c r="B1" s="19"/>
      <c r="C1" s="20"/>
      <c r="D1" s="20"/>
      <c r="E1" s="20"/>
      <c r="F1" s="19"/>
      <c r="G1" s="19"/>
      <c r="H1" s="138" t="s">
        <v>50</v>
      </c>
      <c r="I1" s="138"/>
      <c r="J1" s="138"/>
      <c r="K1" s="138"/>
      <c r="L1" s="21"/>
      <c r="M1" s="21"/>
    </row>
    <row r="2" spans="1:12" ht="111.75" customHeight="1">
      <c r="A2" s="4"/>
      <c r="H2" s="139" t="s">
        <v>52</v>
      </c>
      <c r="I2" s="139"/>
      <c r="J2" s="139"/>
      <c r="K2" s="139"/>
      <c r="L2" s="18"/>
    </row>
    <row r="3" spans="1:12" ht="18.75" customHeight="1">
      <c r="A3" s="4"/>
      <c r="H3" s="26" t="s">
        <v>53</v>
      </c>
      <c r="I3" s="27"/>
      <c r="J3" s="27"/>
      <c r="K3" s="28"/>
      <c r="L3" s="18"/>
    </row>
    <row r="4" spans="8:10" ht="15.75">
      <c r="H4" s="6"/>
      <c r="I4" s="1"/>
      <c r="J4" s="1"/>
    </row>
    <row r="5" spans="1:12" ht="30.75" customHeight="1">
      <c r="A5" s="140" t="s">
        <v>18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22"/>
    </row>
    <row r="6" spans="1:13" ht="13.5" thickBot="1">
      <c r="A6" s="23"/>
      <c r="B6" s="24"/>
      <c r="C6" s="25"/>
      <c r="D6" s="25"/>
      <c r="E6" s="25"/>
      <c r="F6" s="24"/>
      <c r="G6" s="24"/>
      <c r="H6" s="24"/>
      <c r="I6" s="25"/>
      <c r="J6" s="25"/>
      <c r="K6" s="25"/>
      <c r="L6" s="24"/>
      <c r="M6" s="24"/>
    </row>
    <row r="7" spans="1:14" s="17" customFormat="1" ht="32.25" customHeight="1">
      <c r="A7" s="118" t="s">
        <v>0</v>
      </c>
      <c r="B7" s="114" t="s">
        <v>15</v>
      </c>
      <c r="C7" s="114" t="s">
        <v>20</v>
      </c>
      <c r="D7" s="114"/>
      <c r="E7" s="114"/>
      <c r="F7" s="114" t="s">
        <v>22</v>
      </c>
      <c r="G7" s="114"/>
      <c r="H7" s="114"/>
      <c r="I7" s="114" t="s">
        <v>21</v>
      </c>
      <c r="J7" s="114"/>
      <c r="K7" s="127"/>
      <c r="L7" s="5"/>
      <c r="N7" s="2"/>
    </row>
    <row r="8" spans="1:14" s="17" customFormat="1" ht="15" customHeight="1">
      <c r="A8" s="117"/>
      <c r="B8" s="115"/>
      <c r="C8" s="115"/>
      <c r="D8" s="115"/>
      <c r="E8" s="115"/>
      <c r="F8" s="115"/>
      <c r="G8" s="115"/>
      <c r="H8" s="115"/>
      <c r="I8" s="115"/>
      <c r="J8" s="115"/>
      <c r="K8" s="128"/>
      <c r="L8" s="5"/>
      <c r="N8" s="2"/>
    </row>
    <row r="9" spans="1:14" s="17" customFormat="1" ht="18.75" customHeight="1">
      <c r="A9" s="117"/>
      <c r="B9" s="115"/>
      <c r="C9" s="134" t="s">
        <v>1</v>
      </c>
      <c r="D9" s="120" t="s">
        <v>2</v>
      </c>
      <c r="E9" s="120"/>
      <c r="F9" s="134" t="s">
        <v>1</v>
      </c>
      <c r="G9" s="120" t="s">
        <v>2</v>
      </c>
      <c r="H9" s="120"/>
      <c r="I9" s="134" t="s">
        <v>1</v>
      </c>
      <c r="J9" s="120" t="s">
        <v>2</v>
      </c>
      <c r="K9" s="133"/>
      <c r="L9" s="3"/>
      <c r="N9" s="2"/>
    </row>
    <row r="10" spans="1:14" s="17" customFormat="1" ht="29.25" thickBot="1">
      <c r="A10" s="119"/>
      <c r="B10" s="116"/>
      <c r="C10" s="135"/>
      <c r="D10" s="86" t="s">
        <v>3</v>
      </c>
      <c r="E10" s="86" t="s">
        <v>4</v>
      </c>
      <c r="F10" s="135"/>
      <c r="G10" s="86" t="s">
        <v>3</v>
      </c>
      <c r="H10" s="86" t="s">
        <v>4</v>
      </c>
      <c r="I10" s="135"/>
      <c r="J10" s="86" t="s">
        <v>3</v>
      </c>
      <c r="K10" s="87" t="s">
        <v>4</v>
      </c>
      <c r="L10" s="3"/>
      <c r="N10" s="2"/>
    </row>
    <row r="11" spans="1:14" s="17" customFormat="1" ht="15.75" customHeight="1" thickBot="1">
      <c r="A11" s="101">
        <v>1</v>
      </c>
      <c r="B11" s="102">
        <v>2</v>
      </c>
      <c r="C11" s="103">
        <v>3</v>
      </c>
      <c r="D11" s="103">
        <v>4</v>
      </c>
      <c r="E11" s="103">
        <v>5</v>
      </c>
      <c r="F11" s="103">
        <v>6</v>
      </c>
      <c r="G11" s="103">
        <v>7</v>
      </c>
      <c r="H11" s="103">
        <v>8</v>
      </c>
      <c r="I11" s="103">
        <v>9</v>
      </c>
      <c r="J11" s="103">
        <v>10</v>
      </c>
      <c r="K11" s="104">
        <v>11</v>
      </c>
      <c r="L11" s="3"/>
      <c r="N11" s="2"/>
    </row>
    <row r="12" spans="1:15" s="17" customFormat="1" ht="21" customHeight="1">
      <c r="A12" s="105" t="s">
        <v>5</v>
      </c>
      <c r="B12" s="106"/>
      <c r="C12" s="107">
        <f>11366818+500000+201003+10861-13507</f>
        <v>12065175</v>
      </c>
      <c r="D12" s="107">
        <f>10619818+500000+201003+10861-13507</f>
        <v>11318175</v>
      </c>
      <c r="E12" s="107">
        <f>747000</f>
        <v>747000</v>
      </c>
      <c r="F12" s="107">
        <f>8304253</f>
        <v>8304253</v>
      </c>
      <c r="G12" s="107">
        <f>8304253</f>
        <v>8304253</v>
      </c>
      <c r="H12" s="107">
        <v>0</v>
      </c>
      <c r="I12" s="107">
        <f>8927073</f>
        <v>8927073</v>
      </c>
      <c r="J12" s="107">
        <f>8927073</f>
        <v>8927073</v>
      </c>
      <c r="K12" s="108">
        <v>0</v>
      </c>
      <c r="L12" s="63"/>
      <c r="N12" s="2"/>
      <c r="O12" s="64"/>
    </row>
    <row r="13" spans="1:14" s="17" customFormat="1" ht="17.25" customHeight="1">
      <c r="A13" s="65" t="s">
        <v>10</v>
      </c>
      <c r="B13" s="57"/>
      <c r="C13" s="58"/>
      <c r="D13" s="58"/>
      <c r="E13" s="58"/>
      <c r="F13" s="58"/>
      <c r="G13" s="58"/>
      <c r="H13" s="58"/>
      <c r="I13" s="58"/>
      <c r="J13" s="58"/>
      <c r="K13" s="66"/>
      <c r="L13" s="59"/>
      <c r="N13" s="2"/>
    </row>
    <row r="14" spans="1:14" s="17" customFormat="1" ht="33" customHeight="1">
      <c r="A14" s="67" t="s">
        <v>19</v>
      </c>
      <c r="B14" s="57"/>
      <c r="C14" s="58"/>
      <c r="D14" s="58"/>
      <c r="E14" s="58"/>
      <c r="F14" s="58"/>
      <c r="G14" s="58"/>
      <c r="H14" s="58"/>
      <c r="I14" s="58"/>
      <c r="J14" s="58"/>
      <c r="K14" s="66"/>
      <c r="L14" s="59"/>
      <c r="N14" s="2"/>
    </row>
    <row r="15" spans="1:14" s="17" customFormat="1" ht="15.75" customHeight="1">
      <c r="A15" s="121" t="s">
        <v>9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3"/>
      <c r="L15" s="60"/>
      <c r="N15" s="2"/>
    </row>
    <row r="16" spans="1:14" s="17" customFormat="1" ht="17.25" customHeight="1">
      <c r="A16" s="124" t="s">
        <v>14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6"/>
      <c r="L16" s="61"/>
      <c r="N16" s="2"/>
    </row>
    <row r="17" spans="1:14" s="55" customFormat="1" ht="23.25" customHeight="1">
      <c r="A17" s="117" t="s">
        <v>8</v>
      </c>
      <c r="B17" s="16" t="s">
        <v>13</v>
      </c>
      <c r="C17" s="10">
        <f>3578076+500000+201003+10861</f>
        <v>4289940</v>
      </c>
      <c r="D17" s="10">
        <f>3578076+500000+201003+10861</f>
        <v>4289940</v>
      </c>
      <c r="E17" s="10">
        <v>0</v>
      </c>
      <c r="F17" s="10">
        <f>3306167</f>
        <v>3306167</v>
      </c>
      <c r="G17" s="10">
        <f>3306167</f>
        <v>3306167</v>
      </c>
      <c r="H17" s="10">
        <v>0</v>
      </c>
      <c r="I17" s="10">
        <v>3554131</v>
      </c>
      <c r="J17" s="10">
        <v>3554131</v>
      </c>
      <c r="K17" s="68">
        <v>0</v>
      </c>
      <c r="L17" s="54"/>
      <c r="N17" s="56"/>
    </row>
    <row r="18" spans="1:14" s="55" customFormat="1" ht="23.25" customHeight="1">
      <c r="A18" s="117"/>
      <c r="B18" s="62">
        <v>1513400</v>
      </c>
      <c r="C18" s="10">
        <f>4055940</f>
        <v>4055940</v>
      </c>
      <c r="D18" s="10">
        <f>4055940</f>
        <v>4055940</v>
      </c>
      <c r="E18" s="10">
        <v>0</v>
      </c>
      <c r="F18" s="10">
        <v>3192009</v>
      </c>
      <c r="G18" s="10">
        <v>3192009</v>
      </c>
      <c r="H18" s="10">
        <v>0</v>
      </c>
      <c r="I18" s="10">
        <v>3431411</v>
      </c>
      <c r="J18" s="10">
        <v>3431411</v>
      </c>
      <c r="K18" s="68">
        <v>0</v>
      </c>
      <c r="L18" s="54"/>
      <c r="N18" s="56"/>
    </row>
    <row r="19" spans="1:14" s="55" customFormat="1" ht="23.25" customHeight="1">
      <c r="A19" s="117"/>
      <c r="B19" s="53" t="s">
        <v>17</v>
      </c>
      <c r="C19" s="10">
        <f>223139+10861</f>
        <v>234000</v>
      </c>
      <c r="D19" s="10">
        <f>223139+10861</f>
        <v>234000</v>
      </c>
      <c r="E19" s="10">
        <v>0</v>
      </c>
      <c r="F19" s="10">
        <v>114158</v>
      </c>
      <c r="G19" s="10">
        <v>114158</v>
      </c>
      <c r="H19" s="10">
        <v>0</v>
      </c>
      <c r="I19" s="10">
        <v>122720</v>
      </c>
      <c r="J19" s="10">
        <v>122720</v>
      </c>
      <c r="K19" s="68">
        <v>0</v>
      </c>
      <c r="L19" s="54"/>
      <c r="N19" s="56"/>
    </row>
    <row r="20" spans="1:14" s="45" customFormat="1" ht="31.5" customHeight="1">
      <c r="A20" s="69" t="s">
        <v>32</v>
      </c>
      <c r="B20" s="31">
        <v>1513400</v>
      </c>
      <c r="C20" s="7">
        <f>2956858+500000+201003</f>
        <v>3657861</v>
      </c>
      <c r="D20" s="7">
        <f>2956858+500000+201003</f>
        <v>3657861</v>
      </c>
      <c r="E20" s="7">
        <v>0</v>
      </c>
      <c r="F20" s="7">
        <v>2771924</v>
      </c>
      <c r="G20" s="10">
        <v>2771924</v>
      </c>
      <c r="H20" s="10">
        <v>0</v>
      </c>
      <c r="I20" s="7">
        <v>2979819</v>
      </c>
      <c r="J20" s="10">
        <v>2979819</v>
      </c>
      <c r="K20" s="68">
        <v>0</v>
      </c>
      <c r="L20" s="11"/>
      <c r="N20" s="2"/>
    </row>
    <row r="21" spans="1:14" s="45" customFormat="1" ht="18" customHeight="1">
      <c r="A21" s="70" t="s">
        <v>6</v>
      </c>
      <c r="B21" s="16"/>
      <c r="C21" s="46"/>
      <c r="D21" s="46"/>
      <c r="E21" s="46"/>
      <c r="F21" s="46"/>
      <c r="G21" s="46"/>
      <c r="H21" s="46"/>
      <c r="I21" s="46"/>
      <c r="J21" s="46"/>
      <c r="K21" s="71"/>
      <c r="L21" s="12"/>
      <c r="N21" s="2"/>
    </row>
    <row r="22" spans="1:14" s="45" customFormat="1" ht="15">
      <c r="A22" s="69" t="s">
        <v>7</v>
      </c>
      <c r="B22" s="16"/>
      <c r="C22" s="46"/>
      <c r="D22" s="46"/>
      <c r="E22" s="46"/>
      <c r="F22" s="46"/>
      <c r="G22" s="46"/>
      <c r="H22" s="46"/>
      <c r="I22" s="46"/>
      <c r="J22" s="46"/>
      <c r="K22" s="71"/>
      <c r="L22" s="12"/>
      <c r="N22" s="2"/>
    </row>
    <row r="23" spans="1:14" s="45" customFormat="1" ht="18" customHeight="1">
      <c r="A23" s="72" t="s">
        <v>33</v>
      </c>
      <c r="B23" s="16"/>
      <c r="C23" s="8">
        <f>D23+E23</f>
        <v>659</v>
      </c>
      <c r="D23" s="8">
        <f>619+40</f>
        <v>659</v>
      </c>
      <c r="E23" s="8">
        <v>0</v>
      </c>
      <c r="F23" s="8">
        <f>G23+H23</f>
        <v>581</v>
      </c>
      <c r="G23" s="8">
        <v>581</v>
      </c>
      <c r="H23" s="8">
        <v>0</v>
      </c>
      <c r="I23" s="8">
        <f>J23+K23</f>
        <v>581</v>
      </c>
      <c r="J23" s="8">
        <v>581</v>
      </c>
      <c r="K23" s="73">
        <v>0</v>
      </c>
      <c r="L23" s="13"/>
      <c r="M23" s="129"/>
      <c r="N23" s="2"/>
    </row>
    <row r="24" spans="1:14" s="45" customFormat="1" ht="17.25" customHeight="1">
      <c r="A24" s="74" t="s">
        <v>12</v>
      </c>
      <c r="B24" s="16"/>
      <c r="C24" s="9"/>
      <c r="D24" s="9"/>
      <c r="E24" s="9"/>
      <c r="F24" s="9"/>
      <c r="G24" s="9"/>
      <c r="H24" s="9"/>
      <c r="I24" s="9"/>
      <c r="J24" s="9"/>
      <c r="K24" s="75"/>
      <c r="L24" s="12"/>
      <c r="M24" s="129"/>
      <c r="N24" s="2"/>
    </row>
    <row r="25" spans="1:14" s="45" customFormat="1" ht="16.5">
      <c r="A25" s="76" t="s">
        <v>34</v>
      </c>
      <c r="B25" s="16"/>
      <c r="C25" s="14">
        <f>D25+E25</f>
        <v>5550.623672230652</v>
      </c>
      <c r="D25" s="14">
        <f>D20/D23</f>
        <v>5550.623672230652</v>
      </c>
      <c r="E25" s="14">
        <v>0</v>
      </c>
      <c r="F25" s="14">
        <f>G25+H25</f>
        <v>4770.953528399312</v>
      </c>
      <c r="G25" s="15">
        <f>G20/G23</f>
        <v>4770.953528399312</v>
      </c>
      <c r="H25" s="14">
        <v>0</v>
      </c>
      <c r="I25" s="14">
        <f>J25+K25</f>
        <v>5128.776247848537</v>
      </c>
      <c r="J25" s="15">
        <f>J20/J23</f>
        <v>5128.776247848537</v>
      </c>
      <c r="K25" s="77">
        <v>0</v>
      </c>
      <c r="L25" s="47"/>
      <c r="N25" s="2"/>
    </row>
    <row r="26" spans="1:14" s="45" customFormat="1" ht="16.5">
      <c r="A26" s="67" t="s">
        <v>11</v>
      </c>
      <c r="B26" s="16"/>
      <c r="C26" s="14"/>
      <c r="D26" s="14"/>
      <c r="E26" s="14"/>
      <c r="F26" s="14"/>
      <c r="G26" s="15"/>
      <c r="H26" s="14"/>
      <c r="I26" s="14"/>
      <c r="J26" s="15"/>
      <c r="K26" s="77"/>
      <c r="L26" s="47"/>
      <c r="N26" s="2"/>
    </row>
    <row r="27" spans="1:14" s="45" customFormat="1" ht="38.25" customHeight="1">
      <c r="A27" s="76" t="s">
        <v>16</v>
      </c>
      <c r="B27" s="16"/>
      <c r="C27" s="35">
        <f>D27+E27</f>
        <v>106.72445022273523</v>
      </c>
      <c r="D27" s="35">
        <f>D20/3427388*100</f>
        <v>106.72445022273523</v>
      </c>
      <c r="E27" s="35">
        <v>0</v>
      </c>
      <c r="F27" s="35">
        <f>G27+H27</f>
        <v>75.77991618598958</v>
      </c>
      <c r="G27" s="36">
        <f>G20/D20*100</f>
        <v>75.77991618598958</v>
      </c>
      <c r="H27" s="35">
        <v>0</v>
      </c>
      <c r="I27" s="35">
        <f>J27+K27</f>
        <v>107.50002525321763</v>
      </c>
      <c r="J27" s="36">
        <f>J20/G20*100</f>
        <v>107.50002525321763</v>
      </c>
      <c r="K27" s="78">
        <v>0</v>
      </c>
      <c r="L27" s="47"/>
      <c r="N27" s="2"/>
    </row>
    <row r="28" spans="1:14" s="28" customFormat="1" ht="22.5" customHeight="1">
      <c r="A28" s="137" t="s">
        <v>23</v>
      </c>
      <c r="B28" s="43" t="s">
        <v>13</v>
      </c>
      <c r="C28" s="7">
        <f>C29+C30</f>
        <v>395892</v>
      </c>
      <c r="D28" s="7">
        <f>D29+D30</f>
        <v>395892</v>
      </c>
      <c r="E28" s="7">
        <f aca="true" t="shared" si="0" ref="E28:K28">E29+E30</f>
        <v>0</v>
      </c>
      <c r="F28" s="7">
        <f t="shared" si="0"/>
        <v>380632</v>
      </c>
      <c r="G28" s="7">
        <f t="shared" si="0"/>
        <v>380632</v>
      </c>
      <c r="H28" s="7">
        <f t="shared" si="0"/>
        <v>0</v>
      </c>
      <c r="I28" s="7">
        <f t="shared" si="0"/>
        <v>409180</v>
      </c>
      <c r="J28" s="7">
        <f t="shared" si="0"/>
        <v>409180</v>
      </c>
      <c r="K28" s="79">
        <f t="shared" si="0"/>
        <v>0</v>
      </c>
      <c r="L28" s="30"/>
      <c r="N28" s="2"/>
    </row>
    <row r="29" spans="1:14" s="28" customFormat="1" ht="22.5" customHeight="1">
      <c r="A29" s="137"/>
      <c r="B29" s="31">
        <v>1513400</v>
      </c>
      <c r="C29" s="7">
        <f>D29+E29</f>
        <v>258939</v>
      </c>
      <c r="D29" s="7">
        <f>168069+90870</f>
        <v>258939</v>
      </c>
      <c r="E29" s="7">
        <v>0</v>
      </c>
      <c r="F29" s="7">
        <f>G29+H29</f>
        <v>266474</v>
      </c>
      <c r="G29" s="10">
        <f>266474</f>
        <v>266474</v>
      </c>
      <c r="H29" s="10">
        <v>0</v>
      </c>
      <c r="I29" s="7">
        <f>J29+K29</f>
        <v>286460</v>
      </c>
      <c r="J29" s="10">
        <f>286460</f>
        <v>286460</v>
      </c>
      <c r="K29" s="68">
        <v>0</v>
      </c>
      <c r="L29" s="11"/>
      <c r="M29" s="129"/>
      <c r="N29" s="2"/>
    </row>
    <row r="30" spans="1:14" s="28" customFormat="1" ht="22.5" customHeight="1">
      <c r="A30" s="137"/>
      <c r="B30" s="32" t="s">
        <v>17</v>
      </c>
      <c r="C30" s="7">
        <f>D30+E30</f>
        <v>136953</v>
      </c>
      <c r="D30" s="7">
        <f>103404+10688+12000+10861</f>
        <v>136953</v>
      </c>
      <c r="E30" s="7">
        <v>0</v>
      </c>
      <c r="F30" s="7">
        <f>G30+H30</f>
        <v>114158</v>
      </c>
      <c r="G30" s="10">
        <v>114158</v>
      </c>
      <c r="H30" s="7">
        <v>0</v>
      </c>
      <c r="I30" s="7">
        <f>J30+K30</f>
        <v>122720</v>
      </c>
      <c r="J30" s="10">
        <v>122720</v>
      </c>
      <c r="K30" s="79">
        <v>0</v>
      </c>
      <c r="L30" s="30"/>
      <c r="M30" s="129"/>
      <c r="N30" s="2"/>
    </row>
    <row r="31" spans="1:14" s="28" customFormat="1" ht="16.5">
      <c r="A31" s="70" t="s">
        <v>6</v>
      </c>
      <c r="B31" s="29"/>
      <c r="C31" s="9"/>
      <c r="D31" s="9"/>
      <c r="E31" s="9"/>
      <c r="F31" s="9"/>
      <c r="G31" s="9"/>
      <c r="H31" s="9"/>
      <c r="I31" s="9"/>
      <c r="J31" s="9"/>
      <c r="K31" s="75"/>
      <c r="L31" s="12"/>
      <c r="N31" s="2"/>
    </row>
    <row r="32" spans="1:14" s="28" customFormat="1" ht="16.5">
      <c r="A32" s="69" t="s">
        <v>7</v>
      </c>
      <c r="B32" s="29"/>
      <c r="C32" s="9"/>
      <c r="D32" s="9"/>
      <c r="E32" s="9"/>
      <c r="F32" s="9"/>
      <c r="G32" s="9"/>
      <c r="H32" s="9"/>
      <c r="I32" s="9"/>
      <c r="J32" s="9"/>
      <c r="K32" s="75"/>
      <c r="L32" s="12"/>
      <c r="N32" s="2"/>
    </row>
    <row r="33" spans="1:14" s="28" customFormat="1" ht="17.25" customHeight="1">
      <c r="A33" s="72" t="s">
        <v>24</v>
      </c>
      <c r="B33" s="29"/>
      <c r="C33" s="8">
        <f>D33+E33</f>
        <v>181</v>
      </c>
      <c r="D33" s="8">
        <v>181</v>
      </c>
      <c r="E33" s="8">
        <v>0</v>
      </c>
      <c r="F33" s="8">
        <f>G33+H33</f>
        <v>175</v>
      </c>
      <c r="G33" s="8">
        <v>175</v>
      </c>
      <c r="H33" s="8">
        <v>0</v>
      </c>
      <c r="I33" s="8">
        <f>J33+K33</f>
        <v>175</v>
      </c>
      <c r="J33" s="8">
        <v>175</v>
      </c>
      <c r="K33" s="73">
        <v>0</v>
      </c>
      <c r="L33" s="13"/>
      <c r="N33" s="2"/>
    </row>
    <row r="34" spans="1:14" s="28" customFormat="1" ht="18.75" customHeight="1">
      <c r="A34" s="74" t="s">
        <v>12</v>
      </c>
      <c r="B34" s="29"/>
      <c r="C34" s="9"/>
      <c r="D34" s="9"/>
      <c r="E34" s="9"/>
      <c r="F34" s="9"/>
      <c r="G34" s="9"/>
      <c r="H34" s="9"/>
      <c r="I34" s="9"/>
      <c r="J34" s="9"/>
      <c r="K34" s="75"/>
      <c r="L34" s="12"/>
      <c r="N34" s="2"/>
    </row>
    <row r="35" spans="1:14" s="28" customFormat="1" ht="15.75" customHeight="1" thickBot="1">
      <c r="A35" s="80" t="s">
        <v>25</v>
      </c>
      <c r="B35" s="81"/>
      <c r="C35" s="82">
        <f>D35+E35</f>
        <v>2187.24861878453</v>
      </c>
      <c r="D35" s="82">
        <f>D28/D33</f>
        <v>2187.24861878453</v>
      </c>
      <c r="E35" s="82">
        <v>0</v>
      </c>
      <c r="F35" s="82">
        <f>G35+H35</f>
        <v>2175.04</v>
      </c>
      <c r="G35" s="83">
        <f>G28/G33</f>
        <v>2175.04</v>
      </c>
      <c r="H35" s="83">
        <v>0</v>
      </c>
      <c r="I35" s="84">
        <f>J35+K35</f>
        <v>2338.1714285714284</v>
      </c>
      <c r="J35" s="83">
        <f>J28/J33</f>
        <v>2338.1714285714284</v>
      </c>
      <c r="K35" s="85">
        <v>0</v>
      </c>
      <c r="L35" s="33"/>
      <c r="N35" s="2"/>
    </row>
    <row r="36" spans="1:14" s="28" customFormat="1" ht="26.25" customHeight="1" thickBot="1">
      <c r="A36" s="4"/>
      <c r="B36" s="37"/>
      <c r="C36" s="34"/>
      <c r="D36" s="34"/>
      <c r="E36" s="34"/>
      <c r="F36" s="34"/>
      <c r="G36" s="34"/>
      <c r="H36" s="34"/>
      <c r="I36" s="136" t="s">
        <v>51</v>
      </c>
      <c r="J36" s="136"/>
      <c r="K36" s="136"/>
      <c r="L36" s="34"/>
      <c r="N36" s="2"/>
    </row>
    <row r="37" spans="1:14" s="28" customFormat="1" ht="15" thickBot="1">
      <c r="A37" s="101">
        <v>1</v>
      </c>
      <c r="B37" s="102">
        <v>2</v>
      </c>
      <c r="C37" s="103">
        <v>3</v>
      </c>
      <c r="D37" s="103">
        <v>4</v>
      </c>
      <c r="E37" s="103">
        <v>5</v>
      </c>
      <c r="F37" s="103">
        <v>6</v>
      </c>
      <c r="G37" s="103">
        <v>7</v>
      </c>
      <c r="H37" s="103">
        <v>8</v>
      </c>
      <c r="I37" s="103">
        <v>9</v>
      </c>
      <c r="J37" s="103">
        <v>10</v>
      </c>
      <c r="K37" s="104">
        <v>11</v>
      </c>
      <c r="L37" s="3"/>
      <c r="N37" s="2"/>
    </row>
    <row r="38" spans="1:14" s="28" customFormat="1" ht="16.5">
      <c r="A38" s="92" t="s">
        <v>11</v>
      </c>
      <c r="B38" s="93"/>
      <c r="C38" s="94"/>
      <c r="D38" s="94"/>
      <c r="E38" s="94"/>
      <c r="F38" s="94"/>
      <c r="G38" s="95"/>
      <c r="H38" s="95"/>
      <c r="I38" s="94"/>
      <c r="J38" s="95"/>
      <c r="K38" s="96"/>
      <c r="L38" s="33"/>
      <c r="N38" s="2"/>
    </row>
    <row r="39" spans="1:14" s="28" customFormat="1" ht="31.5" customHeight="1">
      <c r="A39" s="76" t="s">
        <v>16</v>
      </c>
      <c r="B39" s="29"/>
      <c r="C39" s="35">
        <f>C28/364840*100</f>
        <v>108.51112816577128</v>
      </c>
      <c r="D39" s="35">
        <f>D28/324840*100</f>
        <v>121.87292205393425</v>
      </c>
      <c r="E39" s="35">
        <v>0</v>
      </c>
      <c r="F39" s="35">
        <f>F28/C28*100</f>
        <v>96.14541339557253</v>
      </c>
      <c r="G39" s="36">
        <f>G28/D28*100</f>
        <v>96.14541339557253</v>
      </c>
      <c r="H39" s="36">
        <v>0</v>
      </c>
      <c r="I39" s="35">
        <f>I28/F28*100</f>
        <v>107.500157632569</v>
      </c>
      <c r="J39" s="36">
        <f>J28/G28*100</f>
        <v>107.500157632569</v>
      </c>
      <c r="K39" s="88">
        <v>0</v>
      </c>
      <c r="L39" s="33"/>
      <c r="N39" s="2"/>
    </row>
    <row r="40" spans="1:14" s="45" customFormat="1" ht="15.75">
      <c r="A40" s="65" t="s">
        <v>35</v>
      </c>
      <c r="B40" s="31">
        <v>1513200</v>
      </c>
      <c r="C40" s="46"/>
      <c r="D40" s="46"/>
      <c r="E40" s="46"/>
      <c r="F40" s="46"/>
      <c r="G40" s="46"/>
      <c r="H40" s="46"/>
      <c r="I40" s="46"/>
      <c r="J40" s="46"/>
      <c r="K40" s="71"/>
      <c r="L40" s="12"/>
      <c r="N40" s="2"/>
    </row>
    <row r="41" spans="1:14" s="45" customFormat="1" ht="22.5" customHeight="1">
      <c r="A41" s="67" t="s">
        <v>26</v>
      </c>
      <c r="B41" s="16"/>
      <c r="C41" s="46"/>
      <c r="D41" s="46"/>
      <c r="E41" s="46"/>
      <c r="F41" s="46"/>
      <c r="G41" s="46"/>
      <c r="H41" s="46"/>
      <c r="I41" s="46"/>
      <c r="J41" s="46"/>
      <c r="K41" s="71"/>
      <c r="L41" s="12"/>
      <c r="M41" s="44"/>
      <c r="N41" s="2"/>
    </row>
    <row r="42" spans="1:14" s="45" customFormat="1" ht="20.25" customHeight="1">
      <c r="A42" s="130" t="s">
        <v>36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2"/>
      <c r="L42" s="11"/>
      <c r="N42" s="2"/>
    </row>
    <row r="43" spans="1:14" s="45" customFormat="1" ht="21" customHeight="1">
      <c r="A43" s="111" t="s">
        <v>37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3"/>
      <c r="L43" s="49"/>
      <c r="N43" s="2"/>
    </row>
    <row r="44" spans="1:14" s="45" customFormat="1" ht="19.5" customHeight="1">
      <c r="A44" s="89" t="s">
        <v>8</v>
      </c>
      <c r="B44" s="48"/>
      <c r="C44" s="50">
        <f>D44+E44</f>
        <v>1005450</v>
      </c>
      <c r="D44" s="50">
        <f>D45+565661</f>
        <v>1005450</v>
      </c>
      <c r="E44" s="50">
        <v>0</v>
      </c>
      <c r="F44" s="50">
        <f>G44+H44</f>
        <v>1110018</v>
      </c>
      <c r="G44" s="50">
        <f>G45+624491</f>
        <v>1110018</v>
      </c>
      <c r="H44" s="50"/>
      <c r="I44" s="50">
        <f>J44+K44</f>
        <v>1193269</v>
      </c>
      <c r="J44" s="50">
        <f>J45+671327</f>
        <v>1193269</v>
      </c>
      <c r="K44" s="90"/>
      <c r="L44" s="51"/>
      <c r="N44" s="2"/>
    </row>
    <row r="45" spans="1:14" s="28" customFormat="1" ht="33" customHeight="1">
      <c r="A45" s="67" t="s">
        <v>40</v>
      </c>
      <c r="B45" s="29"/>
      <c r="C45" s="7">
        <f>E45+D45</f>
        <v>439789</v>
      </c>
      <c r="D45" s="7">
        <f>453296-13507</f>
        <v>439789</v>
      </c>
      <c r="E45" s="7">
        <v>0</v>
      </c>
      <c r="F45" s="7">
        <f>H45+G45</f>
        <v>485527</v>
      </c>
      <c r="G45" s="10">
        <v>485527</v>
      </c>
      <c r="H45" s="10">
        <f>E45*1.05</f>
        <v>0</v>
      </c>
      <c r="I45" s="7">
        <f>K45+J45</f>
        <v>521942</v>
      </c>
      <c r="J45" s="10">
        <v>521942</v>
      </c>
      <c r="K45" s="68">
        <f>H45*1.043</f>
        <v>0</v>
      </c>
      <c r="L45" s="52"/>
      <c r="M45" s="97"/>
      <c r="N45" s="2"/>
    </row>
    <row r="46" spans="1:14" s="28" customFormat="1" ht="18" customHeight="1">
      <c r="A46" s="76" t="s">
        <v>38</v>
      </c>
      <c r="B46" s="29"/>
      <c r="C46" s="9"/>
      <c r="D46" s="9"/>
      <c r="E46" s="9"/>
      <c r="F46" s="9"/>
      <c r="G46" s="9"/>
      <c r="H46" s="9"/>
      <c r="I46" s="9"/>
      <c r="J46" s="9"/>
      <c r="K46" s="75"/>
      <c r="L46" s="12"/>
      <c r="N46" s="2"/>
    </row>
    <row r="47" spans="1:14" s="28" customFormat="1" ht="16.5">
      <c r="A47" s="67" t="s">
        <v>27</v>
      </c>
      <c r="B47" s="29"/>
      <c r="C47" s="9"/>
      <c r="D47" s="9"/>
      <c r="E47" s="9"/>
      <c r="F47" s="9"/>
      <c r="G47" s="9"/>
      <c r="H47" s="9"/>
      <c r="I47" s="9"/>
      <c r="J47" s="9"/>
      <c r="K47" s="75"/>
      <c r="L47" s="11"/>
      <c r="N47" s="2"/>
    </row>
    <row r="48" spans="1:15" s="28" customFormat="1" ht="19.5" customHeight="1">
      <c r="A48" s="76" t="s">
        <v>41</v>
      </c>
      <c r="B48" s="29"/>
      <c r="C48" s="8">
        <f>D48+E48</f>
        <v>80</v>
      </c>
      <c r="D48" s="8">
        <f>D49+D50+D51</f>
        <v>80</v>
      </c>
      <c r="E48" s="8">
        <v>0</v>
      </c>
      <c r="F48" s="8">
        <f>G48+H48</f>
        <v>80</v>
      </c>
      <c r="G48" s="8">
        <f>G49+G50+G51</f>
        <v>80</v>
      </c>
      <c r="H48" s="8">
        <v>0</v>
      </c>
      <c r="I48" s="8">
        <f>J48+K48</f>
        <v>80</v>
      </c>
      <c r="J48" s="8">
        <f>J49+J50+J51</f>
        <v>80</v>
      </c>
      <c r="K48" s="73">
        <v>0</v>
      </c>
      <c r="L48" s="11"/>
      <c r="M48" s="13"/>
      <c r="O48" s="2"/>
    </row>
    <row r="49" spans="1:14" s="28" customFormat="1" ht="52.5" customHeight="1">
      <c r="A49" s="98" t="s">
        <v>42</v>
      </c>
      <c r="B49" s="29"/>
      <c r="C49" s="8">
        <f>D49+E49</f>
        <v>16</v>
      </c>
      <c r="D49" s="8">
        <v>16</v>
      </c>
      <c r="E49" s="8">
        <v>0</v>
      </c>
      <c r="F49" s="8">
        <f>G49+H49</f>
        <v>16</v>
      </c>
      <c r="G49" s="8">
        <v>16</v>
      </c>
      <c r="H49" s="8">
        <v>0</v>
      </c>
      <c r="I49" s="8">
        <f>J49+K49</f>
        <v>16</v>
      </c>
      <c r="J49" s="8">
        <v>16</v>
      </c>
      <c r="K49" s="73">
        <v>0</v>
      </c>
      <c r="L49" s="13"/>
      <c r="N49" s="2"/>
    </row>
    <row r="50" spans="1:14" s="28" customFormat="1" ht="52.5" customHeight="1">
      <c r="A50" s="98" t="s">
        <v>43</v>
      </c>
      <c r="B50" s="29"/>
      <c r="C50" s="8">
        <f>D50+E50</f>
        <v>62</v>
      </c>
      <c r="D50" s="8">
        <f>61+1</f>
        <v>62</v>
      </c>
      <c r="E50" s="8">
        <v>0</v>
      </c>
      <c r="F50" s="8">
        <f>G50+H50</f>
        <v>62</v>
      </c>
      <c r="G50" s="8">
        <v>62</v>
      </c>
      <c r="H50" s="8">
        <v>0</v>
      </c>
      <c r="I50" s="8">
        <f>J50+K50</f>
        <v>62</v>
      </c>
      <c r="J50" s="8">
        <v>62</v>
      </c>
      <c r="K50" s="73">
        <v>0</v>
      </c>
      <c r="L50" s="13"/>
      <c r="N50" s="2"/>
    </row>
    <row r="51" spans="1:14" s="28" customFormat="1" ht="63.75" customHeight="1">
      <c r="A51" s="98" t="s">
        <v>44</v>
      </c>
      <c r="B51" s="29"/>
      <c r="C51" s="8">
        <f>D51+E51</f>
        <v>2</v>
      </c>
      <c r="D51" s="8">
        <v>2</v>
      </c>
      <c r="E51" s="8">
        <v>0</v>
      </c>
      <c r="F51" s="8">
        <f>G51+H51</f>
        <v>2</v>
      </c>
      <c r="G51" s="8">
        <v>2</v>
      </c>
      <c r="H51" s="8">
        <v>0</v>
      </c>
      <c r="I51" s="8">
        <f>J51+K51</f>
        <v>2</v>
      </c>
      <c r="J51" s="8">
        <v>2</v>
      </c>
      <c r="K51" s="73">
        <v>0</v>
      </c>
      <c r="L51" s="13"/>
      <c r="N51" s="2"/>
    </row>
    <row r="52" spans="1:14" s="28" customFormat="1" ht="16.5">
      <c r="A52" s="67" t="s">
        <v>12</v>
      </c>
      <c r="B52" s="29"/>
      <c r="C52" s="9"/>
      <c r="D52" s="9"/>
      <c r="E52" s="9"/>
      <c r="F52" s="9"/>
      <c r="G52" s="9"/>
      <c r="H52" s="9"/>
      <c r="I52" s="9"/>
      <c r="J52" s="9"/>
      <c r="K52" s="75"/>
      <c r="L52" s="12"/>
      <c r="N52" s="2"/>
    </row>
    <row r="53" spans="1:14" s="28" customFormat="1" ht="30.75" customHeight="1">
      <c r="A53" s="99" t="s">
        <v>45</v>
      </c>
      <c r="B53" s="29"/>
      <c r="C53" s="14">
        <f>D53+E53</f>
        <v>5497.3625</v>
      </c>
      <c r="D53" s="14">
        <f>D45/D48</f>
        <v>5497.3625</v>
      </c>
      <c r="E53" s="14">
        <v>0</v>
      </c>
      <c r="F53" s="14">
        <f>G53+H53</f>
        <v>6069.0875</v>
      </c>
      <c r="G53" s="15">
        <f>G45/G48</f>
        <v>6069.0875</v>
      </c>
      <c r="H53" s="14">
        <v>0</v>
      </c>
      <c r="I53" s="14">
        <f>J53+K53</f>
        <v>6524.275</v>
      </c>
      <c r="J53" s="15">
        <f>J45/J48</f>
        <v>6524.275</v>
      </c>
      <c r="K53" s="77">
        <v>0</v>
      </c>
      <c r="L53" s="11"/>
      <c r="N53" s="2"/>
    </row>
    <row r="54" spans="1:14" s="28" customFormat="1" ht="33.75" customHeight="1">
      <c r="A54" s="99" t="s">
        <v>46</v>
      </c>
      <c r="B54" s="29"/>
      <c r="C54" s="14">
        <f>D54+E54</f>
        <v>8303.125</v>
      </c>
      <c r="D54" s="14">
        <f>132850/D49</f>
        <v>8303.125</v>
      </c>
      <c r="E54" s="14">
        <v>0</v>
      </c>
      <c r="F54" s="14">
        <f>G54+H54</f>
        <v>9166.625</v>
      </c>
      <c r="G54" s="15">
        <f>146666/G49</f>
        <v>9166.625</v>
      </c>
      <c r="H54" s="14">
        <v>0</v>
      </c>
      <c r="I54" s="14">
        <f>J54+K54</f>
        <v>9854.125</v>
      </c>
      <c r="J54" s="15">
        <f>157666/J49</f>
        <v>9854.125</v>
      </c>
      <c r="K54" s="77">
        <v>0</v>
      </c>
      <c r="L54" s="47"/>
      <c r="N54" s="2"/>
    </row>
    <row r="55" spans="1:14" s="28" customFormat="1" ht="33.75" customHeight="1">
      <c r="A55" s="99" t="s">
        <v>47</v>
      </c>
      <c r="B55" s="29"/>
      <c r="C55" s="14">
        <f>D55+E55</f>
        <v>4703.435483870968</v>
      </c>
      <c r="D55" s="14">
        <f>291613/D50</f>
        <v>4703.435483870968</v>
      </c>
      <c r="E55" s="14">
        <v>0</v>
      </c>
      <c r="F55" s="14">
        <f>G55+H55</f>
        <v>5192.596774193548</v>
      </c>
      <c r="G55" s="15">
        <f>321941/G50</f>
        <v>5192.596774193548</v>
      </c>
      <c r="H55" s="14">
        <v>0</v>
      </c>
      <c r="I55" s="14">
        <f>J55+K55</f>
        <v>5582.048387096775</v>
      </c>
      <c r="J55" s="15">
        <f>346087/J50</f>
        <v>5582.048387096775</v>
      </c>
      <c r="K55" s="77">
        <v>0</v>
      </c>
      <c r="L55" s="47"/>
      <c r="N55" s="2"/>
    </row>
    <row r="56" spans="1:15" ht="67.5" customHeight="1">
      <c r="A56" s="109" t="s">
        <v>48</v>
      </c>
      <c r="B56" s="29"/>
      <c r="C56" s="14">
        <f>D56+E56</f>
        <v>7663</v>
      </c>
      <c r="D56" s="14">
        <f>15326/D51</f>
        <v>7663</v>
      </c>
      <c r="E56" s="14">
        <v>0</v>
      </c>
      <c r="F56" s="14">
        <f>G56+H56</f>
        <v>8460</v>
      </c>
      <c r="G56" s="15">
        <f>16920/G51</f>
        <v>8460</v>
      </c>
      <c r="H56" s="14">
        <v>0</v>
      </c>
      <c r="I56" s="14">
        <f>J56+K56</f>
        <v>9094.5</v>
      </c>
      <c r="J56" s="15">
        <f>18189/J51</f>
        <v>9094.5</v>
      </c>
      <c r="K56" s="77">
        <v>0</v>
      </c>
      <c r="L56" s="47"/>
      <c r="M56" s="28"/>
      <c r="O56" s="28"/>
    </row>
    <row r="57" spans="1:15" ht="15" customHeight="1">
      <c r="A57" s="67" t="s">
        <v>11</v>
      </c>
      <c r="B57" s="29"/>
      <c r="C57" s="9"/>
      <c r="D57" s="9"/>
      <c r="E57" s="9"/>
      <c r="F57" s="9"/>
      <c r="G57" s="9"/>
      <c r="H57" s="9"/>
      <c r="I57" s="9"/>
      <c r="J57" s="9"/>
      <c r="K57" s="75"/>
      <c r="L57" s="12"/>
      <c r="M57" s="28"/>
      <c r="O57" s="28"/>
    </row>
    <row r="58" spans="1:15" ht="17.25" customHeight="1">
      <c r="A58" s="91" t="s">
        <v>49</v>
      </c>
      <c r="B58" s="29"/>
      <c r="C58" s="14">
        <f>D58+E58</f>
        <v>100</v>
      </c>
      <c r="D58" s="14">
        <v>100</v>
      </c>
      <c r="E58" s="14">
        <v>0</v>
      </c>
      <c r="F58" s="14">
        <f>G58+H58</f>
        <v>100</v>
      </c>
      <c r="G58" s="14">
        <v>100</v>
      </c>
      <c r="H58" s="14">
        <v>0</v>
      </c>
      <c r="I58" s="14">
        <f>J58+K58</f>
        <v>100</v>
      </c>
      <c r="J58" s="14">
        <v>100</v>
      </c>
      <c r="K58" s="77">
        <v>0</v>
      </c>
      <c r="L58" s="47"/>
      <c r="M58" s="28"/>
      <c r="O58" s="28"/>
    </row>
    <row r="59" spans="1:15" ht="28.5" customHeight="1" thickBot="1">
      <c r="A59" s="110" t="s">
        <v>39</v>
      </c>
      <c r="B59" s="81"/>
      <c r="C59" s="82">
        <f>D59+E59</f>
        <v>148.46751896400974</v>
      </c>
      <c r="D59" s="82">
        <f>D45/296219*100</f>
        <v>148.46751896400974</v>
      </c>
      <c r="E59" s="82">
        <v>0</v>
      </c>
      <c r="F59" s="82">
        <f>G59+H59</f>
        <v>110.39998726662104</v>
      </c>
      <c r="G59" s="82">
        <f>G45/D45*100</f>
        <v>110.39998726662104</v>
      </c>
      <c r="H59" s="82">
        <v>0</v>
      </c>
      <c r="I59" s="82">
        <f>J59+K59</f>
        <v>107.50009783184045</v>
      </c>
      <c r="J59" s="82">
        <f>J45/G45*100</f>
        <v>107.50009783184045</v>
      </c>
      <c r="K59" s="100">
        <v>0</v>
      </c>
      <c r="L59" s="47"/>
      <c r="M59" s="28"/>
      <c r="O59" s="28"/>
    </row>
    <row r="65" spans="1:15" s="38" customFormat="1" ht="18.75">
      <c r="A65" s="38" t="s">
        <v>28</v>
      </c>
      <c r="B65" s="39"/>
      <c r="F65" s="39"/>
      <c r="G65" s="39"/>
      <c r="H65" s="39" t="s">
        <v>29</v>
      </c>
      <c r="L65" s="39"/>
      <c r="M65" s="39"/>
      <c r="N65" s="2"/>
      <c r="O65" s="39"/>
    </row>
    <row r="67" spans="1:15" s="40" customFormat="1" ht="15.75">
      <c r="A67" s="40" t="s">
        <v>30</v>
      </c>
      <c r="B67" s="41"/>
      <c r="F67" s="41"/>
      <c r="G67" s="41"/>
      <c r="H67" s="41"/>
      <c r="L67" s="41"/>
      <c r="M67" s="41"/>
      <c r="N67" s="42"/>
      <c r="O67" s="41"/>
    </row>
    <row r="68" spans="1:15" s="40" customFormat="1" ht="15.75">
      <c r="A68" s="40" t="s">
        <v>31</v>
      </c>
      <c r="B68" s="41"/>
      <c r="F68" s="41"/>
      <c r="G68" s="41"/>
      <c r="H68" s="41"/>
      <c r="L68" s="41"/>
      <c r="M68" s="41"/>
      <c r="N68" s="42"/>
      <c r="O68" s="41"/>
    </row>
  </sheetData>
  <sheetProtection/>
  <mergeCells count="23">
    <mergeCell ref="H1:K1"/>
    <mergeCell ref="C7:E8"/>
    <mergeCell ref="F7:H8"/>
    <mergeCell ref="F9:F10"/>
    <mergeCell ref="I9:I10"/>
    <mergeCell ref="H2:K2"/>
    <mergeCell ref="A5:K5"/>
    <mergeCell ref="M23:M24"/>
    <mergeCell ref="A42:K42"/>
    <mergeCell ref="M29:M30"/>
    <mergeCell ref="J9:K9"/>
    <mergeCell ref="C9:C10"/>
    <mergeCell ref="I36:K36"/>
    <mergeCell ref="A28:A30"/>
    <mergeCell ref="A43:K43"/>
    <mergeCell ref="B7:B10"/>
    <mergeCell ref="A17:A19"/>
    <mergeCell ref="A7:A10"/>
    <mergeCell ref="D9:E9"/>
    <mergeCell ref="A15:K15"/>
    <mergeCell ref="A16:K16"/>
    <mergeCell ref="G9:H9"/>
    <mergeCell ref="I7:K8"/>
  </mergeCells>
  <printOptions horizontalCentered="1"/>
  <pageMargins left="0.7874015748031497" right="0.7874015748031497" top="1.1811023622047245" bottom="0.5905511811023623" header="0.5118110236220472" footer="0.3937007874015748"/>
  <pageSetup horizontalDpi="600" verticalDpi="600" orientation="landscape" paperSize="9" scale="58" r:id="rId1"/>
  <colBreaks count="1" manualBreakCount="1">
    <brk id="12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2016-04-05T08:53:20Z</cp:lastPrinted>
  <dcterms:created xsi:type="dcterms:W3CDTF">1996-10-08T23:32:33Z</dcterms:created>
  <dcterms:modified xsi:type="dcterms:W3CDTF">2016-04-12T13:03:11Z</dcterms:modified>
  <cp:category/>
  <cp:version/>
  <cp:contentType/>
  <cp:contentStatus/>
</cp:coreProperties>
</file>