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№1 (с)" sheetId="1" r:id="rId1"/>
  </sheets>
  <definedNames>
    <definedName name="_xlnm.Print_Titles" localSheetId="0">'№1 (с)'!$12:$12</definedName>
    <definedName name="_xlnm.Print_Area" localSheetId="0">'№1 (с)'!$A$1:$K$184</definedName>
  </definedNames>
  <calcPr fullCalcOnLoad="1"/>
</workbook>
</file>

<file path=xl/sharedStrings.xml><?xml version="1.0" encoding="utf-8"?>
<sst xmlns="http://schemas.openxmlformats.org/spreadsheetml/2006/main" count="250" uniqueCount="236">
  <si>
    <t>Субвенція на утримання об'єктів спільного користування чи ліквідацію негативних наслідків діяльності об'єктів спільного користування 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</si>
  <si>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</t>
  </si>
  <si>
    <t>Медична субвенція з державного бюджету місцевим бюджетам (кошти отримані з бюджетів: обласного, районого, міста обласного значення, об’єднаної територіальної громади)  на:</t>
  </si>
  <si>
    <t>виконання Обласної програми надання медичної допомоги нефрологічним хворим методом гемодіалізу у Сумській області на 2014-2016 роки</t>
  </si>
  <si>
    <t>встановлення телефонів інвалідам І та ІІ груп</t>
  </si>
  <si>
    <t>оплату компенсаційних виплат інвалідам на бензин, ремонт, техобслуговування автотранспорту та транспортне обслуговування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</si>
  <si>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</si>
  <si>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</si>
  <si>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</si>
  <si>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</si>
  <si>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</si>
  <si>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10000000</t>
  </si>
  <si>
    <t>Податки на доходи, податки на прибуток, податки на збільшення ринкової вартості</t>
  </si>
  <si>
    <t>Цільові фонди</t>
  </si>
  <si>
    <t xml:space="preserve">Разом доходів </t>
  </si>
  <si>
    <t>Офіційні трансферти</t>
  </si>
  <si>
    <t>Дотації</t>
  </si>
  <si>
    <t>Субвенції</t>
  </si>
  <si>
    <t>ВСЬОГО ДОХОДІВ</t>
  </si>
  <si>
    <t>Вільний залишок коштів направлений на проведення видатків</t>
  </si>
  <si>
    <t xml:space="preserve">Фактично надійшло 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</si>
  <si>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</si>
  <si>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</si>
  <si>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</si>
  <si>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</si>
  <si>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</si>
  <si>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Від органів державного управління</t>
  </si>
  <si>
    <t xml:space="preserve">Податок на прибуток підприємств  </t>
  </si>
  <si>
    <t xml:space="preserve">Податок на прибуток підприємств та фінансових установ комунальної власності </t>
  </si>
  <si>
    <t>Збір за першу реєстрацію транспортного засобу </t>
  </si>
  <si>
    <t>Збір за першу реєстрацію колісних транспортних засобів (юридичних осіб) </t>
  </si>
  <si>
    <t>Збір за першу реєстрацію колісних транспортних засобів (фізичних осіб)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</si>
  <si>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</si>
  <si>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</si>
  <si>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</si>
  <si>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</si>
  <si>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</si>
  <si>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</si>
  <si>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Плата за розміщення тимчасово вільних коштів місцевих бюджетів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</si>
  <si>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</si>
  <si>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</si>
  <si>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</si>
  <si>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</si>
  <si>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</si>
  <si>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</si>
  <si>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пов'язане з видачею та оформленням закордонних паспортів (посвідок) та паспортів громадян України 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</si>
  <si>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</si>
  <si>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</si>
  <si>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</si>
  <si>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</si>
  <si>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</si>
  <si>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</si>
  <si>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</si>
  <si>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</si>
  <si>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</si>
  <si>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</si>
  <si>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r>
      <t xml:space="preserve">Кошти від відчуження майна, що належить Автономній Республіці Крим та майна, що перебуває в комунальній власності </t>
    </r>
    <r>
      <rPr>
        <sz val="14"/>
        <rFont val="Times New Roman"/>
        <family val="1"/>
      </rPr>
      <t> </t>
    </r>
  </si>
  <si>
    <t>Кошти від продажу землі і нематеріальних активів </t>
  </si>
  <si>
    <t>Кошти від продажу землі  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</si>
  <si>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</si>
  <si>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</si>
  <si>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</si>
  <si>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11010400 </t>
  </si>
  <si>
    <t>12030000 </t>
  </si>
  <si>
    <t>12030100 </t>
  </si>
  <si>
    <t>12030200 </t>
  </si>
  <si>
    <t>18000000 </t>
  </si>
  <si>
    <t>18050000 </t>
  </si>
  <si>
    <t>18050300 </t>
  </si>
  <si>
    <t>18050400 </t>
  </si>
  <si>
    <t>19000000 </t>
  </si>
  <si>
    <t>19010000 </t>
  </si>
  <si>
    <t>19010100 </t>
  </si>
  <si>
    <t>21050000 </t>
  </si>
  <si>
    <t>21080900 </t>
  </si>
  <si>
    <t>21081100 </t>
  </si>
  <si>
    <t>22000000 </t>
  </si>
  <si>
    <t>22010000 </t>
  </si>
  <si>
    <t>22080000 </t>
  </si>
  <si>
    <t>22080400 </t>
  </si>
  <si>
    <t>22090100 </t>
  </si>
  <si>
    <t>22090400 </t>
  </si>
  <si>
    <t>24030000 </t>
  </si>
  <si>
    <t>24060300 </t>
  </si>
  <si>
    <t>24062100 </t>
  </si>
  <si>
    <t>24110900 </t>
  </si>
  <si>
    <t>25010100 </t>
  </si>
  <si>
    <t>25010200 </t>
  </si>
  <si>
    <t>25010300 </t>
  </si>
  <si>
    <t>25010400 </t>
  </si>
  <si>
    <t>25020200 </t>
  </si>
  <si>
    <t>31010000 </t>
  </si>
  <si>
    <t>31010200 </t>
  </si>
  <si>
    <r>
      <t>31030000</t>
    </r>
    <r>
      <rPr>
        <sz val="12"/>
        <rFont val="Times New Roman"/>
        <family val="1"/>
      </rPr>
      <t> </t>
    </r>
  </si>
  <si>
    <t>33000000 </t>
  </si>
  <si>
    <t>33010000 </t>
  </si>
  <si>
    <t>33010100 </t>
  </si>
  <si>
    <t>50100000 </t>
  </si>
  <si>
    <t>18040000 </t>
  </si>
  <si>
    <t>20000000 </t>
  </si>
  <si>
    <t>Неподаткові надходження  </t>
  </si>
  <si>
    <t>21080000 </t>
  </si>
  <si>
    <t>22090000 </t>
  </si>
  <si>
    <t>Державне мито  </t>
  </si>
  <si>
    <t>24000000 </t>
  </si>
  <si>
    <t>Інші неподаткові надходження  </t>
  </si>
  <si>
    <t>24060000 </t>
  </si>
  <si>
    <t>21000000 </t>
  </si>
  <si>
    <t>Доходи від власності та підприємницької діяльності  </t>
  </si>
  <si>
    <t>30000000 </t>
  </si>
  <si>
    <t>Доходи від операцій з капіталом  </t>
  </si>
  <si>
    <t>31000000 </t>
  </si>
  <si>
    <t>Надходження від продажу основного капіталу  </t>
  </si>
  <si>
    <t>31020000 </t>
  </si>
  <si>
    <t>Надходження коштів від Державного фонду дорогоцінних металів і дорогоцінного каміння  </t>
  </si>
  <si>
    <t>25000000 </t>
  </si>
  <si>
    <t>Власні надходження бюджетних установ  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</si>
  <si>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</si>
  <si>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</si>
  <si>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</si>
  <si>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</si>
  <si>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24110000 </t>
  </si>
  <si>
    <t>Доходи від операцій з кредитування та надання гарантій  </t>
  </si>
  <si>
    <t>(грн.)</t>
  </si>
  <si>
    <t>Додаткова дотація з державного бюджету 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</si>
  <si>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випусникам вищих навчальних закладів, які здобули освіту за напрямами і спеціальностями медичного та фармацевтичного профілю</t>
  </si>
  <si>
    <t>19010200 </t>
  </si>
  <si>
    <t>Надходження від скидів забруднюючих речовин безпосередньо у водні об'єкти </t>
  </si>
  <si>
    <t>19010300 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</si>
  <si>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</si>
  <si>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форму туберкульозу</t>
  </si>
  <si>
    <t>Субвенція з інших бюджетів на виконання інвестиційних проектів</t>
  </si>
  <si>
    <t xml:space="preserve">Затверджено по бюджету з урахуванням змін </t>
  </si>
  <si>
    <t>% виконання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</si>
  <si>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</si>
  <si>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</si>
  <si>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</si>
  <si>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</si>
  <si>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 року</t>
  </si>
  <si>
    <t>Туристичний збір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</si>
  <si>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</si>
  <si>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</si>
  <si>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21010000 </t>
  </si>
  <si>
    <t>21010300 </t>
  </si>
  <si>
    <t>Надходження коштів пайової участі у розвитку інфраструктури населеного пункту</t>
  </si>
  <si>
    <t>Відсотки за користування позиками, які надавалися з місцевих бюджетів</t>
  </si>
  <si>
    <t>Інші надходження до фондів охорони навколишнього природного середовища  </t>
  </si>
  <si>
    <t>Єдиний податок з фізичних осіб, нарахований до 1 січня 2011 року</t>
  </si>
  <si>
    <t>Кошти, що надходять з інших бюджетів</t>
  </si>
  <si>
    <t>Кошти,що надходять за взаємними розрахунками між місцевими бюджетами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</si>
  <si>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</si>
  <si>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</si>
  <si>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Додаткова дотація з державного  бюджету місцевим бюджетам на оплату праці працівників бюджетних установ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</si>
  <si>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</si>
  <si>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12020400</t>
  </si>
  <si>
    <t xml:space="preserve">Податок з власників водних транспортних засобів  </t>
  </si>
  <si>
    <t xml:space="preserve">Збір за першу реєстрацію суден (фізичних осіб) </t>
  </si>
  <si>
    <t>Авансові внески з податку на прибуток підприємств та фінансових установ комунальної власності</t>
  </si>
  <si>
    <t>18010000 </t>
  </si>
  <si>
    <t>18010100 </t>
  </si>
  <si>
    <t>18010200 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</si>
  <si>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</si>
  <si>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</si>
  <si>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Благодійні внески, гранти та дарунки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</si>
  <si>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</si>
  <si>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</si>
  <si>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</si>
  <si>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Додаткова дотація з державного бюджету місцевим бюджетам на виплату допомоги по догляду за інвалідом I чи II групи внаслідок психічного розладу</t>
  </si>
  <si>
    <t>обробку інформації з нарахування та виплати допомог і компенсацій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</si>
  <si>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</si>
  <si>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</si>
  <si>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 xml:space="preserve">Дотації вирівнювання з державного бюджету місцевим бюджетам  </t>
  </si>
  <si>
    <t>Інші субвенції, на: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</si>
  <si>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</si>
  <si>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Надходження коштів з рахунків виборчих фондів 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</si>
  <si>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</si>
  <si>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Податок та збір на доходи фізичних осіб  </t>
  </si>
  <si>
    <t>Додаткова дотація з державного бюджету  на вирівнювання фінансової забезпеченості місцевих бюджетів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</si>
  <si>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</si>
  <si>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</si>
  <si>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</si>
  <si>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</si>
  <si>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</si>
  <si>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</si>
  <si>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</si>
  <si>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</si>
  <si>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</si>
  <si>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</si>
  <si>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</si>
  <si>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</si>
  <si>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</si>
  <si>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18010400 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</si>
  <si>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</si>
  <si>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</si>
  <si>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</si>
  <si>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бюджеттам</t>
  </si>
  <si>
    <t>Медична субвенція з державного бюджету місцевим бюджетам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</si>
  <si>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</si>
  <si>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</si>
  <si>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забезпечення лікування хворих на цукровий та нецукровий діабет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</si>
  <si>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</si>
  <si>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Збір за провадження деяких видів підприємницької діяльності, що справлявся до 1 січня 2015 року</t>
  </si>
  <si>
    <t xml:space="preserve">Збір за провадження торговельної діяльності (роздрібна торгівля), сплачений фізичними особами, що справлявся до 1 січня 2015 року </t>
  </si>
  <si>
    <t xml:space="preserve">Збір за провадження торговельної діяльності (роздрібна торгівля), сплачений юридичними особами, що справлявся до 1 січня 2015 року </t>
  </si>
  <si>
    <t xml:space="preserve">Збір за провадження торговельної діяльності (ресторанне господарство), сплачений фізичними особами, що справлявся до 1 січня 2015 року </t>
  </si>
  <si>
    <t xml:space="preserve">Збір за провадження торговельної діяльності (оптова торгівля), сплачений юридичними особами, що справлявся до 1 січня 2015 року </t>
  </si>
  <si>
    <t xml:space="preserve">Збір за провадження торговельної діяльності (ресторанне господарство), сплачений юридичними особами, що справлявся до 1 січня 2015 року </t>
  </si>
  <si>
    <t xml:space="preserve">Збір за провадження діяльності з надання платних послуг, сплачений юридичними особами, що справлявся до 1 січня 2015 року </t>
  </si>
  <si>
    <t xml:space="preserve">Збір за провадження торговельної діяльності із придбанням короткотермінового торгового патенту, що справлявся до 1 січня 2015 року </t>
  </si>
  <si>
    <t xml:space="preserve">Збір за провадження діяльності з надання платних послуг, сплачений фізичними особами, що справлявся до 1 січня 2015 року 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</si>
  <si>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</si>
  <si>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Державне мито, не віднесене до інших категорій</t>
  </si>
  <si>
    <t>Транспортний податок з фізичних осіб </t>
  </si>
  <si>
    <t>Транспортний податок з юридичних осіб </t>
  </si>
  <si>
    <t>Плата за надання адміністративних послуг</t>
  </si>
  <si>
    <t>Плата за надання інших адміністративних послуг</t>
  </si>
  <si>
    <t xml:space="preserve"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 </t>
  </si>
  <si>
    <t>Податкові надходження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</si>
  <si>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</si>
  <si>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</si>
  <si>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забезпечення твердим паливом (дровами) сімей учасників антитерористичної операції</t>
  </si>
  <si>
    <t xml:space="preserve">                     Додаток № 1</t>
  </si>
  <si>
    <t xml:space="preserve">до  рішення  Сумської  міської   ради </t>
  </si>
  <si>
    <t>«Про  звіт   про  виконання  міського</t>
  </si>
  <si>
    <t>Міський голова</t>
  </si>
  <si>
    <t>О.М. Лисенко</t>
  </si>
  <si>
    <t>____________</t>
  </si>
  <si>
    <t>Звіт про виконання доходної частини міського бюджету за  І квартал  2016 року</t>
  </si>
  <si>
    <t>бюджету   за  І   квартал  2016  року»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</si>
  <si>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</si>
  <si>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</si>
  <si>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</si>
  <si>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</si>
  <si>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</si>
  <si>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від                  2016 року  №          -МР</t>
  </si>
  <si>
    <t>Виконавець: Співакова Л.І.</t>
  </si>
</sst>
</file>

<file path=xl/styles.xml><?xml version="1.0" encoding="utf-8"?>
<styleSheet xmlns="http://schemas.openxmlformats.org/spreadsheetml/2006/main">
  <numFmts count="5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#,##0.0"/>
    <numFmt numFmtId="182" formatCode="0.00000"/>
    <numFmt numFmtId="183" formatCode="0.000000"/>
    <numFmt numFmtId="184" formatCode="0.0000000"/>
    <numFmt numFmtId="185" formatCode="0.00000000"/>
    <numFmt numFmtId="186" formatCode="0.0000"/>
    <numFmt numFmtId="187" formatCode="0.000"/>
    <numFmt numFmtId="188" formatCode="#,##0.00\ _г_р_н_.;[Red]#,##0.00\ _г_р_н_."/>
    <numFmt numFmtId="189" formatCode="#,##0.00;[Red]#,##0.00"/>
    <numFmt numFmtId="190" formatCode="#,##0.000"/>
    <numFmt numFmtId="191" formatCode="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\ _г_р_н_."/>
    <numFmt numFmtId="197" formatCode="#,##0.0000"/>
    <numFmt numFmtId="198" formatCode="#,##0.00000"/>
    <numFmt numFmtId="199" formatCode="#,##0.000000"/>
    <numFmt numFmtId="200" formatCode="#,##0.0000000"/>
    <numFmt numFmtId="201" formatCode="_-* #,##0.000_р_._-;\-* #,##0.000_р_._-;_-* &quot;-&quot;??_р_._-;_-@_-"/>
    <numFmt numFmtId="202" formatCode="_-* #,##0.0000_р_._-;\-* #,##0.0000_р_._-;_-* &quot;-&quot;??_р_._-;_-@_-"/>
    <numFmt numFmtId="203" formatCode="#,##0.000\ _г_р_н_."/>
    <numFmt numFmtId="204" formatCode="#,##0.00\ &quot;грн.&quot;"/>
    <numFmt numFmtId="205" formatCode="_-* #,##0.0_р_._-;\-* #,##0.0_р_._-;_-* &quot;-&quot;??_р_._-;_-@_-"/>
    <numFmt numFmtId="206" formatCode="_-* #,##0_р_._-;\-* #,##0_р_._-;_-* &quot;-&quot;??_р_._-;_-@_-"/>
    <numFmt numFmtId="207" formatCode="_-* #,##0.0\ _г_р_н_._-;\-* #,##0.0\ _г_р_н_._-;_-* &quot;-&quot;??\ _г_р_н_._-;_-@_-"/>
    <numFmt numFmtId="208" formatCode="_-* #,##0\ _г_р_н_._-;\-* #,##0\ _г_р_н_._-;_-* &quot;-&quot;??\ _г_р_н_._-;_-@_-"/>
    <numFmt numFmtId="209" formatCode="#0.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4"/>
      <name val="Times New Roman Cyr"/>
      <family val="1"/>
    </font>
    <font>
      <sz val="14"/>
      <name val="Times"/>
      <family val="0"/>
    </font>
    <font>
      <b/>
      <sz val="14"/>
      <name val="Times New Roman Cyr"/>
      <family val="1"/>
    </font>
    <font>
      <b/>
      <sz val="14"/>
      <name val="Times"/>
      <family val="0"/>
    </font>
    <font>
      <b/>
      <i/>
      <sz val="14"/>
      <name val="Times New Roman Cyr"/>
      <family val="1"/>
    </font>
    <font>
      <b/>
      <i/>
      <sz val="14"/>
      <name val="Times"/>
      <family val="0"/>
    </font>
    <font>
      <i/>
      <sz val="14"/>
      <name val="Times New Roman Cyr"/>
      <family val="1"/>
    </font>
    <font>
      <i/>
      <sz val="14"/>
      <name val="Times"/>
      <family val="0"/>
    </font>
    <font>
      <b/>
      <sz val="10"/>
      <name val="Arial Cyr"/>
      <family val="0"/>
    </font>
    <font>
      <sz val="10"/>
      <name val="Times New Roman Cyr"/>
      <family val="0"/>
    </font>
    <font>
      <i/>
      <sz val="10"/>
      <name val="Arial Cyr"/>
      <family val="0"/>
    </font>
    <font>
      <i/>
      <sz val="14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26"/>
      <name val="Times New Roman Cyr"/>
      <family val="1"/>
    </font>
    <font>
      <sz val="2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4"/>
      <color indexed="9"/>
      <name val="Times"/>
      <family val="0"/>
    </font>
    <font>
      <i/>
      <sz val="14"/>
      <name val="Arial Cyr"/>
      <family val="0"/>
    </font>
    <font>
      <sz val="8"/>
      <name val="Arial Cyr"/>
      <family val="0"/>
    </font>
    <font>
      <b/>
      <sz val="26"/>
      <name val="Times New Roman Cyr"/>
      <family val="1"/>
    </font>
    <font>
      <sz val="18"/>
      <name val="Times New Roman Cyr"/>
      <family val="1"/>
    </font>
    <font>
      <sz val="22"/>
      <name val="Times New Roman Cyr"/>
      <family val="1"/>
    </font>
    <font>
      <sz val="22"/>
      <name val="Times New Roman"/>
      <family val="1"/>
    </font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"/>
      <family val="0"/>
    </font>
    <font>
      <b/>
      <sz val="14"/>
      <color indexed="9"/>
      <name val="Times New Roman Cyr"/>
      <family val="0"/>
    </font>
    <font>
      <sz val="23"/>
      <name val="Times New Roman"/>
      <family val="1"/>
    </font>
    <font>
      <b/>
      <sz val="14"/>
      <color indexed="9"/>
      <name val="Times"/>
      <family val="0"/>
    </font>
    <font>
      <b/>
      <sz val="23"/>
      <name val="Times New Roman"/>
      <family val="1"/>
    </font>
    <font>
      <sz val="26"/>
      <name val="Times New Roman"/>
      <family val="1"/>
    </font>
    <font>
      <b/>
      <sz val="26"/>
      <name val="Arial Cyr"/>
      <family val="0"/>
    </font>
    <font>
      <b/>
      <sz val="26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85">
    <xf numFmtId="0" fontId="0" fillId="0" borderId="0" xfId="0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11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188" fontId="0" fillId="0" borderId="0" xfId="0" applyNumberFormat="1" applyFill="1" applyAlignment="1">
      <alignment/>
    </xf>
    <xf numFmtId="4" fontId="16" fillId="0" borderId="10" xfId="0" applyNumberFormat="1" applyFont="1" applyFill="1" applyBorder="1" applyAlignment="1">
      <alignment horizontal="right" vertical="center" wrapText="1"/>
    </xf>
    <xf numFmtId="188" fontId="4" fillId="0" borderId="0" xfId="0" applyNumberFormat="1" applyFont="1" applyFill="1" applyAlignment="1">
      <alignment/>
    </xf>
    <xf numFmtId="171" fontId="11" fillId="0" borderId="10" xfId="64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 wrapText="1"/>
    </xf>
    <xf numFmtId="181" fontId="12" fillId="0" borderId="10" xfId="53" applyNumberFormat="1" applyFont="1" applyFill="1" applyBorder="1" applyAlignment="1">
      <alignment horizontal="right" vertical="center"/>
      <protection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 horizontal="justify" vertical="distributed" wrapText="1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justify" vertical="distributed" wrapText="1"/>
    </xf>
    <xf numFmtId="1" fontId="5" fillId="0" borderId="10" xfId="0" applyNumberFormat="1" applyFont="1" applyFill="1" applyBorder="1" applyAlignment="1">
      <alignment horizontal="center" vertical="distributed" wrapText="1"/>
    </xf>
    <xf numFmtId="1" fontId="5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 applyProtection="1">
      <alignment horizontal="justify" vertical="top" wrapText="1"/>
      <protection/>
    </xf>
    <xf numFmtId="181" fontId="8" fillId="0" borderId="10" xfId="53" applyNumberFormat="1" applyFont="1" applyFill="1" applyBorder="1" applyAlignment="1">
      <alignment horizontal="right" vertical="center"/>
      <protection/>
    </xf>
    <xf numFmtId="181" fontId="10" fillId="0" borderId="10" xfId="53" applyNumberFormat="1" applyFont="1" applyFill="1" applyBorder="1" applyAlignment="1">
      <alignment horizontal="right" vertical="center"/>
      <protection/>
    </xf>
    <xf numFmtId="181" fontId="6" fillId="0" borderId="10" xfId="53" applyNumberFormat="1" applyFont="1" applyFill="1" applyBorder="1" applyAlignment="1">
      <alignment horizontal="right" vertical="center"/>
      <protection/>
    </xf>
    <xf numFmtId="49" fontId="16" fillId="0" borderId="10" xfId="0" applyNumberFormat="1" applyFont="1" applyFill="1" applyBorder="1" applyAlignment="1" applyProtection="1">
      <alignment horizontal="justify" vertical="top" wrapText="1"/>
      <protection hidden="1"/>
    </xf>
    <xf numFmtId="0" fontId="18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181" fontId="16" fillId="0" borderId="10" xfId="53" applyNumberFormat="1" applyFont="1" applyFill="1" applyBorder="1" applyAlignment="1">
      <alignment horizontal="right" vertical="center"/>
      <protection/>
    </xf>
    <xf numFmtId="4" fontId="18" fillId="0" borderId="10" xfId="0" applyNumberFormat="1" applyFont="1" applyFill="1" applyBorder="1" applyAlignment="1">
      <alignment horizontal="right" vertical="center" wrapText="1"/>
    </xf>
    <xf numFmtId="49" fontId="18" fillId="0" borderId="10" xfId="0" applyNumberFormat="1" applyFont="1" applyFill="1" applyBorder="1" applyAlignment="1">
      <alignment horizontal="justify" vertical="top" wrapText="1"/>
    </xf>
    <xf numFmtId="0" fontId="18" fillId="0" borderId="10" xfId="0" applyNumberFormat="1" applyFont="1" applyFill="1" applyBorder="1" applyAlignment="1">
      <alignment horizontal="justify" vertical="top" wrapText="1"/>
    </xf>
    <xf numFmtId="0" fontId="18" fillId="0" borderId="10" xfId="55" applyNumberFormat="1" applyFont="1" applyFill="1" applyBorder="1" applyAlignment="1" applyProtection="1">
      <alignment horizontal="justify" vertical="top" wrapText="1"/>
      <protection locked="0"/>
    </xf>
    <xf numFmtId="4" fontId="7" fillId="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 applyProtection="1">
      <alignment horizontal="justify" vertical="top" wrapText="1"/>
      <protection hidden="1"/>
    </xf>
    <xf numFmtId="4" fontId="21" fillId="0" borderId="10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181" fontId="26" fillId="0" borderId="10" xfId="53" applyNumberFormat="1" applyFont="1" applyFill="1" applyBorder="1" applyAlignment="1">
      <alignment horizontal="right" vertical="center"/>
      <protection/>
    </xf>
    <xf numFmtId="0" fontId="27" fillId="0" borderId="0" xfId="0" applyFont="1" applyFill="1" applyAlignment="1">
      <alignment/>
    </xf>
    <xf numFmtId="181" fontId="21" fillId="0" borderId="10" xfId="53" applyNumberFormat="1" applyFont="1" applyFill="1" applyBorder="1" applyAlignment="1">
      <alignment horizontal="right" vertical="center"/>
      <protection/>
    </xf>
    <xf numFmtId="181" fontId="7" fillId="0" borderId="10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2" fontId="18" fillId="0" borderId="10" xfId="0" applyNumberFormat="1" applyFont="1" applyFill="1" applyBorder="1" applyAlignment="1">
      <alignment horizontal="justify" vertical="top" wrapText="1"/>
    </xf>
    <xf numFmtId="1" fontId="0" fillId="0" borderId="0" xfId="0" applyNumberFormat="1" applyFill="1" applyBorder="1" applyAlignment="1">
      <alignment horizontal="center"/>
    </xf>
    <xf numFmtId="0" fontId="32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1" fontId="21" fillId="0" borderId="10" xfId="55" applyNumberFormat="1" applyFont="1" applyFill="1" applyBorder="1" applyAlignment="1" applyProtection="1">
      <alignment horizontal="left" vertical="center" wrapText="1"/>
      <protection locked="0"/>
    </xf>
    <xf numFmtId="1" fontId="16" fillId="0" borderId="10" xfId="55" applyNumberFormat="1" applyFont="1" applyFill="1" applyBorder="1" applyAlignment="1" applyProtection="1">
      <alignment horizontal="left" vertical="center" wrapText="1"/>
      <protection locked="0"/>
    </xf>
    <xf numFmtId="188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" fontId="18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 applyProtection="1">
      <alignment horizontal="center" vertical="top" wrapText="1"/>
      <protection hidden="1"/>
    </xf>
    <xf numFmtId="0" fontId="22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91" fontId="24" fillId="0" borderId="10" xfId="54" applyNumberFormat="1" applyFont="1" applyFill="1" applyBorder="1" applyAlignment="1">
      <alignment horizontal="center" vertical="top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applyProtection="1">
      <alignment horizontal="justify" vertical="top" wrapText="1"/>
      <protection/>
    </xf>
    <xf numFmtId="4" fontId="5" fillId="0" borderId="10" xfId="0" applyNumberFormat="1" applyFont="1" applyFill="1" applyBorder="1" applyAlignment="1">
      <alignment horizontal="right" vertical="center"/>
    </xf>
    <xf numFmtId="2" fontId="18" fillId="0" borderId="12" xfId="0" applyNumberFormat="1" applyFont="1" applyFill="1" applyBorder="1" applyAlignment="1">
      <alignment horizontal="justify" vertical="top" wrapText="1"/>
    </xf>
    <xf numFmtId="2" fontId="18" fillId="0" borderId="11" xfId="0" applyNumberFormat="1" applyFont="1" applyFill="1" applyBorder="1" applyAlignment="1">
      <alignment horizontal="justify" vertical="top" wrapText="1"/>
    </xf>
    <xf numFmtId="2" fontId="18" fillId="0" borderId="13" xfId="0" applyNumberFormat="1" applyFont="1" applyFill="1" applyBorder="1" applyAlignment="1">
      <alignment horizontal="justify" vertical="top" wrapText="1"/>
    </xf>
    <xf numFmtId="181" fontId="18" fillId="0" borderId="10" xfId="0" applyNumberFormat="1" applyFont="1" applyFill="1" applyBorder="1" applyAlignment="1">
      <alignment horizontal="right" vertical="center" wrapText="1"/>
    </xf>
    <xf numFmtId="1" fontId="23" fillId="0" borderId="11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4" fontId="18" fillId="0" borderId="14" xfId="0" applyNumberFormat="1" applyFont="1" applyFill="1" applyBorder="1" applyAlignment="1">
      <alignment horizontal="right" vertical="center" wrapText="1"/>
    </xf>
    <xf numFmtId="4" fontId="18" fillId="0" borderId="15" xfId="0" applyNumberFormat="1" applyFont="1" applyFill="1" applyBorder="1" applyAlignment="1">
      <alignment horizontal="right" vertical="center" wrapText="1"/>
    </xf>
    <xf numFmtId="4" fontId="18" fillId="0" borderId="16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justify" vertical="top" wrapText="1"/>
    </xf>
    <xf numFmtId="181" fontId="51" fillId="0" borderId="10" xfId="53" applyNumberFormat="1" applyFont="1" applyFill="1" applyBorder="1" applyAlignment="1">
      <alignment horizontal="right" vertical="center"/>
      <protection/>
    </xf>
    <xf numFmtId="4" fontId="11" fillId="0" borderId="11" xfId="0" applyNumberFormat="1" applyFont="1" applyFill="1" applyBorder="1" applyAlignment="1">
      <alignment horizontal="right" vertical="center" wrapText="1"/>
    </xf>
    <xf numFmtId="181" fontId="12" fillId="0" borderId="11" xfId="53" applyNumberFormat="1" applyFont="1" applyFill="1" applyBorder="1" applyAlignment="1">
      <alignment horizontal="right" vertical="center"/>
      <protection/>
    </xf>
    <xf numFmtId="4" fontId="21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181" fontId="8" fillId="0" borderId="11" xfId="53" applyNumberFormat="1" applyFont="1" applyFill="1" applyBorder="1" applyAlignment="1">
      <alignment horizontal="right" vertical="center"/>
      <protection/>
    </xf>
    <xf numFmtId="0" fontId="16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center" vertical="center" wrapText="1"/>
    </xf>
    <xf numFmtId="181" fontId="6" fillId="0" borderId="11" xfId="53" applyNumberFormat="1" applyFont="1" applyFill="1" applyBorder="1" applyAlignment="1">
      <alignment horizontal="right" vertical="center"/>
      <protection/>
    </xf>
    <xf numFmtId="4" fontId="5" fillId="0" borderId="11" xfId="0" applyNumberFormat="1" applyFont="1" applyFill="1" applyBorder="1" applyAlignment="1">
      <alignment horizontal="right" vertical="center" wrapText="1"/>
    </xf>
    <xf numFmtId="1" fontId="22" fillId="0" borderId="11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vertical="center"/>
    </xf>
    <xf numFmtId="188" fontId="11" fillId="0" borderId="10" xfId="0" applyNumberFormat="1" applyFont="1" applyFill="1" applyBorder="1" applyAlignment="1">
      <alignment horizontal="right" vertical="center"/>
    </xf>
    <xf numFmtId="188" fontId="11" fillId="0" borderId="10" xfId="0" applyNumberFormat="1" applyFont="1" applyFill="1" applyBorder="1" applyAlignment="1">
      <alignment horizontal="right" vertical="center" wrapText="1"/>
    </xf>
    <xf numFmtId="1" fontId="24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10" xfId="0" applyNumberFormat="1" applyFont="1" applyFill="1" applyBorder="1" applyAlignment="1" applyProtection="1">
      <alignment horizontal="justify" vertical="top" wrapText="1"/>
      <protection hidden="1"/>
    </xf>
    <xf numFmtId="181" fontId="52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0" fontId="53" fillId="0" borderId="0" xfId="0" applyFont="1" applyFill="1" applyAlignment="1">
      <alignment/>
    </xf>
    <xf numFmtId="1" fontId="23" fillId="0" borderId="10" xfId="0" applyNumberFormat="1" applyFont="1" applyFill="1" applyBorder="1" applyAlignment="1">
      <alignment horizontal="center" vertical="top" wrapText="1"/>
    </xf>
    <xf numFmtId="181" fontId="54" fillId="0" borderId="10" xfId="53" applyNumberFormat="1" applyFont="1" applyFill="1" applyBorder="1" applyAlignment="1">
      <alignment horizontal="right" vertical="center"/>
      <protection/>
    </xf>
    <xf numFmtId="2" fontId="55" fillId="0" borderId="0" xfId="0" applyNumberFormat="1" applyFont="1" applyFill="1" applyBorder="1" applyAlignment="1">
      <alignment horizontal="center" vertical="center"/>
    </xf>
    <xf numFmtId="2" fontId="55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distributed" wrapText="1"/>
    </xf>
    <xf numFmtId="2" fontId="53" fillId="0" borderId="0" xfId="0" applyNumberFormat="1" applyFont="1" applyFill="1" applyBorder="1" applyAlignment="1">
      <alignment horizontal="center" vertical="center" wrapText="1"/>
    </xf>
    <xf numFmtId="171" fontId="18" fillId="0" borderId="10" xfId="64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71" fontId="18" fillId="0" borderId="10" xfId="64" applyFont="1" applyFill="1" applyBorder="1" applyAlignment="1">
      <alignment horizontal="right" vertical="center" wrapText="1" readingOrder="1"/>
    </xf>
    <xf numFmtId="0" fontId="6" fillId="0" borderId="10" xfId="56" applyFont="1" applyFill="1" applyBorder="1" applyAlignment="1">
      <alignment horizontal="justify" vertical="center" wrapText="1"/>
      <protection/>
    </xf>
    <xf numFmtId="181" fontId="18" fillId="0" borderId="11" xfId="0" applyNumberFormat="1" applyFont="1" applyFill="1" applyBorder="1" applyAlignment="1">
      <alignment horizontal="right" vertical="center" wrapText="1"/>
    </xf>
    <xf numFmtId="2" fontId="18" fillId="0" borderId="11" xfId="0" applyNumberFormat="1" applyFont="1" applyFill="1" applyBorder="1" applyAlignment="1">
      <alignment horizontal="left" vertical="top" wrapText="1"/>
    </xf>
    <xf numFmtId="188" fontId="7" fillId="0" borderId="10" xfId="0" applyNumberFormat="1" applyFont="1" applyFill="1" applyBorder="1" applyAlignment="1">
      <alignment horizontal="right" vertical="center" wrapText="1"/>
    </xf>
    <xf numFmtId="171" fontId="7" fillId="0" borderId="10" xfId="64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/>
    </xf>
    <xf numFmtId="181" fontId="26" fillId="0" borderId="11" xfId="53" applyNumberFormat="1" applyFont="1" applyFill="1" applyBorder="1" applyAlignment="1">
      <alignment horizontal="right" vertical="center"/>
      <protection/>
    </xf>
    <xf numFmtId="204" fontId="18" fillId="0" borderId="10" xfId="0" applyNumberFormat="1" applyFont="1" applyFill="1" applyBorder="1" applyAlignment="1">
      <alignment horizontal="justify" vertical="top" wrapText="1"/>
    </xf>
    <xf numFmtId="191" fontId="22" fillId="0" borderId="10" xfId="54" applyNumberFormat="1" applyFont="1" applyFill="1" applyBorder="1" applyAlignment="1">
      <alignment horizontal="center" vertical="top"/>
      <protection/>
    </xf>
    <xf numFmtId="0" fontId="21" fillId="0" borderId="0" xfId="0" applyFont="1" applyFill="1" applyBorder="1" applyAlignment="1">
      <alignment horizontal="center" vertical="center"/>
    </xf>
    <xf numFmtId="0" fontId="6" fillId="0" borderId="0" xfId="56" applyFont="1" applyFill="1" applyBorder="1" applyAlignment="1">
      <alignment horizontal="justify" vertical="center" wrapText="1"/>
      <protection/>
    </xf>
    <xf numFmtId="4" fontId="7" fillId="0" borderId="0" xfId="0" applyNumberFormat="1" applyFont="1" applyFill="1" applyBorder="1" applyAlignment="1">
      <alignment horizontal="right" vertical="center"/>
    </xf>
    <xf numFmtId="181" fontId="8" fillId="0" borderId="0" xfId="53" applyNumberFormat="1" applyFont="1" applyFill="1" applyBorder="1" applyAlignment="1">
      <alignment horizontal="right" vertical="center"/>
      <protection/>
    </xf>
    <xf numFmtId="4" fontId="7" fillId="0" borderId="0" xfId="0" applyNumberFormat="1" applyFont="1" applyFill="1" applyBorder="1" applyAlignment="1">
      <alignment horizontal="right" vertical="center" wrapText="1"/>
    </xf>
    <xf numFmtId="1" fontId="16" fillId="0" borderId="10" xfId="55" applyNumberFormat="1" applyFont="1" applyFill="1" applyBorder="1" applyAlignment="1" applyProtection="1">
      <alignment horizontal="left" vertical="top" wrapText="1"/>
      <protection locked="0"/>
    </xf>
    <xf numFmtId="1" fontId="21" fillId="0" borderId="10" xfId="55" applyNumberFormat="1" applyFont="1" applyFill="1" applyBorder="1" applyAlignment="1" applyProtection="1">
      <alignment horizontal="left" vertical="center"/>
      <protection locked="0"/>
    </xf>
    <xf numFmtId="171" fontId="21" fillId="0" borderId="10" xfId="64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71" fontId="7" fillId="0" borderId="10" xfId="64" applyFont="1" applyFill="1" applyBorder="1" applyAlignment="1">
      <alignment horizontal="center" vertical="center" wrapText="1" shrinkToFit="1"/>
    </xf>
    <xf numFmtId="0" fontId="23" fillId="0" borderId="12" xfId="0" applyFont="1" applyFill="1" applyBorder="1" applyAlignment="1">
      <alignment horizontal="center" vertical="top" wrapText="1"/>
    </xf>
    <xf numFmtId="196" fontId="7" fillId="0" borderId="10" xfId="64" applyNumberFormat="1" applyFont="1" applyFill="1" applyBorder="1" applyAlignment="1">
      <alignment horizontal="center" vertical="center" wrapText="1" shrinkToFit="1"/>
    </xf>
    <xf numFmtId="171" fontId="7" fillId="0" borderId="10" xfId="64" applyFont="1" applyFill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/>
    </xf>
    <xf numFmtId="2" fontId="29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4" fontId="11" fillId="24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center" wrapText="1"/>
    </xf>
    <xf numFmtId="2" fontId="59" fillId="0" borderId="11" xfId="0" applyNumberFormat="1" applyFont="1" applyFill="1" applyBorder="1" applyAlignment="1" applyProtection="1">
      <alignment horizontal="right"/>
      <protection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" fontId="16" fillId="0" borderId="10" xfId="53" applyNumberFormat="1" applyFont="1" applyFill="1" applyBorder="1" applyAlignment="1">
      <alignment horizontal="right" vertical="center"/>
      <protection/>
    </xf>
    <xf numFmtId="4" fontId="60" fillId="0" borderId="10" xfId="0" applyNumberFormat="1" applyFont="1" applyFill="1" applyBorder="1" applyAlignment="1">
      <alignment vertical="center" wrapText="1"/>
    </xf>
    <xf numFmtId="2" fontId="59" fillId="0" borderId="0" xfId="0" applyNumberFormat="1" applyFont="1" applyFill="1" applyBorder="1" applyAlignment="1" applyProtection="1">
      <alignment horizontal="right"/>
      <protection/>
    </xf>
    <xf numFmtId="2" fontId="59" fillId="0" borderId="0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 vertical="center" wrapText="1"/>
    </xf>
    <xf numFmtId="4" fontId="18" fillId="0" borderId="14" xfId="0" applyNumberFormat="1" applyFont="1" applyFill="1" applyBorder="1" applyAlignment="1">
      <alignment horizontal="right" vertical="center"/>
    </xf>
    <xf numFmtId="0" fontId="23" fillId="0" borderId="10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32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left" vertical="distributed" wrapText="1"/>
    </xf>
    <xf numFmtId="14" fontId="32" fillId="0" borderId="0" xfId="0" applyNumberFormat="1" applyFont="1" applyFill="1" applyAlignment="1">
      <alignment horizontal="left" vertical="distributed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left" vertical="distributed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міс.2001 р." xfId="53"/>
    <cellStyle name="Обычный_Декадка с %" xfId="54"/>
    <cellStyle name="Обычный_Додаток 2" xfId="55"/>
    <cellStyle name="Обычный_Уточнення доходів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184"/>
  <sheetViews>
    <sheetView showZeros="0" tabSelected="1" zoomScale="65" zoomScaleNormal="65" workbookViewId="0" topLeftCell="A8">
      <pane xSplit="2" ySplit="5" topLeftCell="H99" activePane="bottomRight" state="frozen"/>
      <selection pane="topLeft" activeCell="A8" sqref="A8"/>
      <selection pane="topRight" activeCell="C8" sqref="C8"/>
      <selection pane="bottomLeft" activeCell="A13" sqref="A13"/>
      <selection pane="bottomRight" activeCell="A183" sqref="A183:B183"/>
    </sheetView>
  </sheetViews>
  <sheetFormatPr defaultColWidth="9.00390625" defaultRowHeight="12.75"/>
  <cols>
    <col min="1" max="1" width="12.75390625" style="22" customWidth="1"/>
    <col min="2" max="2" width="68.25390625" style="23" customWidth="1"/>
    <col min="3" max="4" width="23.125" style="9" customWidth="1"/>
    <col min="5" max="5" width="18.125" style="2" customWidth="1"/>
    <col min="6" max="6" width="22.375" style="9" customWidth="1"/>
    <col min="7" max="7" width="22.25390625" style="9" customWidth="1"/>
    <col min="8" max="8" width="13.00390625" style="2" customWidth="1"/>
    <col min="9" max="9" width="25.125" style="2" customWidth="1"/>
    <col min="10" max="10" width="24.00390625" style="9" customWidth="1"/>
    <col min="11" max="11" width="13.25390625" style="2" customWidth="1"/>
    <col min="12" max="12" width="9.125" style="2" customWidth="1"/>
    <col min="13" max="13" width="14.75390625" style="2" bestFit="1" customWidth="1"/>
    <col min="14" max="14" width="10.25390625" style="2" customWidth="1"/>
    <col min="15" max="16384" width="9.125" style="2" customWidth="1"/>
  </cols>
  <sheetData>
    <row r="1" spans="1:11" ht="33">
      <c r="A1" s="20"/>
      <c r="B1" s="21"/>
      <c r="C1" s="11"/>
      <c r="D1" s="11"/>
      <c r="G1" s="48" t="s">
        <v>221</v>
      </c>
      <c r="H1" s="48"/>
      <c r="I1" s="48"/>
      <c r="J1" s="48"/>
      <c r="K1" s="8"/>
    </row>
    <row r="2" spans="1:11" ht="33">
      <c r="A2" s="20"/>
      <c r="B2" s="21"/>
      <c r="C2" s="11"/>
      <c r="D2" s="11"/>
      <c r="G2" s="49" t="s">
        <v>222</v>
      </c>
      <c r="H2" s="49"/>
      <c r="I2" s="49"/>
      <c r="J2" s="49"/>
      <c r="K2" s="8"/>
    </row>
    <row r="3" spans="1:11" ht="33">
      <c r="A3" s="20"/>
      <c r="B3" s="21"/>
      <c r="C3" s="11"/>
      <c r="D3" s="11"/>
      <c r="G3" s="49" t="s">
        <v>223</v>
      </c>
      <c r="H3" s="49"/>
      <c r="I3" s="49"/>
      <c r="J3" s="49"/>
      <c r="K3" s="8"/>
    </row>
    <row r="4" spans="1:11" ht="33">
      <c r="A4" s="20"/>
      <c r="B4" s="21"/>
      <c r="C4" s="11"/>
      <c r="D4" s="11"/>
      <c r="G4" s="115" t="s">
        <v>228</v>
      </c>
      <c r="H4" s="49"/>
      <c r="I4" s="49"/>
      <c r="J4" s="49"/>
      <c r="K4" s="8"/>
    </row>
    <row r="5" spans="1:11" ht="33">
      <c r="A5" s="20"/>
      <c r="B5" s="21"/>
      <c r="C5" s="11"/>
      <c r="D5" s="11"/>
      <c r="G5" s="52" t="s">
        <v>234</v>
      </c>
      <c r="H5" s="49"/>
      <c r="I5" s="49"/>
      <c r="J5" s="49"/>
      <c r="K5" s="8"/>
    </row>
    <row r="6" spans="1:11" ht="33">
      <c r="A6" s="20"/>
      <c r="B6" s="21"/>
      <c r="C6" s="11"/>
      <c r="D6" s="11"/>
      <c r="G6" s="115"/>
      <c r="H6" s="115"/>
      <c r="I6" s="115"/>
      <c r="J6" s="115"/>
      <c r="K6" s="8"/>
    </row>
    <row r="7" spans="1:11" ht="16.5" customHeight="1">
      <c r="A7" s="20"/>
      <c r="B7" s="21"/>
      <c r="C7" s="11"/>
      <c r="D7" s="11"/>
      <c r="G7" s="52"/>
      <c r="H7" s="52"/>
      <c r="I7" s="52"/>
      <c r="J7" s="52"/>
      <c r="K7" s="7"/>
    </row>
    <row r="8" spans="1:11" ht="33">
      <c r="A8" s="173" t="s">
        <v>227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</row>
    <row r="9" spans="9:11" ht="23.25">
      <c r="I9" s="86"/>
      <c r="K9" s="47" t="s">
        <v>123</v>
      </c>
    </row>
    <row r="10" spans="1:11" ht="18.75" customHeight="1">
      <c r="A10" s="177" t="s">
        <v>6</v>
      </c>
      <c r="B10" s="181" t="s">
        <v>7</v>
      </c>
      <c r="C10" s="174" t="s">
        <v>8</v>
      </c>
      <c r="D10" s="175"/>
      <c r="E10" s="176"/>
      <c r="F10" s="174" t="s">
        <v>9</v>
      </c>
      <c r="G10" s="175"/>
      <c r="H10" s="176"/>
      <c r="I10" s="174" t="s">
        <v>10</v>
      </c>
      <c r="J10" s="175"/>
      <c r="K10" s="176"/>
    </row>
    <row r="11" spans="1:11" ht="56.25" customHeight="1">
      <c r="A11" s="177"/>
      <c r="B11" s="182"/>
      <c r="C11" s="60" t="s">
        <v>132</v>
      </c>
      <c r="D11" s="60" t="s">
        <v>20</v>
      </c>
      <c r="E11" s="61" t="s">
        <v>133</v>
      </c>
      <c r="F11" s="60" t="s">
        <v>132</v>
      </c>
      <c r="G11" s="60" t="s">
        <v>20</v>
      </c>
      <c r="H11" s="61" t="s">
        <v>133</v>
      </c>
      <c r="I11" s="60" t="s">
        <v>132</v>
      </c>
      <c r="J11" s="60" t="s">
        <v>20</v>
      </c>
      <c r="K11" s="61" t="s">
        <v>133</v>
      </c>
    </row>
    <row r="12" spans="1:11" s="51" customFormat="1" ht="16.5" customHeight="1">
      <c r="A12" s="62">
        <v>1</v>
      </c>
      <c r="B12" s="24">
        <v>2</v>
      </c>
      <c r="C12" s="114">
        <v>3</v>
      </c>
      <c r="D12" s="25">
        <v>4</v>
      </c>
      <c r="E12" s="25">
        <v>5</v>
      </c>
      <c r="F12" s="114">
        <v>6</v>
      </c>
      <c r="G12" s="25">
        <v>7</v>
      </c>
      <c r="H12" s="25">
        <v>8</v>
      </c>
      <c r="I12" s="114">
        <v>9</v>
      </c>
      <c r="J12" s="25">
        <v>10</v>
      </c>
      <c r="K12" s="25">
        <v>11</v>
      </c>
    </row>
    <row r="13" spans="1:11" s="15" customFormat="1" ht="18.75">
      <c r="A13" s="63" t="s">
        <v>11</v>
      </c>
      <c r="B13" s="26" t="s">
        <v>217</v>
      </c>
      <c r="C13" s="4">
        <f>C14+C30+C37+C67+C35+C52</f>
        <v>804577500</v>
      </c>
      <c r="D13" s="4">
        <f>D14+D30+D37+D67+D35</f>
        <v>214779470.13</v>
      </c>
      <c r="E13" s="4">
        <f>D13/C13*100</f>
        <v>26.69469008641181</v>
      </c>
      <c r="F13" s="4">
        <f>F14+F30+F37+F67+F35</f>
        <v>2373400</v>
      </c>
      <c r="G13" s="4">
        <f>G14+G30+G37+G67+G35</f>
        <v>755670.89</v>
      </c>
      <c r="H13" s="4">
        <f>G13/F13*100</f>
        <v>31.83917123114519</v>
      </c>
      <c r="I13" s="4">
        <f>I14+I30+I37+I67+I35</f>
        <v>806950900</v>
      </c>
      <c r="J13" s="4">
        <f>J14+J30+J37+J67+J35</f>
        <v>215535141.02</v>
      </c>
      <c r="K13" s="4">
        <f>J13/I13*100</f>
        <v>26.709821008936235</v>
      </c>
    </row>
    <row r="14" spans="1:11" s="14" customFormat="1" ht="36" customHeight="1">
      <c r="A14" s="64">
        <v>11000000</v>
      </c>
      <c r="B14" s="26" t="s">
        <v>12</v>
      </c>
      <c r="C14" s="4">
        <f>C15+C22</f>
        <v>532457500</v>
      </c>
      <c r="D14" s="4">
        <f>D15+D22</f>
        <v>131498941.14999999</v>
      </c>
      <c r="E14" s="27">
        <f aca="true" t="shared" si="0" ref="E14:E24">D14/C14*100</f>
        <v>24.696607926454224</v>
      </c>
      <c r="F14" s="4"/>
      <c r="G14" s="4"/>
      <c r="H14" s="27"/>
      <c r="I14" s="4">
        <f aca="true" t="shared" si="1" ref="I14:J25">SUM(C14,F14)</f>
        <v>532457500</v>
      </c>
      <c r="J14" s="4">
        <f t="shared" si="1"/>
        <v>131498941.14999999</v>
      </c>
      <c r="K14" s="27">
        <f aca="true" t="shared" si="2" ref="K14:K71">J14/I14*100</f>
        <v>24.696607926454224</v>
      </c>
    </row>
    <row r="15" spans="1:11" s="15" customFormat="1" ht="18.75">
      <c r="A15" s="64">
        <v>11010000</v>
      </c>
      <c r="B15" s="26" t="s">
        <v>176</v>
      </c>
      <c r="C15" s="4">
        <f>SUM(C16:C21)</f>
        <v>532100000</v>
      </c>
      <c r="D15" s="4">
        <f>SUM(D16:D21)</f>
        <v>131340966.89999999</v>
      </c>
      <c r="E15" s="27">
        <f t="shared" si="0"/>
        <v>24.68351191505356</v>
      </c>
      <c r="F15" s="4"/>
      <c r="G15" s="4"/>
      <c r="H15" s="27"/>
      <c r="I15" s="4">
        <f t="shared" si="1"/>
        <v>532100000</v>
      </c>
      <c r="J15" s="4">
        <f t="shared" si="1"/>
        <v>131340966.89999999</v>
      </c>
      <c r="K15" s="27">
        <f t="shared" si="2"/>
        <v>24.68351191505356</v>
      </c>
    </row>
    <row r="16" spans="1:11" s="6" customFormat="1" ht="61.5" customHeight="1">
      <c r="A16" s="65">
        <v>11010100</v>
      </c>
      <c r="B16" s="30" t="s">
        <v>134</v>
      </c>
      <c r="C16" s="12">
        <v>456526000</v>
      </c>
      <c r="D16" s="12">
        <v>112404567.61</v>
      </c>
      <c r="E16" s="19">
        <f t="shared" si="0"/>
        <v>24.621723102298667</v>
      </c>
      <c r="F16" s="3"/>
      <c r="G16" s="3"/>
      <c r="H16" s="19"/>
      <c r="I16" s="3">
        <f>SUM(C16,F16)</f>
        <v>456526000</v>
      </c>
      <c r="J16" s="3">
        <f t="shared" si="1"/>
        <v>112404567.61</v>
      </c>
      <c r="K16" s="19">
        <f t="shared" si="2"/>
        <v>24.621723102298667</v>
      </c>
    </row>
    <row r="17" spans="1:11" s="6" customFormat="1" ht="100.5" customHeight="1">
      <c r="A17" s="65">
        <v>11010200</v>
      </c>
      <c r="B17" s="30" t="s">
        <v>135</v>
      </c>
      <c r="C17" s="12">
        <v>46900000</v>
      </c>
      <c r="D17" s="12">
        <v>13086077.77</v>
      </c>
      <c r="E17" s="19">
        <f t="shared" si="0"/>
        <v>27.90208479744136</v>
      </c>
      <c r="F17" s="3"/>
      <c r="G17" s="3"/>
      <c r="H17" s="19"/>
      <c r="I17" s="3">
        <f t="shared" si="1"/>
        <v>46900000</v>
      </c>
      <c r="J17" s="3">
        <f t="shared" si="1"/>
        <v>13086077.77</v>
      </c>
      <c r="K17" s="19">
        <f t="shared" si="2"/>
        <v>27.90208479744136</v>
      </c>
    </row>
    <row r="18" spans="1:11" s="6" customFormat="1" ht="60" customHeight="1">
      <c r="A18" s="66" t="s">
        <v>62</v>
      </c>
      <c r="B18" s="30" t="s">
        <v>136</v>
      </c>
      <c r="C18" s="12">
        <v>15500000</v>
      </c>
      <c r="D18" s="12">
        <v>3399782.3</v>
      </c>
      <c r="E18" s="19">
        <f t="shared" si="0"/>
        <v>21.93407935483871</v>
      </c>
      <c r="F18" s="3"/>
      <c r="G18" s="3"/>
      <c r="H18" s="19"/>
      <c r="I18" s="3">
        <f t="shared" si="1"/>
        <v>15500000</v>
      </c>
      <c r="J18" s="3">
        <f t="shared" si="1"/>
        <v>3399782.3</v>
      </c>
      <c r="K18" s="19">
        <f t="shared" si="2"/>
        <v>21.93407935483871</v>
      </c>
    </row>
    <row r="19" spans="1:11" s="6" customFormat="1" ht="57" customHeight="1">
      <c r="A19" s="67">
        <v>11010500</v>
      </c>
      <c r="B19" s="30" t="s">
        <v>137</v>
      </c>
      <c r="C19" s="12">
        <v>7200000</v>
      </c>
      <c r="D19" s="12">
        <v>1732982.1</v>
      </c>
      <c r="E19" s="19">
        <f t="shared" si="0"/>
        <v>24.069195833333335</v>
      </c>
      <c r="F19" s="3"/>
      <c r="G19" s="3"/>
      <c r="H19" s="19"/>
      <c r="I19" s="3">
        <f t="shared" si="1"/>
        <v>7200000</v>
      </c>
      <c r="J19" s="3">
        <f t="shared" si="1"/>
        <v>1732982.1</v>
      </c>
      <c r="K19" s="19">
        <f t="shared" si="2"/>
        <v>24.069195833333335</v>
      </c>
    </row>
    <row r="20" spans="1:11" s="6" customFormat="1" ht="60.75" customHeight="1" hidden="1">
      <c r="A20" s="65">
        <v>11010600</v>
      </c>
      <c r="B20" s="30" t="s">
        <v>138</v>
      </c>
      <c r="C20" s="3"/>
      <c r="D20" s="12"/>
      <c r="E20" s="43" t="e">
        <f t="shared" si="0"/>
        <v>#DIV/0!</v>
      </c>
      <c r="F20" s="3"/>
      <c r="G20" s="3"/>
      <c r="H20" s="19"/>
      <c r="I20" s="3">
        <f t="shared" si="1"/>
        <v>0</v>
      </c>
      <c r="J20" s="3">
        <f t="shared" si="1"/>
        <v>0</v>
      </c>
      <c r="K20" s="43" t="e">
        <f t="shared" si="2"/>
        <v>#DIV/0!</v>
      </c>
    </row>
    <row r="21" spans="1:11" s="6" customFormat="1" ht="93.75" customHeight="1">
      <c r="A21" s="65">
        <v>11010900</v>
      </c>
      <c r="B21" s="30" t="s">
        <v>229</v>
      </c>
      <c r="C21" s="12">
        <v>5974000</v>
      </c>
      <c r="D21" s="12">
        <v>717557.12</v>
      </c>
      <c r="E21" s="19">
        <f t="shared" si="0"/>
        <v>12.011334449280215</v>
      </c>
      <c r="F21" s="3"/>
      <c r="G21" s="3"/>
      <c r="H21" s="19"/>
      <c r="I21" s="3">
        <f t="shared" si="1"/>
        <v>5974000</v>
      </c>
      <c r="J21" s="3">
        <f t="shared" si="1"/>
        <v>717557.12</v>
      </c>
      <c r="K21" s="19">
        <f t="shared" si="2"/>
        <v>12.011334449280215</v>
      </c>
    </row>
    <row r="22" spans="1:11" s="15" customFormat="1" ht="21" customHeight="1">
      <c r="A22" s="64">
        <v>11020000</v>
      </c>
      <c r="B22" s="26" t="s">
        <v>27</v>
      </c>
      <c r="C22" s="4">
        <f>C23+C24</f>
        <v>357500</v>
      </c>
      <c r="D22" s="4">
        <f>D23+D24</f>
        <v>157974.25</v>
      </c>
      <c r="E22" s="27">
        <f t="shared" si="0"/>
        <v>44.1886013986014</v>
      </c>
      <c r="F22" s="4"/>
      <c r="G22" s="4"/>
      <c r="H22" s="27"/>
      <c r="I22" s="4">
        <f t="shared" si="1"/>
        <v>357500</v>
      </c>
      <c r="J22" s="4">
        <f t="shared" si="1"/>
        <v>157974.25</v>
      </c>
      <c r="K22" s="27">
        <f t="shared" si="2"/>
        <v>44.1886013986014</v>
      </c>
    </row>
    <row r="23" spans="1:11" ht="39.75" customHeight="1">
      <c r="A23" s="65">
        <v>11020200</v>
      </c>
      <c r="B23" s="30" t="s">
        <v>28</v>
      </c>
      <c r="C23" s="12">
        <v>357500</v>
      </c>
      <c r="D23" s="12">
        <v>157974.25</v>
      </c>
      <c r="E23" s="19">
        <f t="shared" si="0"/>
        <v>44.1886013986014</v>
      </c>
      <c r="F23" s="5"/>
      <c r="G23" s="5"/>
      <c r="H23" s="28"/>
      <c r="I23" s="3">
        <f t="shared" si="1"/>
        <v>357500</v>
      </c>
      <c r="J23" s="3">
        <f t="shared" si="1"/>
        <v>157974.25</v>
      </c>
      <c r="K23" s="19">
        <f t="shared" si="2"/>
        <v>44.1886013986014</v>
      </c>
    </row>
    <row r="24" spans="1:11" ht="39.75" customHeight="1" hidden="1">
      <c r="A24" s="65">
        <v>11023200</v>
      </c>
      <c r="B24" s="30" t="s">
        <v>157</v>
      </c>
      <c r="C24" s="18"/>
      <c r="D24" s="3"/>
      <c r="E24" s="19" t="e">
        <f t="shared" si="0"/>
        <v>#DIV/0!</v>
      </c>
      <c r="F24" s="5"/>
      <c r="G24" s="5"/>
      <c r="H24" s="28"/>
      <c r="I24" s="3">
        <f>SUM(C24,F24)</f>
        <v>0</v>
      </c>
      <c r="J24" s="3">
        <f>SUM(D24,G24)</f>
        <v>0</v>
      </c>
      <c r="K24" s="19" t="e">
        <f>J24/I24*100</f>
        <v>#DIV/0!</v>
      </c>
    </row>
    <row r="25" spans="1:11" s="6" customFormat="1" ht="39" customHeight="1" hidden="1">
      <c r="A25" s="111" t="s">
        <v>154</v>
      </c>
      <c r="B25" s="112" t="s">
        <v>155</v>
      </c>
      <c r="C25" s="3"/>
      <c r="D25" s="3"/>
      <c r="E25" s="19"/>
      <c r="F25" s="3"/>
      <c r="G25" s="3"/>
      <c r="H25" s="19"/>
      <c r="I25" s="5"/>
      <c r="J25" s="18">
        <f t="shared" si="1"/>
        <v>0</v>
      </c>
      <c r="K25" s="19"/>
    </row>
    <row r="26" spans="1:11" s="15" customFormat="1" ht="19.5" customHeight="1" hidden="1">
      <c r="A26" s="68" t="s">
        <v>63</v>
      </c>
      <c r="B26" s="33" t="s">
        <v>29</v>
      </c>
      <c r="C26" s="4"/>
      <c r="D26" s="4"/>
      <c r="E26" s="27"/>
      <c r="F26" s="4">
        <f>F27+F28</f>
        <v>0</v>
      </c>
      <c r="G26" s="4">
        <f>G27+G28+G29</f>
        <v>0</v>
      </c>
      <c r="H26" s="27" t="e">
        <f>G26/F26*100</f>
        <v>#DIV/0!</v>
      </c>
      <c r="I26" s="4">
        <f aca="true" t="shared" si="3" ref="I26:J36">SUM(C26,F26)</f>
        <v>0</v>
      </c>
      <c r="J26" s="4">
        <f t="shared" si="3"/>
        <v>0</v>
      </c>
      <c r="K26" s="27" t="e">
        <f t="shared" si="2"/>
        <v>#DIV/0!</v>
      </c>
    </row>
    <row r="27" spans="1:11" s="6" customFormat="1" ht="39.75" customHeight="1" hidden="1">
      <c r="A27" s="66" t="s">
        <v>64</v>
      </c>
      <c r="B27" s="32" t="s">
        <v>30</v>
      </c>
      <c r="C27" s="18"/>
      <c r="D27" s="3"/>
      <c r="E27" s="19"/>
      <c r="F27" s="3"/>
      <c r="G27" s="3"/>
      <c r="H27" s="19" t="e">
        <f>G27/F27*100</f>
        <v>#DIV/0!</v>
      </c>
      <c r="I27" s="3">
        <f t="shared" si="3"/>
        <v>0</v>
      </c>
      <c r="J27" s="3">
        <f t="shared" si="3"/>
        <v>0</v>
      </c>
      <c r="K27" s="19" t="e">
        <f t="shared" si="2"/>
        <v>#DIV/0!</v>
      </c>
    </row>
    <row r="28" spans="1:11" ht="40.5" customHeight="1" hidden="1">
      <c r="A28" s="66" t="s">
        <v>65</v>
      </c>
      <c r="B28" s="32" t="s">
        <v>31</v>
      </c>
      <c r="C28" s="1"/>
      <c r="D28" s="1"/>
      <c r="E28" s="29"/>
      <c r="F28" s="18"/>
      <c r="G28" s="3"/>
      <c r="H28" s="19" t="e">
        <f>G28/F28*100</f>
        <v>#DIV/0!</v>
      </c>
      <c r="I28" s="3">
        <f>SUM(C28,F28)</f>
        <v>0</v>
      </c>
      <c r="J28" s="3">
        <f t="shared" si="3"/>
        <v>0</v>
      </c>
      <c r="K28" s="19" t="e">
        <f t="shared" si="2"/>
        <v>#DIV/0!</v>
      </c>
    </row>
    <row r="29" spans="1:11" ht="20.25" customHeight="1" hidden="1">
      <c r="A29" s="66">
        <v>12030400</v>
      </c>
      <c r="B29" s="32" t="s">
        <v>156</v>
      </c>
      <c r="C29" s="1"/>
      <c r="D29" s="1"/>
      <c r="E29" s="29"/>
      <c r="F29" s="18"/>
      <c r="G29" s="3"/>
      <c r="H29" s="19"/>
      <c r="I29" s="3"/>
      <c r="J29" s="3">
        <f t="shared" si="3"/>
        <v>0</v>
      </c>
      <c r="K29" s="19"/>
    </row>
    <row r="30" spans="1:11" s="15" customFormat="1" ht="37.5" customHeight="1">
      <c r="A30" s="64">
        <v>13000000</v>
      </c>
      <c r="B30" s="40" t="s">
        <v>178</v>
      </c>
      <c r="C30" s="4">
        <f>C31+C33</f>
        <v>158800</v>
      </c>
      <c r="D30" s="4">
        <f>D31+D33</f>
        <v>39956.649999999994</v>
      </c>
      <c r="E30" s="27">
        <f aca="true" t="shared" si="4" ref="E30:E35">D30/C30*100</f>
        <v>25.161618387909318</v>
      </c>
      <c r="F30" s="4"/>
      <c r="G30" s="4"/>
      <c r="H30" s="27"/>
      <c r="I30" s="4">
        <f t="shared" si="3"/>
        <v>158800</v>
      </c>
      <c r="J30" s="4">
        <f t="shared" si="3"/>
        <v>39956.649999999994</v>
      </c>
      <c r="K30" s="27">
        <f t="shared" si="2"/>
        <v>25.161618387909318</v>
      </c>
    </row>
    <row r="31" spans="1:11" s="15" customFormat="1" ht="37.5">
      <c r="A31" s="64">
        <v>13010000</v>
      </c>
      <c r="B31" s="40" t="s">
        <v>179</v>
      </c>
      <c r="C31" s="4">
        <f>C32</f>
        <v>38800</v>
      </c>
      <c r="D31" s="4">
        <f>D32</f>
        <v>10879.71</v>
      </c>
      <c r="E31" s="27">
        <f t="shared" si="4"/>
        <v>28.04048969072165</v>
      </c>
      <c r="F31" s="4"/>
      <c r="G31" s="4"/>
      <c r="H31" s="27"/>
      <c r="I31" s="4">
        <f t="shared" si="3"/>
        <v>38800</v>
      </c>
      <c r="J31" s="4">
        <f t="shared" si="3"/>
        <v>10879.71</v>
      </c>
      <c r="K31" s="27">
        <f t="shared" si="2"/>
        <v>28.04048969072165</v>
      </c>
    </row>
    <row r="32" spans="1:11" s="6" customFormat="1" ht="80.25" customHeight="1">
      <c r="A32" s="69">
        <v>13010200</v>
      </c>
      <c r="B32" s="30" t="s">
        <v>180</v>
      </c>
      <c r="C32" s="3">
        <v>38800</v>
      </c>
      <c r="D32" s="3">
        <v>10879.71</v>
      </c>
      <c r="E32" s="19">
        <f t="shared" si="4"/>
        <v>28.04048969072165</v>
      </c>
      <c r="F32" s="3"/>
      <c r="G32" s="3"/>
      <c r="H32" s="19"/>
      <c r="I32" s="3">
        <f t="shared" si="3"/>
        <v>38800</v>
      </c>
      <c r="J32" s="18">
        <f t="shared" si="3"/>
        <v>10879.71</v>
      </c>
      <c r="K32" s="19">
        <f t="shared" si="2"/>
        <v>28.04048969072165</v>
      </c>
    </row>
    <row r="33" spans="1:11" s="15" customFormat="1" ht="18.75">
      <c r="A33" s="64">
        <v>13030000</v>
      </c>
      <c r="B33" s="40" t="s">
        <v>181</v>
      </c>
      <c r="C33" s="4">
        <f>C34</f>
        <v>120000</v>
      </c>
      <c r="D33" s="4">
        <f>D34</f>
        <v>29076.94</v>
      </c>
      <c r="E33" s="27">
        <f t="shared" si="4"/>
        <v>24.230783333333335</v>
      </c>
      <c r="F33" s="4"/>
      <c r="G33" s="4"/>
      <c r="H33" s="27"/>
      <c r="I33" s="4">
        <f t="shared" si="3"/>
        <v>120000</v>
      </c>
      <c r="J33" s="4">
        <f t="shared" si="3"/>
        <v>29076.94</v>
      </c>
      <c r="K33" s="27">
        <f t="shared" si="2"/>
        <v>24.230783333333335</v>
      </c>
    </row>
    <row r="34" spans="1:11" ht="39" customHeight="1">
      <c r="A34" s="69">
        <v>13030200</v>
      </c>
      <c r="B34" s="30" t="s">
        <v>182</v>
      </c>
      <c r="C34" s="3">
        <v>120000</v>
      </c>
      <c r="D34" s="3">
        <v>29076.94</v>
      </c>
      <c r="E34" s="19">
        <f t="shared" si="4"/>
        <v>24.230783333333335</v>
      </c>
      <c r="F34" s="3"/>
      <c r="G34" s="3"/>
      <c r="H34" s="19"/>
      <c r="I34" s="3">
        <f t="shared" si="3"/>
        <v>120000</v>
      </c>
      <c r="J34" s="4">
        <f t="shared" si="3"/>
        <v>29076.94</v>
      </c>
      <c r="K34" s="19">
        <f t="shared" si="2"/>
        <v>24.230783333333335</v>
      </c>
    </row>
    <row r="35" spans="1:11" s="15" customFormat="1" ht="18.75">
      <c r="A35" s="64">
        <v>14000000</v>
      </c>
      <c r="B35" s="26" t="s">
        <v>183</v>
      </c>
      <c r="C35" s="53">
        <f>C36</f>
        <v>73300000</v>
      </c>
      <c r="D35" s="53">
        <f>D36</f>
        <v>20967913.18</v>
      </c>
      <c r="E35" s="27">
        <f t="shared" si="4"/>
        <v>28.605611432469303</v>
      </c>
      <c r="F35" s="4"/>
      <c r="G35" s="4"/>
      <c r="H35" s="27"/>
      <c r="I35" s="4">
        <f t="shared" si="3"/>
        <v>73300000</v>
      </c>
      <c r="J35" s="4">
        <f t="shared" si="3"/>
        <v>20967913.18</v>
      </c>
      <c r="K35" s="27">
        <f t="shared" si="2"/>
        <v>28.605611432469303</v>
      </c>
    </row>
    <row r="36" spans="1:11" s="6" customFormat="1" ht="58.5" customHeight="1">
      <c r="A36" s="69">
        <v>14040000</v>
      </c>
      <c r="B36" s="30" t="s">
        <v>184</v>
      </c>
      <c r="C36" s="3">
        <v>73300000</v>
      </c>
      <c r="D36" s="3">
        <v>20967913.18</v>
      </c>
      <c r="E36" s="19">
        <f>D36/C36*100</f>
        <v>28.605611432469303</v>
      </c>
      <c r="F36" s="3"/>
      <c r="G36" s="3"/>
      <c r="H36" s="19"/>
      <c r="I36" s="3">
        <f t="shared" si="3"/>
        <v>73300000</v>
      </c>
      <c r="J36" s="3">
        <f t="shared" si="3"/>
        <v>20967913.18</v>
      </c>
      <c r="K36" s="19">
        <f t="shared" si="2"/>
        <v>28.605611432469303</v>
      </c>
    </row>
    <row r="37" spans="1:11" s="15" customFormat="1" ht="18.75">
      <c r="A37" s="68" t="s">
        <v>66</v>
      </c>
      <c r="B37" s="33" t="s">
        <v>185</v>
      </c>
      <c r="C37" s="41">
        <f>C38+C49+C62</f>
        <v>198661200</v>
      </c>
      <c r="D37" s="41">
        <f>D38+D49+D52+D62</f>
        <v>62272659.150000006</v>
      </c>
      <c r="E37" s="27">
        <f>D37/C37*100</f>
        <v>31.346160775229386</v>
      </c>
      <c r="F37" s="4"/>
      <c r="G37" s="4">
        <f>G52</f>
        <v>-1335.35</v>
      </c>
      <c r="H37" s="27"/>
      <c r="I37" s="4">
        <f>SUM(C37,F37)</f>
        <v>198661200</v>
      </c>
      <c r="J37" s="4">
        <f>SUM(D37,G37)</f>
        <v>62271323.800000004</v>
      </c>
      <c r="K37" s="27">
        <f t="shared" si="2"/>
        <v>31.345488600693038</v>
      </c>
    </row>
    <row r="38" spans="1:11" s="15" customFormat="1" ht="18.75">
      <c r="A38" s="55" t="s">
        <v>158</v>
      </c>
      <c r="B38" s="33" t="s">
        <v>186</v>
      </c>
      <c r="C38" s="41">
        <f>C39+C40+C42+C43+C44+C45+C46+C47+C48+C41</f>
        <v>116303200</v>
      </c>
      <c r="D38" s="41">
        <f>D39+D40+D42+D43+D44+D45+D46+D47+D48+D41</f>
        <v>36150696.99</v>
      </c>
      <c r="E38" s="27">
        <f>D38/C38*100</f>
        <v>31.083149036311987</v>
      </c>
      <c r="F38" s="4"/>
      <c r="G38" s="4"/>
      <c r="H38" s="27"/>
      <c r="I38" s="53">
        <f aca="true" t="shared" si="5" ref="I38:J59">SUM(C38,F38)</f>
        <v>116303200</v>
      </c>
      <c r="J38" s="53">
        <f t="shared" si="5"/>
        <v>36150696.99</v>
      </c>
      <c r="K38" s="27">
        <f t="shared" si="2"/>
        <v>31.083149036311987</v>
      </c>
    </row>
    <row r="39" spans="1:11" s="6" customFormat="1" ht="58.5" customHeight="1">
      <c r="A39" s="56" t="s">
        <v>159</v>
      </c>
      <c r="B39" s="32" t="s">
        <v>187</v>
      </c>
      <c r="C39" s="10">
        <v>85000</v>
      </c>
      <c r="D39" s="10">
        <v>17534.15</v>
      </c>
      <c r="E39" s="19">
        <f>D39/C39*100</f>
        <v>20.628411764705884</v>
      </c>
      <c r="F39" s="3"/>
      <c r="G39" s="3"/>
      <c r="H39" s="19"/>
      <c r="I39" s="3">
        <f t="shared" si="5"/>
        <v>85000</v>
      </c>
      <c r="J39" s="3">
        <f>SUM(D39,G39)</f>
        <v>17534.15</v>
      </c>
      <c r="K39" s="19">
        <f t="shared" si="2"/>
        <v>20.628411764705884</v>
      </c>
    </row>
    <row r="40" spans="1:11" s="6" customFormat="1" ht="57" customHeight="1">
      <c r="A40" s="56" t="s">
        <v>160</v>
      </c>
      <c r="B40" s="32" t="s">
        <v>188</v>
      </c>
      <c r="C40" s="10">
        <v>606900</v>
      </c>
      <c r="D40" s="10">
        <v>2589.26</v>
      </c>
      <c r="E40" s="19">
        <f>D40/C40*100</f>
        <v>0.42663700774427427</v>
      </c>
      <c r="F40" s="3"/>
      <c r="G40" s="3"/>
      <c r="H40" s="19"/>
      <c r="I40" s="3">
        <f t="shared" si="5"/>
        <v>606900</v>
      </c>
      <c r="J40" s="3">
        <f>SUM(D40,G40)</f>
        <v>2589.26</v>
      </c>
      <c r="K40" s="19">
        <f aca="true" t="shared" si="6" ref="K40:K48">J40/I40*100</f>
        <v>0.42663700774427427</v>
      </c>
    </row>
    <row r="41" spans="1:11" s="6" customFormat="1" ht="63.75" customHeight="1">
      <c r="A41" s="56" t="s">
        <v>189</v>
      </c>
      <c r="B41" s="32" t="s">
        <v>190</v>
      </c>
      <c r="C41" s="10">
        <v>3800</v>
      </c>
      <c r="D41" s="10">
        <v>0</v>
      </c>
      <c r="E41" s="19"/>
      <c r="F41" s="3"/>
      <c r="G41" s="3"/>
      <c r="H41" s="19"/>
      <c r="I41" s="3">
        <f>SUM(C41,F41)</f>
        <v>3800</v>
      </c>
      <c r="J41" s="3">
        <f>SUM(D41,G41)</f>
        <v>0</v>
      </c>
      <c r="K41" s="43">
        <f t="shared" si="6"/>
        <v>0</v>
      </c>
    </row>
    <row r="42" spans="1:11" s="6" customFormat="1" ht="57.75" customHeight="1">
      <c r="A42" s="69" t="s">
        <v>191</v>
      </c>
      <c r="B42" s="30" t="s">
        <v>192</v>
      </c>
      <c r="C42" s="10">
        <v>3169600</v>
      </c>
      <c r="D42" s="10">
        <v>1078188.99</v>
      </c>
      <c r="E42" s="19">
        <f aca="true" t="shared" si="7" ref="E42:E51">D42/C42*100</f>
        <v>34.01656328874306</v>
      </c>
      <c r="F42" s="3"/>
      <c r="G42" s="3"/>
      <c r="H42" s="19"/>
      <c r="I42" s="3">
        <f t="shared" si="5"/>
        <v>3169600</v>
      </c>
      <c r="J42" s="3">
        <f aca="true" t="shared" si="8" ref="J42:J48">SUM(D42,G42)</f>
        <v>1078188.99</v>
      </c>
      <c r="K42" s="19">
        <f t="shared" si="6"/>
        <v>34.01656328874306</v>
      </c>
    </row>
    <row r="43" spans="1:11" s="6" customFormat="1" ht="18.75" customHeight="1">
      <c r="A43" s="69">
        <v>18010500</v>
      </c>
      <c r="B43" s="30" t="s">
        <v>22</v>
      </c>
      <c r="C43" s="10">
        <v>25621600</v>
      </c>
      <c r="D43" s="10">
        <v>9441415.19</v>
      </c>
      <c r="E43" s="19">
        <f t="shared" si="7"/>
        <v>36.84943637399694</v>
      </c>
      <c r="F43" s="3"/>
      <c r="G43" s="3"/>
      <c r="H43" s="19"/>
      <c r="I43" s="3">
        <f t="shared" si="5"/>
        <v>25621600</v>
      </c>
      <c r="J43" s="3">
        <f t="shared" si="8"/>
        <v>9441415.19</v>
      </c>
      <c r="K43" s="19">
        <f t="shared" si="6"/>
        <v>36.84943637399694</v>
      </c>
    </row>
    <row r="44" spans="1:11" s="6" customFormat="1" ht="18.75">
      <c r="A44" s="69">
        <v>18010600</v>
      </c>
      <c r="B44" s="30" t="s">
        <v>23</v>
      </c>
      <c r="C44" s="10">
        <v>72193100</v>
      </c>
      <c r="D44" s="10">
        <v>22295374.5</v>
      </c>
      <c r="E44" s="19">
        <f t="shared" si="7"/>
        <v>30.88297150281675</v>
      </c>
      <c r="F44" s="3"/>
      <c r="G44" s="3"/>
      <c r="H44" s="19"/>
      <c r="I44" s="3">
        <f t="shared" si="5"/>
        <v>72193100</v>
      </c>
      <c r="J44" s="3">
        <f t="shared" si="8"/>
        <v>22295374.5</v>
      </c>
      <c r="K44" s="19">
        <f t="shared" si="6"/>
        <v>30.88297150281675</v>
      </c>
    </row>
    <row r="45" spans="1:11" s="6" customFormat="1" ht="18.75">
      <c r="A45" s="69">
        <v>18010700</v>
      </c>
      <c r="B45" s="30" t="s">
        <v>24</v>
      </c>
      <c r="C45" s="10">
        <v>2529700</v>
      </c>
      <c r="D45" s="10">
        <v>594979.38</v>
      </c>
      <c r="E45" s="19">
        <f t="shared" si="7"/>
        <v>23.519760445902676</v>
      </c>
      <c r="F45" s="3"/>
      <c r="G45" s="3"/>
      <c r="H45" s="19"/>
      <c r="I45" s="3">
        <f t="shared" si="5"/>
        <v>2529700</v>
      </c>
      <c r="J45" s="3">
        <f t="shared" si="8"/>
        <v>594979.38</v>
      </c>
      <c r="K45" s="19">
        <f t="shared" si="6"/>
        <v>23.519760445902676</v>
      </c>
    </row>
    <row r="46" spans="1:11" s="6" customFormat="1" ht="18.75">
      <c r="A46" s="69">
        <v>18010900</v>
      </c>
      <c r="B46" s="30" t="s">
        <v>25</v>
      </c>
      <c r="C46" s="10">
        <v>10000000</v>
      </c>
      <c r="D46" s="10">
        <v>2472699.43</v>
      </c>
      <c r="E46" s="19">
        <f t="shared" si="7"/>
        <v>24.7269943</v>
      </c>
      <c r="F46" s="3"/>
      <c r="G46" s="3"/>
      <c r="H46" s="19"/>
      <c r="I46" s="3">
        <f t="shared" si="5"/>
        <v>10000000</v>
      </c>
      <c r="J46" s="3">
        <f t="shared" si="8"/>
        <v>2472699.43</v>
      </c>
      <c r="K46" s="19">
        <f t="shared" si="6"/>
        <v>24.7269943</v>
      </c>
    </row>
    <row r="47" spans="1:11" s="6" customFormat="1" ht="18.75">
      <c r="A47" s="69">
        <v>18011000</v>
      </c>
      <c r="B47" s="30" t="s">
        <v>212</v>
      </c>
      <c r="C47" s="10">
        <v>1593500</v>
      </c>
      <c r="D47" s="10">
        <v>29249.42</v>
      </c>
      <c r="E47" s="19">
        <f t="shared" si="7"/>
        <v>1.83554565422027</v>
      </c>
      <c r="F47" s="3"/>
      <c r="G47" s="3"/>
      <c r="H47" s="19"/>
      <c r="I47" s="3">
        <f>SUM(C47,F47)</f>
        <v>1593500</v>
      </c>
      <c r="J47" s="3">
        <f t="shared" si="8"/>
        <v>29249.42</v>
      </c>
      <c r="K47" s="19">
        <f t="shared" si="6"/>
        <v>1.83554565422027</v>
      </c>
    </row>
    <row r="48" spans="1:11" s="6" customFormat="1" ht="18.75">
      <c r="A48" s="69">
        <v>18011100</v>
      </c>
      <c r="B48" s="30" t="s">
        <v>213</v>
      </c>
      <c r="C48" s="10">
        <v>500000</v>
      </c>
      <c r="D48" s="10">
        <v>218666.67</v>
      </c>
      <c r="E48" s="19">
        <f t="shared" si="7"/>
        <v>43.733334</v>
      </c>
      <c r="F48" s="3"/>
      <c r="G48" s="3"/>
      <c r="H48" s="19"/>
      <c r="I48" s="3">
        <f>SUM(C48,F48)</f>
        <v>500000</v>
      </c>
      <c r="J48" s="3">
        <f t="shared" si="8"/>
        <v>218666.67</v>
      </c>
      <c r="K48" s="19">
        <f t="shared" si="6"/>
        <v>43.733334</v>
      </c>
    </row>
    <row r="49" spans="1:11" s="15" customFormat="1" ht="18.75">
      <c r="A49" s="134">
        <v>18030000</v>
      </c>
      <c r="B49" s="58" t="s">
        <v>139</v>
      </c>
      <c r="C49" s="41">
        <f>C50+C51</f>
        <v>88200</v>
      </c>
      <c r="D49" s="41">
        <f>D50+D51</f>
        <v>33507.92</v>
      </c>
      <c r="E49" s="27">
        <f t="shared" si="7"/>
        <v>37.99083900226757</v>
      </c>
      <c r="F49" s="4">
        <f>F50+F51</f>
        <v>0</v>
      </c>
      <c r="G49" s="4">
        <f>G50+G51</f>
        <v>0</v>
      </c>
      <c r="H49" s="27"/>
      <c r="I49" s="4">
        <f t="shared" si="5"/>
        <v>88200</v>
      </c>
      <c r="J49" s="4">
        <f>SUM(D49,G49)</f>
        <v>33507.92</v>
      </c>
      <c r="K49" s="27">
        <f t="shared" si="2"/>
        <v>37.99083900226757</v>
      </c>
    </row>
    <row r="50" spans="1:11" s="6" customFormat="1" ht="21.75" customHeight="1">
      <c r="A50" s="70">
        <v>18030100</v>
      </c>
      <c r="B50" s="59" t="s">
        <v>140</v>
      </c>
      <c r="C50" s="10">
        <v>65200</v>
      </c>
      <c r="D50" s="10">
        <v>22890.76</v>
      </c>
      <c r="E50" s="19">
        <f t="shared" si="7"/>
        <v>35.108527607361964</v>
      </c>
      <c r="F50" s="3"/>
      <c r="G50" s="3"/>
      <c r="H50" s="27"/>
      <c r="I50" s="3">
        <f t="shared" si="5"/>
        <v>65200</v>
      </c>
      <c r="J50" s="3">
        <f t="shared" si="5"/>
        <v>22890.76</v>
      </c>
      <c r="K50" s="19">
        <f t="shared" si="2"/>
        <v>35.108527607361964</v>
      </c>
    </row>
    <row r="51" spans="1:11" s="6" customFormat="1" ht="21" customHeight="1">
      <c r="A51" s="70">
        <v>18030200</v>
      </c>
      <c r="B51" s="59" t="s">
        <v>141</v>
      </c>
      <c r="C51" s="10">
        <v>23000</v>
      </c>
      <c r="D51" s="10">
        <v>10617.16</v>
      </c>
      <c r="E51" s="19">
        <f t="shared" si="7"/>
        <v>46.161565217391306</v>
      </c>
      <c r="F51" s="3"/>
      <c r="G51" s="3"/>
      <c r="H51" s="27"/>
      <c r="I51" s="3">
        <f t="shared" si="5"/>
        <v>23000</v>
      </c>
      <c r="J51" s="3">
        <f t="shared" si="5"/>
        <v>10617.16</v>
      </c>
      <c r="K51" s="19">
        <f t="shared" si="2"/>
        <v>46.161565217391306</v>
      </c>
    </row>
    <row r="52" spans="1:11" s="6" customFormat="1" ht="39" customHeight="1">
      <c r="A52" s="68" t="s">
        <v>98</v>
      </c>
      <c r="B52" s="33" t="s">
        <v>201</v>
      </c>
      <c r="C52" s="41">
        <f>C53+C54+C55+C56+C57+C58+C60</f>
        <v>0</v>
      </c>
      <c r="D52" s="41">
        <f>D53+D54+D55+D56+D57+D58+D60+D61</f>
        <v>-77079.45</v>
      </c>
      <c r="E52" s="41">
        <f aca="true" t="shared" si="9" ref="E52:J52">E53+E54+E55+E56+E57+E58+E60+E61</f>
        <v>0</v>
      </c>
      <c r="F52" s="41">
        <f t="shared" si="9"/>
        <v>0</v>
      </c>
      <c r="G52" s="41">
        <f t="shared" si="9"/>
        <v>-1335.35</v>
      </c>
      <c r="H52" s="41">
        <f t="shared" si="9"/>
        <v>0</v>
      </c>
      <c r="I52" s="41">
        <f t="shared" si="9"/>
        <v>0</v>
      </c>
      <c r="J52" s="41">
        <f t="shared" si="9"/>
        <v>-78414.8</v>
      </c>
      <c r="K52" s="41"/>
    </row>
    <row r="53" spans="1:11" s="6" customFormat="1" ht="62.25" customHeight="1">
      <c r="A53" s="66">
        <v>18040100</v>
      </c>
      <c r="B53" s="32" t="s">
        <v>202</v>
      </c>
      <c r="C53" s="10"/>
      <c r="D53" s="10">
        <v>-25843.47</v>
      </c>
      <c r="E53" s="19"/>
      <c r="F53" s="3"/>
      <c r="G53" s="3"/>
      <c r="H53" s="19"/>
      <c r="I53" s="3">
        <f t="shared" si="5"/>
        <v>0</v>
      </c>
      <c r="J53" s="3">
        <f t="shared" si="5"/>
        <v>-25843.47</v>
      </c>
      <c r="K53" s="43" t="e">
        <f t="shared" si="2"/>
        <v>#DIV/0!</v>
      </c>
    </row>
    <row r="54" spans="1:11" s="6" customFormat="1" ht="60.75" customHeight="1">
      <c r="A54" s="66">
        <v>18040200</v>
      </c>
      <c r="B54" s="32" t="s">
        <v>203</v>
      </c>
      <c r="C54" s="3"/>
      <c r="D54" s="10">
        <v>-23663.49</v>
      </c>
      <c r="E54" s="19"/>
      <c r="F54" s="3"/>
      <c r="G54" s="3"/>
      <c r="H54" s="19"/>
      <c r="I54" s="3">
        <f t="shared" si="5"/>
        <v>0</v>
      </c>
      <c r="J54" s="3">
        <f t="shared" si="5"/>
        <v>-23663.49</v>
      </c>
      <c r="K54" s="43" t="e">
        <f t="shared" si="2"/>
        <v>#DIV/0!</v>
      </c>
    </row>
    <row r="55" spans="1:11" s="6" customFormat="1" ht="60" customHeight="1">
      <c r="A55" s="101">
        <v>18040600</v>
      </c>
      <c r="B55" s="98" t="s">
        <v>204</v>
      </c>
      <c r="C55" s="93"/>
      <c r="D55" s="10">
        <v>-9462.29</v>
      </c>
      <c r="E55" s="94"/>
      <c r="F55" s="93"/>
      <c r="G55" s="93"/>
      <c r="H55" s="94"/>
      <c r="I55" s="93">
        <f t="shared" si="5"/>
        <v>0</v>
      </c>
      <c r="J55" s="93">
        <f t="shared" si="5"/>
        <v>-9462.29</v>
      </c>
      <c r="K55" s="132" t="e">
        <f t="shared" si="2"/>
        <v>#DIV/0!</v>
      </c>
    </row>
    <row r="56" spans="1:11" s="6" customFormat="1" ht="66.75" customHeight="1">
      <c r="A56" s="66">
        <v>18040700</v>
      </c>
      <c r="B56" s="32" t="s">
        <v>205</v>
      </c>
      <c r="C56" s="3"/>
      <c r="D56" s="10">
        <v>-7874.18</v>
      </c>
      <c r="E56" s="19"/>
      <c r="F56" s="3"/>
      <c r="G56" s="3"/>
      <c r="H56" s="19"/>
      <c r="I56" s="3">
        <f t="shared" si="5"/>
        <v>0</v>
      </c>
      <c r="J56" s="3">
        <f t="shared" si="5"/>
        <v>-7874.18</v>
      </c>
      <c r="K56" s="43" t="e">
        <f t="shared" si="2"/>
        <v>#DIV/0!</v>
      </c>
    </row>
    <row r="57" spans="1:11" s="6" customFormat="1" ht="58.5" customHeight="1">
      <c r="A57" s="66">
        <v>18040800</v>
      </c>
      <c r="B57" s="32" t="s">
        <v>206</v>
      </c>
      <c r="C57" s="3"/>
      <c r="D57" s="10">
        <v>-8131.48</v>
      </c>
      <c r="E57" s="19"/>
      <c r="F57" s="3"/>
      <c r="G57" s="3"/>
      <c r="H57" s="19"/>
      <c r="I57" s="3">
        <f>SUM(C57,F57)</f>
        <v>0</v>
      </c>
      <c r="J57" s="3">
        <f t="shared" si="5"/>
        <v>-8131.48</v>
      </c>
      <c r="K57" s="43" t="e">
        <f t="shared" si="2"/>
        <v>#DIV/0!</v>
      </c>
    </row>
    <row r="58" spans="1:11" s="6" customFormat="1" ht="66" customHeight="1" hidden="1">
      <c r="A58" s="66">
        <v>18041000</v>
      </c>
      <c r="B58" s="32" t="s">
        <v>208</v>
      </c>
      <c r="C58" s="10"/>
      <c r="D58" s="161"/>
      <c r="E58" s="19"/>
      <c r="F58" s="3"/>
      <c r="G58" s="3"/>
      <c r="H58" s="19"/>
      <c r="I58" s="3">
        <f>SUM(C58,F58)</f>
        <v>0</v>
      </c>
      <c r="J58" s="3">
        <f t="shared" si="5"/>
        <v>0</v>
      </c>
      <c r="K58" s="43" t="e">
        <f t="shared" si="2"/>
        <v>#DIV/0!</v>
      </c>
    </row>
    <row r="59" spans="1:11" s="6" customFormat="1" ht="61.5" customHeight="1" hidden="1">
      <c r="A59" s="66">
        <v>18041300</v>
      </c>
      <c r="B59" s="32" t="s">
        <v>209</v>
      </c>
      <c r="C59" s="10"/>
      <c r="D59" s="161"/>
      <c r="E59" s="19"/>
      <c r="F59" s="3"/>
      <c r="G59" s="3"/>
      <c r="H59" s="19"/>
      <c r="I59" s="3"/>
      <c r="J59" s="3">
        <f t="shared" si="5"/>
        <v>0</v>
      </c>
      <c r="K59" s="43"/>
    </row>
    <row r="60" spans="1:11" s="6" customFormat="1" ht="61.5" customHeight="1">
      <c r="A60" s="66">
        <v>18041400</v>
      </c>
      <c r="B60" s="32" t="s">
        <v>207</v>
      </c>
      <c r="C60" s="10"/>
      <c r="D60" s="10">
        <v>-2104.54</v>
      </c>
      <c r="E60" s="19"/>
      <c r="F60" s="3"/>
      <c r="G60" s="3"/>
      <c r="H60" s="19"/>
      <c r="I60" s="3">
        <f aca="true" t="shared" si="10" ref="I60:J66">SUM(C60,F60)</f>
        <v>0</v>
      </c>
      <c r="J60" s="3">
        <f t="shared" si="10"/>
        <v>-2104.54</v>
      </c>
      <c r="K60" s="43" t="e">
        <f t="shared" si="2"/>
        <v>#DIV/0!</v>
      </c>
    </row>
    <row r="61" spans="1:11" s="6" customFormat="1" ht="93.75" customHeight="1">
      <c r="A61" s="66">
        <v>18041500</v>
      </c>
      <c r="B61" s="32" t="s">
        <v>216</v>
      </c>
      <c r="C61" s="10"/>
      <c r="D61" s="3"/>
      <c r="E61" s="19"/>
      <c r="F61" s="3"/>
      <c r="G61" s="3">
        <f>-1335.35</f>
        <v>-1335.35</v>
      </c>
      <c r="H61" s="19"/>
      <c r="I61" s="3"/>
      <c r="J61" s="3">
        <f>SUM(D61,G61)</f>
        <v>-1335.35</v>
      </c>
      <c r="K61" s="43" t="e">
        <f aca="true" t="shared" si="11" ref="K61:K66">J61/I61*100</f>
        <v>#DIV/0!</v>
      </c>
    </row>
    <row r="62" spans="1:11" s="6" customFormat="1" ht="20.25" customHeight="1">
      <c r="A62" s="134" t="s">
        <v>67</v>
      </c>
      <c r="B62" s="141" t="s">
        <v>32</v>
      </c>
      <c r="C62" s="41">
        <f>C64+C65+C66+C63</f>
        <v>82269800</v>
      </c>
      <c r="D62" s="41">
        <f>D64+D65+D66+D63</f>
        <v>26165533.69</v>
      </c>
      <c r="E62" s="27">
        <f>D62/C62*100</f>
        <v>31.804542724061562</v>
      </c>
      <c r="F62" s="4"/>
      <c r="G62" s="4"/>
      <c r="H62" s="27"/>
      <c r="I62" s="4">
        <f t="shared" si="10"/>
        <v>82269800</v>
      </c>
      <c r="J62" s="4">
        <f t="shared" si="10"/>
        <v>26165533.69</v>
      </c>
      <c r="K62" s="27">
        <f t="shared" si="11"/>
        <v>31.804542724061562</v>
      </c>
    </row>
    <row r="63" spans="1:11" s="6" customFormat="1" ht="39.75" customHeight="1">
      <c r="A63" s="70">
        <v>18050200</v>
      </c>
      <c r="B63" s="59" t="s">
        <v>147</v>
      </c>
      <c r="C63" s="10"/>
      <c r="D63" s="10">
        <v>5244.68</v>
      </c>
      <c r="E63" s="19"/>
      <c r="F63" s="3"/>
      <c r="G63" s="3"/>
      <c r="H63" s="19"/>
      <c r="I63" s="3">
        <f t="shared" si="10"/>
        <v>0</v>
      </c>
      <c r="J63" s="3">
        <f t="shared" si="10"/>
        <v>5244.68</v>
      </c>
      <c r="K63" s="43" t="e">
        <f t="shared" si="11"/>
        <v>#DIV/0!</v>
      </c>
    </row>
    <row r="64" spans="1:11" s="6" customFormat="1" ht="19.5" customHeight="1">
      <c r="A64" s="70" t="s">
        <v>68</v>
      </c>
      <c r="B64" s="59" t="s">
        <v>33</v>
      </c>
      <c r="C64" s="3">
        <v>18611900</v>
      </c>
      <c r="D64" s="3">
        <v>6990164.44</v>
      </c>
      <c r="E64" s="19">
        <f aca="true" t="shared" si="12" ref="E64:E82">D64/C64*100</f>
        <v>37.557500523858394</v>
      </c>
      <c r="F64" s="3"/>
      <c r="G64" s="3"/>
      <c r="H64" s="27"/>
      <c r="I64" s="3">
        <f t="shared" si="10"/>
        <v>18611900</v>
      </c>
      <c r="J64" s="3">
        <f t="shared" si="10"/>
        <v>6990164.44</v>
      </c>
      <c r="K64" s="19">
        <f t="shared" si="11"/>
        <v>37.557500523858394</v>
      </c>
    </row>
    <row r="65" spans="1:11" s="6" customFormat="1" ht="24.75" customHeight="1">
      <c r="A65" s="70" t="s">
        <v>69</v>
      </c>
      <c r="B65" s="59" t="s">
        <v>34</v>
      </c>
      <c r="C65" s="3">
        <v>63500000</v>
      </c>
      <c r="D65" s="3">
        <v>19148080.41</v>
      </c>
      <c r="E65" s="19">
        <f t="shared" si="12"/>
        <v>30.15445733858268</v>
      </c>
      <c r="F65" s="3"/>
      <c r="G65" s="3"/>
      <c r="H65" s="27"/>
      <c r="I65" s="3">
        <f t="shared" si="10"/>
        <v>63500000</v>
      </c>
      <c r="J65" s="3">
        <f t="shared" si="10"/>
        <v>19148080.41</v>
      </c>
      <c r="K65" s="19">
        <f t="shared" si="11"/>
        <v>30.15445733858268</v>
      </c>
    </row>
    <row r="66" spans="1:11" s="6" customFormat="1" ht="98.25" customHeight="1">
      <c r="A66" s="70">
        <v>18050500</v>
      </c>
      <c r="B66" s="140" t="s">
        <v>193</v>
      </c>
      <c r="C66" s="3">
        <v>157900</v>
      </c>
      <c r="D66" s="3">
        <v>22044.16</v>
      </c>
      <c r="E66" s="19">
        <f t="shared" si="12"/>
        <v>13.96083597213426</v>
      </c>
      <c r="F66" s="3"/>
      <c r="G66" s="3"/>
      <c r="H66" s="27"/>
      <c r="I66" s="3">
        <f t="shared" si="10"/>
        <v>157900</v>
      </c>
      <c r="J66" s="3">
        <f t="shared" si="10"/>
        <v>22044.16</v>
      </c>
      <c r="K66" s="19">
        <f t="shared" si="11"/>
        <v>13.96083597213426</v>
      </c>
    </row>
    <row r="67" spans="1:11" s="15" customFormat="1" ht="18.75">
      <c r="A67" s="68" t="s">
        <v>70</v>
      </c>
      <c r="B67" s="33" t="s">
        <v>35</v>
      </c>
      <c r="C67" s="4">
        <f>C68</f>
        <v>0</v>
      </c>
      <c r="D67" s="4">
        <f aca="true" t="shared" si="13" ref="D67:K67">D68</f>
        <v>0</v>
      </c>
      <c r="E67" s="4">
        <f t="shared" si="13"/>
        <v>0</v>
      </c>
      <c r="F67" s="4">
        <f t="shared" si="13"/>
        <v>2373400</v>
      </c>
      <c r="G67" s="4">
        <f t="shared" si="13"/>
        <v>757006.24</v>
      </c>
      <c r="H67" s="4">
        <f t="shared" si="13"/>
        <v>32.66296183459813</v>
      </c>
      <c r="I67" s="4">
        <f t="shared" si="13"/>
        <v>2373400</v>
      </c>
      <c r="J67" s="4">
        <f t="shared" si="13"/>
        <v>757006.24</v>
      </c>
      <c r="K67" s="4">
        <f t="shared" si="13"/>
        <v>32.66296183459813</v>
      </c>
    </row>
    <row r="68" spans="1:11" s="15" customFormat="1" ht="18.75">
      <c r="A68" s="68" t="s">
        <v>71</v>
      </c>
      <c r="B68" s="33" t="s">
        <v>36</v>
      </c>
      <c r="C68" s="4">
        <f>C69+C70+C71</f>
        <v>0</v>
      </c>
      <c r="D68" s="4">
        <f aca="true" t="shared" si="14" ref="D68:J68">D69+D70+D71</f>
        <v>0</v>
      </c>
      <c r="E68" s="4">
        <f t="shared" si="14"/>
        <v>0</v>
      </c>
      <c r="F68" s="4">
        <f t="shared" si="14"/>
        <v>2373400</v>
      </c>
      <c r="G68" s="4">
        <f t="shared" si="14"/>
        <v>757006.24</v>
      </c>
      <c r="H68" s="4">
        <f>G69/F69*100</f>
        <v>32.66296183459813</v>
      </c>
      <c r="I68" s="4">
        <f t="shared" si="14"/>
        <v>2373400</v>
      </c>
      <c r="J68" s="4">
        <f t="shared" si="14"/>
        <v>757006.24</v>
      </c>
      <c r="K68" s="4">
        <f>G69/F69*100</f>
        <v>32.66296183459813</v>
      </c>
    </row>
    <row r="69" spans="1:11" s="6" customFormat="1" ht="57.75" customHeight="1">
      <c r="A69" s="66" t="s">
        <v>72</v>
      </c>
      <c r="B69" s="32" t="s">
        <v>37</v>
      </c>
      <c r="C69" s="3"/>
      <c r="D69" s="3"/>
      <c r="E69" s="19"/>
      <c r="F69" s="3">
        <v>1805300</v>
      </c>
      <c r="G69" s="3">
        <v>589664.45</v>
      </c>
      <c r="H69" s="19">
        <f>G69/F69*100</f>
        <v>32.66296183459813</v>
      </c>
      <c r="I69" s="3">
        <f aca="true" t="shared" si="15" ref="I69:J71">SUM(C69,F69)</f>
        <v>1805300</v>
      </c>
      <c r="J69" s="3">
        <f t="shared" si="15"/>
        <v>589664.45</v>
      </c>
      <c r="K69" s="19">
        <f t="shared" si="2"/>
        <v>32.66296183459813</v>
      </c>
    </row>
    <row r="70" spans="1:11" s="6" customFormat="1" ht="39.75" customHeight="1">
      <c r="A70" s="56" t="s">
        <v>126</v>
      </c>
      <c r="B70" s="32" t="s">
        <v>127</v>
      </c>
      <c r="C70" s="3"/>
      <c r="D70" s="3"/>
      <c r="E70" s="19"/>
      <c r="F70" s="3">
        <v>168100</v>
      </c>
      <c r="G70" s="3">
        <v>36267.5</v>
      </c>
      <c r="H70" s="19">
        <f>G70/F70*100</f>
        <v>21.57495538370018</v>
      </c>
      <c r="I70" s="3">
        <f t="shared" si="15"/>
        <v>168100</v>
      </c>
      <c r="J70" s="3">
        <f t="shared" si="15"/>
        <v>36267.5</v>
      </c>
      <c r="K70" s="19">
        <f t="shared" si="2"/>
        <v>21.57495538370018</v>
      </c>
    </row>
    <row r="71" spans="1:11" s="6" customFormat="1" ht="78" customHeight="1">
      <c r="A71" s="56" t="s">
        <v>128</v>
      </c>
      <c r="B71" s="32" t="s">
        <v>129</v>
      </c>
      <c r="C71" s="3"/>
      <c r="D71" s="3"/>
      <c r="E71" s="19"/>
      <c r="F71" s="3">
        <v>400000</v>
      </c>
      <c r="G71" s="3">
        <v>131074.29</v>
      </c>
      <c r="H71" s="19">
        <f>G71/F71*100</f>
        <v>32.768572500000005</v>
      </c>
      <c r="I71" s="3">
        <f t="shared" si="15"/>
        <v>400000</v>
      </c>
      <c r="J71" s="3">
        <f t="shared" si="15"/>
        <v>131074.29</v>
      </c>
      <c r="K71" s="19">
        <f t="shared" si="2"/>
        <v>32.768572500000005</v>
      </c>
    </row>
    <row r="72" spans="1:11" s="15" customFormat="1" ht="18.75">
      <c r="A72" s="99" t="s">
        <v>99</v>
      </c>
      <c r="B72" s="100" t="s">
        <v>100</v>
      </c>
      <c r="C72" s="96">
        <f>C73+C83+C96</f>
        <v>34525599</v>
      </c>
      <c r="D72" s="96">
        <f>D73+D83+D96</f>
        <v>10166430.549999999</v>
      </c>
      <c r="E72" s="97">
        <f t="shared" si="12"/>
        <v>29.44606565696369</v>
      </c>
      <c r="F72" s="96">
        <f>F73+F83+F96+F109</f>
        <v>53575020.14</v>
      </c>
      <c r="G72" s="96">
        <f>G73+G83+G96+G109</f>
        <v>13622854.629999999</v>
      </c>
      <c r="H72" s="97">
        <f>G72/F72*100</f>
        <v>25.427623908308995</v>
      </c>
      <c r="I72" s="96">
        <f>SUM(C72,F72)</f>
        <v>88100619.14</v>
      </c>
      <c r="J72" s="96">
        <f>SUM(D72,G72)</f>
        <v>23789285.18</v>
      </c>
      <c r="K72" s="97">
        <f aca="true" t="shared" si="16" ref="K72:K138">J72/I72*100</f>
        <v>27.00240408321834</v>
      </c>
    </row>
    <row r="73" spans="1:11" s="15" customFormat="1" ht="22.5" customHeight="1">
      <c r="A73" s="68" t="s">
        <v>107</v>
      </c>
      <c r="B73" s="33" t="s">
        <v>108</v>
      </c>
      <c r="C73" s="4">
        <f>C74+C76+C78+C77</f>
        <v>577199</v>
      </c>
      <c r="D73" s="4">
        <f>D74+D76+D78+D77</f>
        <v>443049.37</v>
      </c>
      <c r="E73" s="27">
        <f t="shared" si="12"/>
        <v>76.75851309513703</v>
      </c>
      <c r="F73" s="4"/>
      <c r="G73" s="4"/>
      <c r="H73" s="118" t="e">
        <f>G73/F73*100</f>
        <v>#DIV/0!</v>
      </c>
      <c r="I73" s="4">
        <f>SUM(C73,F73)</f>
        <v>577199</v>
      </c>
      <c r="J73" s="4">
        <f>SUM(D73,G73)</f>
        <v>443049.37</v>
      </c>
      <c r="K73" s="27">
        <f t="shared" si="16"/>
        <v>76.75851309513703</v>
      </c>
    </row>
    <row r="74" spans="1:11" s="15" customFormat="1" ht="110.25" customHeight="1">
      <c r="A74" s="57" t="s">
        <v>142</v>
      </c>
      <c r="B74" s="31" t="s">
        <v>161</v>
      </c>
      <c r="C74" s="54">
        <f>C75</f>
        <v>52199</v>
      </c>
      <c r="D74" s="54">
        <f>D75</f>
        <v>23728</v>
      </c>
      <c r="E74" s="29">
        <f t="shared" si="12"/>
        <v>45.45680951742371</v>
      </c>
      <c r="F74" s="4"/>
      <c r="G74" s="4"/>
      <c r="H74" s="27"/>
      <c r="I74" s="54">
        <f>SUM(C74,F74)</f>
        <v>52199</v>
      </c>
      <c r="J74" s="1">
        <f>J75</f>
        <v>23728</v>
      </c>
      <c r="K74" s="29">
        <f>K75</f>
        <v>45.45680951742371</v>
      </c>
    </row>
    <row r="75" spans="1:11" s="6" customFormat="1" ht="58.5" customHeight="1">
      <c r="A75" s="56" t="s">
        <v>143</v>
      </c>
      <c r="B75" s="32" t="s">
        <v>162</v>
      </c>
      <c r="C75" s="54">
        <v>52199</v>
      </c>
      <c r="D75" s="54">
        <v>23728</v>
      </c>
      <c r="E75" s="19">
        <f t="shared" si="12"/>
        <v>45.45680951742371</v>
      </c>
      <c r="F75" s="3"/>
      <c r="G75" s="3"/>
      <c r="H75" s="19"/>
      <c r="I75" s="18">
        <f>SUM(C75,F75)</f>
        <v>52199</v>
      </c>
      <c r="J75" s="3">
        <f>SUM(D75,G75)</f>
        <v>23728</v>
      </c>
      <c r="K75" s="19">
        <f t="shared" si="16"/>
        <v>45.45680951742371</v>
      </c>
    </row>
    <row r="76" spans="1:11" s="15" customFormat="1" ht="39.75" customHeight="1" hidden="1">
      <c r="A76" s="55" t="s">
        <v>73</v>
      </c>
      <c r="B76" s="33" t="s">
        <v>38</v>
      </c>
      <c r="C76" s="53"/>
      <c r="D76" s="53"/>
      <c r="E76" s="113" t="e">
        <f t="shared" si="12"/>
        <v>#DIV/0!</v>
      </c>
      <c r="F76" s="53"/>
      <c r="G76" s="53"/>
      <c r="H76" s="53"/>
      <c r="I76" s="53">
        <f>SUM(C76,F76)</f>
        <v>0</v>
      </c>
      <c r="J76" s="4">
        <f>SUM(D76,G76)</f>
        <v>0</v>
      </c>
      <c r="K76" s="27" t="e">
        <f>J76/I76*100</f>
        <v>#DIV/0!</v>
      </c>
    </row>
    <row r="77" spans="1:11" s="15" customFormat="1" ht="39.75" customHeight="1">
      <c r="A77" s="68">
        <v>21050000</v>
      </c>
      <c r="B77" s="164" t="s">
        <v>38</v>
      </c>
      <c r="C77" s="68">
        <v>0</v>
      </c>
      <c r="D77" s="4">
        <v>310698.81</v>
      </c>
      <c r="E77" s="68"/>
      <c r="F77" s="68"/>
      <c r="G77" s="68"/>
      <c r="H77" s="68"/>
      <c r="I77" s="68">
        <f>C77+F77</f>
        <v>0</v>
      </c>
      <c r="J77" s="4">
        <f>D77+G77</f>
        <v>310698.81</v>
      </c>
      <c r="K77" s="68"/>
    </row>
    <row r="78" spans="1:11" s="15" customFormat="1" ht="18.75">
      <c r="A78" s="68" t="s">
        <v>101</v>
      </c>
      <c r="B78" s="33" t="s">
        <v>47</v>
      </c>
      <c r="C78" s="4">
        <f>C79+C80+C81+C82</f>
        <v>525000</v>
      </c>
      <c r="D78" s="4">
        <f>D79+D80+D81+D82</f>
        <v>108622.56</v>
      </c>
      <c r="E78" s="27">
        <f t="shared" si="12"/>
        <v>20.690011428571427</v>
      </c>
      <c r="F78" s="4"/>
      <c r="G78" s="4"/>
      <c r="H78" s="27"/>
      <c r="I78" s="4">
        <f>SUM(C78,F78)</f>
        <v>525000</v>
      </c>
      <c r="J78" s="4">
        <f>D78+G78</f>
        <v>108622.56</v>
      </c>
      <c r="K78" s="27">
        <f t="shared" si="16"/>
        <v>20.690011428571427</v>
      </c>
    </row>
    <row r="79" spans="1:11" s="14" customFormat="1" ht="18.75">
      <c r="A79" s="71">
        <v>21080500</v>
      </c>
      <c r="B79" s="31" t="s">
        <v>47</v>
      </c>
      <c r="C79" s="1">
        <v>40000</v>
      </c>
      <c r="D79" s="1">
        <v>200</v>
      </c>
      <c r="E79" s="29">
        <f t="shared" si="12"/>
        <v>0.5</v>
      </c>
      <c r="F79" s="1"/>
      <c r="G79" s="1"/>
      <c r="H79" s="29"/>
      <c r="I79" s="1">
        <f>SUM(C79,F79)</f>
        <v>40000</v>
      </c>
      <c r="J79" s="54">
        <f>D79+G79</f>
        <v>200</v>
      </c>
      <c r="K79" s="29">
        <f t="shared" si="16"/>
        <v>0.5</v>
      </c>
    </row>
    <row r="80" spans="1:11" s="6" customFormat="1" ht="77.25" customHeight="1">
      <c r="A80" s="57" t="s">
        <v>74</v>
      </c>
      <c r="B80" s="31" t="s">
        <v>39</v>
      </c>
      <c r="C80" s="1">
        <v>5000</v>
      </c>
      <c r="D80" s="1"/>
      <c r="E80" s="29">
        <f t="shared" si="12"/>
        <v>0</v>
      </c>
      <c r="F80" s="1"/>
      <c r="G80" s="1"/>
      <c r="H80" s="29"/>
      <c r="I80" s="1">
        <f aca="true" t="shared" si="17" ref="I80:J86">SUM(C80,F80)</f>
        <v>5000</v>
      </c>
      <c r="J80" s="1">
        <f t="shared" si="17"/>
        <v>0</v>
      </c>
      <c r="K80" s="29">
        <f t="shared" si="16"/>
        <v>0</v>
      </c>
    </row>
    <row r="81" spans="1:11" s="14" customFormat="1" ht="19.5" customHeight="1">
      <c r="A81" s="71" t="s">
        <v>75</v>
      </c>
      <c r="B81" s="31" t="s">
        <v>40</v>
      </c>
      <c r="C81" s="1">
        <v>240000</v>
      </c>
      <c r="D81" s="1">
        <v>35768.56</v>
      </c>
      <c r="E81" s="29">
        <f t="shared" si="12"/>
        <v>14.903566666666665</v>
      </c>
      <c r="F81" s="1"/>
      <c r="G81" s="1"/>
      <c r="H81" s="29"/>
      <c r="I81" s="1">
        <f t="shared" si="17"/>
        <v>240000</v>
      </c>
      <c r="J81" s="1">
        <f t="shared" si="17"/>
        <v>35768.56</v>
      </c>
      <c r="K81" s="29">
        <f t="shared" si="16"/>
        <v>14.903566666666665</v>
      </c>
    </row>
    <row r="82" spans="1:11" s="14" customFormat="1" ht="60" customHeight="1">
      <c r="A82" s="71">
        <v>21081500</v>
      </c>
      <c r="B82" s="31" t="s">
        <v>210</v>
      </c>
      <c r="C82" s="1">
        <v>240000</v>
      </c>
      <c r="D82" s="1">
        <v>72654</v>
      </c>
      <c r="E82" s="29">
        <f t="shared" si="12"/>
        <v>30.2725</v>
      </c>
      <c r="F82" s="1"/>
      <c r="G82" s="1"/>
      <c r="H82" s="29"/>
      <c r="I82" s="1">
        <f>SUM(C82,F82)</f>
        <v>240000</v>
      </c>
      <c r="J82" s="1">
        <f>SUM(D82,G82)</f>
        <v>72654</v>
      </c>
      <c r="K82" s="29">
        <f t="shared" si="16"/>
        <v>30.2725</v>
      </c>
    </row>
    <row r="83" spans="1:11" s="15" customFormat="1" ht="39" customHeight="1">
      <c r="A83" s="68" t="s">
        <v>76</v>
      </c>
      <c r="B83" s="33" t="s">
        <v>41</v>
      </c>
      <c r="C83" s="4">
        <f>C84+C89+C91</f>
        <v>31905000</v>
      </c>
      <c r="D83" s="4">
        <f>D84+D89+D91</f>
        <v>9021599.94</v>
      </c>
      <c r="E83" s="27">
        <f>D83/C83*100</f>
        <v>28.276445510108132</v>
      </c>
      <c r="F83" s="4"/>
      <c r="G83" s="4"/>
      <c r="H83" s="27"/>
      <c r="I83" s="4">
        <f t="shared" si="17"/>
        <v>31905000</v>
      </c>
      <c r="J83" s="4">
        <f t="shared" si="17"/>
        <v>9021599.94</v>
      </c>
      <c r="K83" s="27">
        <f>J83/I83*100</f>
        <v>28.276445510108132</v>
      </c>
    </row>
    <row r="84" spans="1:11" s="15" customFormat="1" ht="26.25" customHeight="1">
      <c r="A84" s="68" t="s">
        <v>77</v>
      </c>
      <c r="B84" s="33" t="s">
        <v>214</v>
      </c>
      <c r="C84" s="4">
        <f>C86+C85+C87+C88</f>
        <v>10805000</v>
      </c>
      <c r="D84" s="4">
        <f>D86+D85+D87+D88</f>
        <v>2111836.34</v>
      </c>
      <c r="E84" s="27">
        <f aca="true" t="shared" si="18" ref="E84:E95">D84/C84*100</f>
        <v>19.544991577973157</v>
      </c>
      <c r="F84" s="4"/>
      <c r="G84" s="4"/>
      <c r="H84" s="27"/>
      <c r="I84" s="4">
        <f t="shared" si="17"/>
        <v>10805000</v>
      </c>
      <c r="J84" s="4">
        <f t="shared" si="17"/>
        <v>2111836.34</v>
      </c>
      <c r="K84" s="27">
        <f t="shared" si="16"/>
        <v>19.544991577973157</v>
      </c>
    </row>
    <row r="85" spans="1:11" s="15" customFormat="1" ht="57.75" customHeight="1">
      <c r="A85" s="71">
        <v>22010300</v>
      </c>
      <c r="B85" s="165" t="s">
        <v>230</v>
      </c>
      <c r="C85" s="1">
        <v>200000</v>
      </c>
      <c r="D85" s="1">
        <v>47812.8</v>
      </c>
      <c r="E85" s="29">
        <f t="shared" si="18"/>
        <v>23.9064</v>
      </c>
      <c r="F85" s="4"/>
      <c r="G85" s="4"/>
      <c r="H85" s="27"/>
      <c r="I85" s="1">
        <f>SUM(C85,F85)</f>
        <v>200000</v>
      </c>
      <c r="J85" s="1">
        <f>SUM(D85,G85)</f>
        <v>47812.8</v>
      </c>
      <c r="K85" s="29">
        <f>J85/I85*100</f>
        <v>23.9064</v>
      </c>
    </row>
    <row r="86" spans="1:11" s="6" customFormat="1" ht="39.75" customHeight="1">
      <c r="A86" s="71">
        <v>22012500</v>
      </c>
      <c r="B86" s="165" t="s">
        <v>215</v>
      </c>
      <c r="C86" s="1">
        <v>9100000</v>
      </c>
      <c r="D86" s="1">
        <v>1899878.9</v>
      </c>
      <c r="E86" s="28">
        <f t="shared" si="18"/>
        <v>20.87779010989011</v>
      </c>
      <c r="F86" s="3"/>
      <c r="G86" s="3"/>
      <c r="H86" s="19"/>
      <c r="I86" s="3">
        <f t="shared" si="17"/>
        <v>9100000</v>
      </c>
      <c r="J86" s="3">
        <f t="shared" si="17"/>
        <v>1899878.9</v>
      </c>
      <c r="K86" s="19">
        <f t="shared" si="16"/>
        <v>20.87779010989011</v>
      </c>
    </row>
    <row r="87" spans="1:11" s="6" customFormat="1" ht="42" customHeight="1">
      <c r="A87" s="71">
        <v>22012600</v>
      </c>
      <c r="B87" s="165" t="s">
        <v>231</v>
      </c>
      <c r="C87" s="1">
        <v>1500000</v>
      </c>
      <c r="D87" s="1">
        <v>164074.64</v>
      </c>
      <c r="E87" s="28">
        <f t="shared" si="18"/>
        <v>10.938309333333335</v>
      </c>
      <c r="F87" s="3"/>
      <c r="G87" s="3"/>
      <c r="H87" s="19"/>
      <c r="I87" s="3">
        <f>SUM(C87,F87)</f>
        <v>1500000</v>
      </c>
      <c r="J87" s="3">
        <f>SUM(D87,G87)</f>
        <v>164074.64</v>
      </c>
      <c r="K87" s="19">
        <f>J87/I87*100</f>
        <v>10.938309333333335</v>
      </c>
    </row>
    <row r="88" spans="1:11" s="6" customFormat="1" ht="97.5" customHeight="1">
      <c r="A88" s="71">
        <v>22012900</v>
      </c>
      <c r="B88" s="172" t="s">
        <v>233</v>
      </c>
      <c r="C88" s="1">
        <v>5000</v>
      </c>
      <c r="D88" s="1">
        <v>70</v>
      </c>
      <c r="E88" s="28">
        <f t="shared" si="18"/>
        <v>1.4000000000000001</v>
      </c>
      <c r="F88" s="3"/>
      <c r="G88" s="3"/>
      <c r="H88" s="19"/>
      <c r="I88" s="3">
        <f>SUM(C88,F88)</f>
        <v>5000</v>
      </c>
      <c r="J88" s="3">
        <f>SUM(D88,G88)</f>
        <v>70</v>
      </c>
      <c r="K88" s="19">
        <f>J88/I88*100</f>
        <v>1.4000000000000001</v>
      </c>
    </row>
    <row r="89" spans="1:11" s="15" customFormat="1" ht="58.5" customHeight="1">
      <c r="A89" s="68" t="s">
        <v>78</v>
      </c>
      <c r="B89" s="33" t="s">
        <v>42</v>
      </c>
      <c r="C89" s="41">
        <f>C90</f>
        <v>15000000</v>
      </c>
      <c r="D89" s="4">
        <f>D90</f>
        <v>5801541.47</v>
      </c>
      <c r="E89" s="27">
        <f t="shared" si="18"/>
        <v>38.67694313333333</v>
      </c>
      <c r="F89" s="4"/>
      <c r="G89" s="4"/>
      <c r="H89" s="27"/>
      <c r="I89" s="4">
        <f>SUM(C89,F89)</f>
        <v>15000000</v>
      </c>
      <c r="J89" s="4">
        <f>D89+G89</f>
        <v>5801541.47</v>
      </c>
      <c r="K89" s="27">
        <f t="shared" si="16"/>
        <v>38.67694313333333</v>
      </c>
    </row>
    <row r="90" spans="1:11" s="6" customFormat="1" ht="58.5" customHeight="1">
      <c r="A90" s="66" t="s">
        <v>79</v>
      </c>
      <c r="B90" s="32" t="s">
        <v>43</v>
      </c>
      <c r="C90" s="1">
        <v>15000000</v>
      </c>
      <c r="D90" s="1">
        <v>5801541.47</v>
      </c>
      <c r="E90" s="19">
        <f t="shared" si="18"/>
        <v>38.67694313333333</v>
      </c>
      <c r="F90" s="3"/>
      <c r="G90" s="3"/>
      <c r="H90" s="19"/>
      <c r="I90" s="3">
        <f>SUM(C90,F90)</f>
        <v>15000000</v>
      </c>
      <c r="J90" s="3">
        <f>SUM(D90,G90)</f>
        <v>5801541.47</v>
      </c>
      <c r="K90" s="19">
        <f t="shared" si="16"/>
        <v>38.67694313333333</v>
      </c>
    </row>
    <row r="91" spans="1:11" s="15" customFormat="1" ht="18.75">
      <c r="A91" s="68" t="s">
        <v>102</v>
      </c>
      <c r="B91" s="33" t="s">
        <v>103</v>
      </c>
      <c r="C91" s="4">
        <f>C92+C95+C93+C94</f>
        <v>6100000</v>
      </c>
      <c r="D91" s="4">
        <f>D92+D95+D93+D94</f>
        <v>1108222.13</v>
      </c>
      <c r="E91" s="27">
        <f t="shared" si="18"/>
        <v>18.167575901639342</v>
      </c>
      <c r="F91" s="4"/>
      <c r="G91" s="4"/>
      <c r="H91" s="27"/>
      <c r="I91" s="4">
        <f aca="true" t="shared" si="19" ref="I91:J116">SUM(C91,F91)</f>
        <v>6100000</v>
      </c>
      <c r="J91" s="4">
        <f t="shared" si="19"/>
        <v>1108222.13</v>
      </c>
      <c r="K91" s="27">
        <f t="shared" si="16"/>
        <v>18.167575901639342</v>
      </c>
    </row>
    <row r="92" spans="1:11" s="6" customFormat="1" ht="56.25" customHeight="1">
      <c r="A92" s="66" t="s">
        <v>80</v>
      </c>
      <c r="B92" s="32" t="s">
        <v>44</v>
      </c>
      <c r="C92" s="10">
        <v>274800</v>
      </c>
      <c r="D92" s="10">
        <v>35943.22</v>
      </c>
      <c r="E92" s="19">
        <f t="shared" si="18"/>
        <v>13.079774381368267</v>
      </c>
      <c r="F92" s="3">
        <f>F95+F97</f>
        <v>0</v>
      </c>
      <c r="G92" s="3">
        <f>G95+G97</f>
        <v>0</v>
      </c>
      <c r="H92" s="19"/>
      <c r="I92" s="3">
        <f t="shared" si="19"/>
        <v>274800</v>
      </c>
      <c r="J92" s="3">
        <f>SUM(D92,G92)</f>
        <v>35943.22</v>
      </c>
      <c r="K92" s="19">
        <f t="shared" si="16"/>
        <v>13.079774381368267</v>
      </c>
    </row>
    <row r="93" spans="1:11" s="6" customFormat="1" ht="23.25" customHeight="1">
      <c r="A93" s="66">
        <v>22090200</v>
      </c>
      <c r="B93" s="32" t="s">
        <v>211</v>
      </c>
      <c r="C93" s="10">
        <v>18600</v>
      </c>
      <c r="D93" s="10">
        <v>-1700</v>
      </c>
      <c r="E93" s="19"/>
      <c r="F93" s="3"/>
      <c r="G93" s="3"/>
      <c r="H93" s="19"/>
      <c r="I93" s="3">
        <f t="shared" si="19"/>
        <v>18600</v>
      </c>
      <c r="J93" s="3">
        <f>SUM(D93,G93)</f>
        <v>-1700</v>
      </c>
      <c r="K93" s="43">
        <f t="shared" si="16"/>
        <v>-9.13978494623656</v>
      </c>
    </row>
    <row r="94" spans="1:11" s="6" customFormat="1" ht="86.25" customHeight="1">
      <c r="A94" s="66">
        <v>22090300</v>
      </c>
      <c r="B94" s="32" t="s">
        <v>219</v>
      </c>
      <c r="C94" s="10">
        <v>600</v>
      </c>
      <c r="D94" s="10">
        <v>0</v>
      </c>
      <c r="E94" s="19"/>
      <c r="F94" s="3"/>
      <c r="G94" s="3"/>
      <c r="H94" s="19"/>
      <c r="I94" s="3">
        <f>SUM(C94,F94)</f>
        <v>600</v>
      </c>
      <c r="J94" s="3">
        <f>SUM(D94,G94)</f>
        <v>0</v>
      </c>
      <c r="K94" s="43">
        <f>J94/I94*100</f>
        <v>0</v>
      </c>
    </row>
    <row r="95" spans="1:11" s="16" customFormat="1" ht="61.5" customHeight="1">
      <c r="A95" s="66" t="s">
        <v>81</v>
      </c>
      <c r="B95" s="32" t="s">
        <v>45</v>
      </c>
      <c r="C95" s="10">
        <v>5806000</v>
      </c>
      <c r="D95" s="10">
        <v>1073978.91</v>
      </c>
      <c r="E95" s="34">
        <f t="shared" si="18"/>
        <v>18.497742163279366</v>
      </c>
      <c r="F95" s="10"/>
      <c r="G95" s="10"/>
      <c r="H95" s="34"/>
      <c r="I95" s="10">
        <f>SUM(C95,F95)</f>
        <v>5806000</v>
      </c>
      <c r="J95" s="10">
        <f>SUM(D95,G95)</f>
        <v>1073978.91</v>
      </c>
      <c r="K95" s="34">
        <f>J95/I95*100</f>
        <v>18.497742163279366</v>
      </c>
    </row>
    <row r="96" spans="1:11" s="42" customFormat="1" ht="18.75">
      <c r="A96" s="68" t="s">
        <v>104</v>
      </c>
      <c r="B96" s="33" t="s">
        <v>105</v>
      </c>
      <c r="C96" s="41">
        <f>C97+C98</f>
        <v>2043400</v>
      </c>
      <c r="D96" s="41">
        <f>D97+D98</f>
        <v>701781.24</v>
      </c>
      <c r="E96" s="45">
        <f>D96/C96*100</f>
        <v>34.343801507291765</v>
      </c>
      <c r="F96" s="41">
        <f>F98+F105+F108</f>
        <v>1187891.1400000001</v>
      </c>
      <c r="G96" s="41">
        <f>G98+G105+G108</f>
        <v>269576.79</v>
      </c>
      <c r="H96" s="45">
        <f aca="true" t="shared" si="20" ref="H96:H114">G96/F96*100</f>
        <v>22.693728484244772</v>
      </c>
      <c r="I96" s="41">
        <f>SUM(C96,F96)</f>
        <v>3231291.14</v>
      </c>
      <c r="J96" s="41">
        <f>SUM(D96,G96)</f>
        <v>971358.03</v>
      </c>
      <c r="K96" s="45">
        <f t="shared" si="16"/>
        <v>30.060987633568665</v>
      </c>
    </row>
    <row r="97" spans="1:11" s="16" customFormat="1" ht="55.5" customHeight="1">
      <c r="A97" s="66" t="s">
        <v>82</v>
      </c>
      <c r="B97" s="32" t="s">
        <v>46</v>
      </c>
      <c r="C97" s="10">
        <v>2300</v>
      </c>
      <c r="D97" s="10">
        <v>275.98</v>
      </c>
      <c r="E97" s="34">
        <f>D97/C97*100</f>
        <v>11.999130434782609</v>
      </c>
      <c r="F97" s="10"/>
      <c r="G97" s="10"/>
      <c r="H97" s="34"/>
      <c r="I97" s="10">
        <f t="shared" si="19"/>
        <v>2300</v>
      </c>
      <c r="J97" s="10">
        <f t="shared" si="19"/>
        <v>275.98</v>
      </c>
      <c r="K97" s="34">
        <f t="shared" si="16"/>
        <v>11.999130434782609</v>
      </c>
    </row>
    <row r="98" spans="1:11" s="42" customFormat="1" ht="18.75">
      <c r="A98" s="99" t="s">
        <v>106</v>
      </c>
      <c r="B98" s="100" t="s">
        <v>47</v>
      </c>
      <c r="C98" s="95">
        <f>C99+C100+C103+C104</f>
        <v>2041100</v>
      </c>
      <c r="D98" s="95">
        <f>D99+D100+D103+D104</f>
        <v>701505.26</v>
      </c>
      <c r="E98" s="95">
        <f>E99+E100+E103+E104</f>
        <v>34.35982607417569</v>
      </c>
      <c r="F98" s="95">
        <f>F99+F100+F101+F102+F104</f>
        <v>180000</v>
      </c>
      <c r="G98" s="95">
        <f>G99+G100+G101+G102+G104</f>
        <v>122596.23999999999</v>
      </c>
      <c r="H98" s="95">
        <f>G98/F98*100</f>
        <v>68.10902222222222</v>
      </c>
      <c r="I98" s="95">
        <f>I99+I100+I103+I104+I101+I102</f>
        <v>2221100</v>
      </c>
      <c r="J98" s="95">
        <f>J99+J100+J103+J104+J101+J102</f>
        <v>824101.5</v>
      </c>
      <c r="K98" s="95">
        <f>J98/I98*100</f>
        <v>37.103304668857774</v>
      </c>
    </row>
    <row r="99" spans="1:11" s="16" customFormat="1" ht="18.75">
      <c r="A99" s="72" t="s">
        <v>83</v>
      </c>
      <c r="B99" s="32" t="s">
        <v>47</v>
      </c>
      <c r="C99" s="10">
        <v>2041100</v>
      </c>
      <c r="D99" s="10">
        <v>701318.41</v>
      </c>
      <c r="E99" s="166">
        <f>D99/C99*100</f>
        <v>34.35982607417569</v>
      </c>
      <c r="F99" s="10"/>
      <c r="G99" s="10"/>
      <c r="H99" s="34"/>
      <c r="I99" s="10">
        <f t="shared" si="19"/>
        <v>2041100</v>
      </c>
      <c r="J99" s="10">
        <f t="shared" si="19"/>
        <v>701318.41</v>
      </c>
      <c r="K99" s="166">
        <f t="shared" si="16"/>
        <v>34.35982607417569</v>
      </c>
    </row>
    <row r="100" spans="1:11" s="16" customFormat="1" ht="18.75" customHeight="1">
      <c r="A100" s="72">
        <v>24060600</v>
      </c>
      <c r="B100" s="32" t="s">
        <v>174</v>
      </c>
      <c r="C100" s="10">
        <v>0</v>
      </c>
      <c r="D100" s="10">
        <v>136.41</v>
      </c>
      <c r="E100" s="34"/>
      <c r="F100" s="10"/>
      <c r="G100" s="10"/>
      <c r="H100" s="34"/>
      <c r="I100" s="10"/>
      <c r="J100" s="10">
        <f t="shared" si="19"/>
        <v>136.41</v>
      </c>
      <c r="K100" s="34"/>
    </row>
    <row r="101" spans="1:11" s="16" customFormat="1" ht="41.25" customHeight="1">
      <c r="A101" s="72">
        <v>24061600</v>
      </c>
      <c r="B101" s="32" t="s">
        <v>146</v>
      </c>
      <c r="C101" s="10"/>
      <c r="D101" s="10"/>
      <c r="E101" s="34"/>
      <c r="F101" s="10">
        <v>150000</v>
      </c>
      <c r="G101" s="10">
        <v>109180.9</v>
      </c>
      <c r="H101" s="34">
        <f t="shared" si="20"/>
        <v>72.78726666666667</v>
      </c>
      <c r="I101" s="10">
        <f t="shared" si="19"/>
        <v>150000</v>
      </c>
      <c r="J101" s="10">
        <f t="shared" si="19"/>
        <v>109180.9</v>
      </c>
      <c r="K101" s="34">
        <f t="shared" si="16"/>
        <v>72.78726666666667</v>
      </c>
    </row>
    <row r="102" spans="1:11" s="6" customFormat="1" ht="60" customHeight="1">
      <c r="A102" s="66" t="s">
        <v>84</v>
      </c>
      <c r="B102" s="32" t="s">
        <v>48</v>
      </c>
      <c r="C102" s="3"/>
      <c r="D102" s="3"/>
      <c r="E102" s="19"/>
      <c r="F102" s="10">
        <v>30000</v>
      </c>
      <c r="G102" s="10">
        <v>13415.34</v>
      </c>
      <c r="H102" s="19">
        <f t="shared" si="20"/>
        <v>44.717800000000004</v>
      </c>
      <c r="I102" s="3">
        <f t="shared" si="19"/>
        <v>30000</v>
      </c>
      <c r="J102" s="3">
        <f t="shared" si="19"/>
        <v>13415.34</v>
      </c>
      <c r="K102" s="19">
        <f t="shared" si="16"/>
        <v>44.717800000000004</v>
      </c>
    </row>
    <row r="103" spans="1:11" s="6" customFormat="1" ht="177" customHeight="1" hidden="1">
      <c r="A103" s="66">
        <v>24062200</v>
      </c>
      <c r="B103" s="32" t="s">
        <v>175</v>
      </c>
      <c r="C103" s="3"/>
      <c r="D103" s="3"/>
      <c r="E103" s="19"/>
      <c r="F103" s="3"/>
      <c r="G103" s="3"/>
      <c r="H103" s="19"/>
      <c r="I103" s="3">
        <f>SUM(C103,F103)</f>
        <v>0</v>
      </c>
      <c r="J103" s="3">
        <f>SUM(D103,G103)</f>
        <v>0</v>
      </c>
      <c r="K103" s="43" t="e">
        <f>J103/I103*100</f>
        <v>#DIV/0!</v>
      </c>
    </row>
    <row r="104" spans="1:11" s="6" customFormat="1" ht="93" customHeight="1">
      <c r="A104" s="66">
        <v>24062200</v>
      </c>
      <c r="B104" s="162" t="s">
        <v>232</v>
      </c>
      <c r="C104" s="10">
        <v>0</v>
      </c>
      <c r="D104" s="10">
        <v>50.44</v>
      </c>
      <c r="E104" s="3"/>
      <c r="F104" s="3"/>
      <c r="G104" s="3"/>
      <c r="H104" s="3"/>
      <c r="I104" s="3">
        <f>SUM(C104,F104)</f>
        <v>0</v>
      </c>
      <c r="J104" s="3">
        <f>SUM(D104,G104)</f>
        <v>50.44</v>
      </c>
      <c r="K104" s="3"/>
    </row>
    <row r="105" spans="1:11" s="15" customFormat="1" ht="39" customHeight="1">
      <c r="A105" s="68" t="s">
        <v>121</v>
      </c>
      <c r="B105" s="33" t="s">
        <v>122</v>
      </c>
      <c r="C105" s="4"/>
      <c r="D105" s="4"/>
      <c r="E105" s="27"/>
      <c r="F105" s="4">
        <f>F106+F107</f>
        <v>7891.139999999999</v>
      </c>
      <c r="G105" s="4">
        <f>G106+G107</f>
        <v>7122.8</v>
      </c>
      <c r="H105" s="27">
        <f t="shared" si="20"/>
        <v>90.26325727334708</v>
      </c>
      <c r="I105" s="4">
        <f t="shared" si="19"/>
        <v>7891.139999999999</v>
      </c>
      <c r="J105" s="4">
        <f t="shared" si="19"/>
        <v>7122.8</v>
      </c>
      <c r="K105" s="27">
        <f t="shared" si="16"/>
        <v>90.26325727334708</v>
      </c>
    </row>
    <row r="106" spans="1:11" s="6" customFormat="1" ht="40.5" customHeight="1">
      <c r="A106" s="66">
        <v>24110600</v>
      </c>
      <c r="B106" s="32" t="s">
        <v>145</v>
      </c>
      <c r="C106" s="3"/>
      <c r="D106" s="3"/>
      <c r="E106" s="19"/>
      <c r="F106" s="3">
        <f>130416.55-124131.41</f>
        <v>6285.139999999999</v>
      </c>
      <c r="G106" s="3">
        <v>6707.12</v>
      </c>
      <c r="H106" s="19">
        <f t="shared" si="20"/>
        <v>106.71393159102264</v>
      </c>
      <c r="I106" s="3">
        <f t="shared" si="19"/>
        <v>6285.139999999999</v>
      </c>
      <c r="J106" s="18">
        <f t="shared" si="19"/>
        <v>6707.12</v>
      </c>
      <c r="K106" s="19">
        <f t="shared" si="16"/>
        <v>106.71393159102264</v>
      </c>
    </row>
    <row r="107" spans="1:11" s="14" customFormat="1" ht="86.25" customHeight="1">
      <c r="A107" s="66" t="s">
        <v>85</v>
      </c>
      <c r="B107" s="32" t="s">
        <v>49</v>
      </c>
      <c r="C107" s="5"/>
      <c r="D107" s="5"/>
      <c r="E107" s="28"/>
      <c r="F107" s="3">
        <v>1606</v>
      </c>
      <c r="G107" s="3">
        <v>415.68</v>
      </c>
      <c r="H107" s="19">
        <f t="shared" si="20"/>
        <v>25.88293897882939</v>
      </c>
      <c r="I107" s="3">
        <f t="shared" si="19"/>
        <v>1606</v>
      </c>
      <c r="J107" s="3">
        <f t="shared" si="19"/>
        <v>415.68</v>
      </c>
      <c r="K107" s="19">
        <f t="shared" si="16"/>
        <v>25.88293897882939</v>
      </c>
    </row>
    <row r="108" spans="1:11" s="14" customFormat="1" ht="39.75" customHeight="1">
      <c r="A108" s="55">
        <v>24170000</v>
      </c>
      <c r="B108" s="33" t="s">
        <v>144</v>
      </c>
      <c r="C108" s="5"/>
      <c r="D108" s="5"/>
      <c r="E108" s="28"/>
      <c r="F108" s="4">
        <v>1000000</v>
      </c>
      <c r="G108" s="4">
        <v>139857.75</v>
      </c>
      <c r="H108" s="27">
        <f t="shared" si="20"/>
        <v>13.985775</v>
      </c>
      <c r="I108" s="53">
        <f t="shared" si="19"/>
        <v>1000000</v>
      </c>
      <c r="J108" s="4">
        <f t="shared" si="19"/>
        <v>139857.75</v>
      </c>
      <c r="K108" s="27">
        <f t="shared" si="16"/>
        <v>13.985775</v>
      </c>
    </row>
    <row r="109" spans="1:11" s="15" customFormat="1" ht="21" customHeight="1">
      <c r="A109" s="68" t="s">
        <v>115</v>
      </c>
      <c r="B109" s="33" t="s">
        <v>116</v>
      </c>
      <c r="C109" s="4"/>
      <c r="D109" s="4"/>
      <c r="E109" s="27"/>
      <c r="F109" s="4">
        <f>F110+F115</f>
        <v>52387129</v>
      </c>
      <c r="G109" s="4">
        <f>G110+G115</f>
        <v>13353277.84</v>
      </c>
      <c r="H109" s="27">
        <f t="shared" si="20"/>
        <v>25.489615664947014</v>
      </c>
      <c r="I109" s="4">
        <f t="shared" si="19"/>
        <v>52387129</v>
      </c>
      <c r="J109" s="4">
        <f t="shared" si="19"/>
        <v>13353277.84</v>
      </c>
      <c r="K109" s="27">
        <f t="shared" si="16"/>
        <v>25.489615664947014</v>
      </c>
    </row>
    <row r="110" spans="1:11" s="15" customFormat="1" ht="39" customHeight="1">
      <c r="A110" s="68" t="s">
        <v>117</v>
      </c>
      <c r="B110" s="33" t="s">
        <v>118</v>
      </c>
      <c r="C110" s="4"/>
      <c r="D110" s="4"/>
      <c r="E110" s="27"/>
      <c r="F110" s="143">
        <v>50061072</v>
      </c>
      <c r="G110" s="142">
        <v>8611206.73</v>
      </c>
      <c r="H110" s="27">
        <f t="shared" si="20"/>
        <v>17.20140297834613</v>
      </c>
      <c r="I110" s="4">
        <f t="shared" si="19"/>
        <v>50061072</v>
      </c>
      <c r="J110" s="4">
        <f t="shared" si="19"/>
        <v>8611206.73</v>
      </c>
      <c r="K110" s="27">
        <f t="shared" si="16"/>
        <v>17.20140297834613</v>
      </c>
    </row>
    <row r="111" spans="1:11" s="14" customFormat="1" ht="40.5" customHeight="1" hidden="1">
      <c r="A111" s="66" t="s">
        <v>86</v>
      </c>
      <c r="B111" s="32" t="s">
        <v>50</v>
      </c>
      <c r="C111" s="5"/>
      <c r="D111" s="5"/>
      <c r="E111" s="28"/>
      <c r="F111" s="163">
        <v>2326057</v>
      </c>
      <c r="G111" s="123">
        <v>23323271.35</v>
      </c>
      <c r="H111" s="19">
        <f t="shared" si="20"/>
        <v>1002.6956067714591</v>
      </c>
      <c r="I111" s="3">
        <f t="shared" si="19"/>
        <v>2326057</v>
      </c>
      <c r="J111" s="3">
        <f t="shared" si="19"/>
        <v>23323271.35</v>
      </c>
      <c r="K111" s="19">
        <f t="shared" si="16"/>
        <v>1002.6956067714591</v>
      </c>
    </row>
    <row r="112" spans="1:11" s="14" customFormat="1" ht="39" customHeight="1" hidden="1">
      <c r="A112" s="66" t="s">
        <v>87</v>
      </c>
      <c r="B112" s="32" t="s">
        <v>51</v>
      </c>
      <c r="C112" s="5"/>
      <c r="D112" s="5"/>
      <c r="E112" s="28"/>
      <c r="F112" s="54">
        <v>665006</v>
      </c>
      <c r="G112" s="124">
        <v>501102.77</v>
      </c>
      <c r="H112" s="29">
        <f t="shared" si="20"/>
        <v>75.35312012222445</v>
      </c>
      <c r="I112" s="54">
        <f t="shared" si="19"/>
        <v>665006</v>
      </c>
      <c r="J112" s="54">
        <f t="shared" si="19"/>
        <v>501102.77</v>
      </c>
      <c r="K112" s="29">
        <f t="shared" si="16"/>
        <v>75.35312012222445</v>
      </c>
    </row>
    <row r="113" spans="1:11" s="14" customFormat="1" ht="26.25" customHeight="1" hidden="1">
      <c r="A113" s="66" t="s">
        <v>88</v>
      </c>
      <c r="B113" s="32" t="s">
        <v>52</v>
      </c>
      <c r="C113" s="5"/>
      <c r="D113" s="5"/>
      <c r="E113" s="28"/>
      <c r="F113" s="3">
        <v>34391</v>
      </c>
      <c r="G113" s="84">
        <v>75617.3</v>
      </c>
      <c r="H113" s="19">
        <f t="shared" si="20"/>
        <v>219.8752580617022</v>
      </c>
      <c r="I113" s="3">
        <f t="shared" si="19"/>
        <v>34391</v>
      </c>
      <c r="J113" s="3">
        <f t="shared" si="19"/>
        <v>75617.3</v>
      </c>
      <c r="K113" s="19">
        <f t="shared" si="16"/>
        <v>219.8752580617022</v>
      </c>
    </row>
    <row r="114" spans="1:11" s="14" customFormat="1" ht="38.25" customHeight="1" hidden="1">
      <c r="A114" s="66" t="s">
        <v>89</v>
      </c>
      <c r="B114" s="32" t="s">
        <v>53</v>
      </c>
      <c r="C114" s="5"/>
      <c r="D114" s="5"/>
      <c r="E114" s="28"/>
      <c r="F114" s="3">
        <v>33306</v>
      </c>
      <c r="G114" s="125">
        <v>66851.71</v>
      </c>
      <c r="H114" s="19">
        <f t="shared" si="20"/>
        <v>200.71972017053986</v>
      </c>
      <c r="I114" s="3">
        <f t="shared" si="19"/>
        <v>33306</v>
      </c>
      <c r="J114" s="3">
        <f t="shared" si="19"/>
        <v>66851.71</v>
      </c>
      <c r="K114" s="19">
        <f t="shared" si="16"/>
        <v>200.71972017053986</v>
      </c>
    </row>
    <row r="115" spans="1:11" s="15" customFormat="1" ht="18.75" customHeight="1">
      <c r="A115" s="68" t="s">
        <v>119</v>
      </c>
      <c r="B115" s="33" t="s">
        <v>120</v>
      </c>
      <c r="C115" s="4"/>
      <c r="D115" s="4"/>
      <c r="E115" s="27"/>
      <c r="F115" s="4">
        <v>2326057</v>
      </c>
      <c r="G115" s="143">
        <v>4742071.11</v>
      </c>
      <c r="H115" s="27">
        <f>G115/F115*100</f>
        <v>203.86736481522166</v>
      </c>
      <c r="I115" s="4">
        <f t="shared" si="19"/>
        <v>2326057</v>
      </c>
      <c r="J115" s="4">
        <f t="shared" si="19"/>
        <v>4742071.11</v>
      </c>
      <c r="K115" s="27">
        <f t="shared" si="16"/>
        <v>203.86736481522166</v>
      </c>
    </row>
    <row r="116" spans="1:11" s="6" customFormat="1" ht="20.25" customHeight="1" hidden="1">
      <c r="A116" s="65">
        <v>25020100</v>
      </c>
      <c r="B116" s="30" t="s">
        <v>163</v>
      </c>
      <c r="C116" s="3"/>
      <c r="D116" s="3"/>
      <c r="E116" s="19"/>
      <c r="F116" s="3">
        <f>SUM(F120)</f>
        <v>0</v>
      </c>
      <c r="G116" s="85">
        <v>10318822.54</v>
      </c>
      <c r="H116" s="43" t="e">
        <f>G116/F116*100</f>
        <v>#DIV/0!</v>
      </c>
      <c r="I116" s="4">
        <f t="shared" si="19"/>
        <v>0</v>
      </c>
      <c r="J116" s="3">
        <f t="shared" si="19"/>
        <v>10318822.54</v>
      </c>
      <c r="K116" s="43" t="e">
        <f t="shared" si="16"/>
        <v>#DIV/0!</v>
      </c>
    </row>
    <row r="117" spans="1:11" s="6" customFormat="1" ht="135" customHeight="1" hidden="1">
      <c r="A117" s="66" t="s">
        <v>90</v>
      </c>
      <c r="B117" s="32" t="s">
        <v>164</v>
      </c>
      <c r="C117" s="10"/>
      <c r="D117" s="10"/>
      <c r="E117" s="19"/>
      <c r="F117" s="3">
        <v>1773165</v>
      </c>
      <c r="G117" s="85">
        <v>2618361.68</v>
      </c>
      <c r="H117" s="19">
        <f>G117/F117*100</f>
        <v>147.66599160258636</v>
      </c>
      <c r="I117" s="18">
        <f aca="true" t="shared" si="21" ref="I117:J127">SUM(C117,F117)</f>
        <v>1773165</v>
      </c>
      <c r="J117" s="18">
        <f t="shared" si="21"/>
        <v>2618361.68</v>
      </c>
      <c r="K117" s="19">
        <f t="shared" si="16"/>
        <v>147.66599160258636</v>
      </c>
    </row>
    <row r="118" spans="1:11" s="15" customFormat="1" ht="18.75">
      <c r="A118" s="68" t="s">
        <v>109</v>
      </c>
      <c r="B118" s="33" t="s">
        <v>110</v>
      </c>
      <c r="C118" s="41">
        <f>C119</f>
        <v>68200</v>
      </c>
      <c r="D118" s="41">
        <f>D119</f>
        <v>26632</v>
      </c>
      <c r="E118" s="27">
        <f>D118/C118*100</f>
        <v>39.049853372434015</v>
      </c>
      <c r="F118" s="4">
        <f>F119+F124</f>
        <v>3600000</v>
      </c>
      <c r="G118" s="4">
        <f>G119+G124</f>
        <v>1166500.3</v>
      </c>
      <c r="H118" s="27">
        <f aca="true" t="shared" si="22" ref="H118:H135">G118/F118*100</f>
        <v>32.40278611111111</v>
      </c>
      <c r="I118" s="53">
        <f t="shared" si="21"/>
        <v>3668200</v>
      </c>
      <c r="J118" s="53">
        <f t="shared" si="21"/>
        <v>1193132.3</v>
      </c>
      <c r="K118" s="27">
        <f t="shared" si="16"/>
        <v>32.52636988168584</v>
      </c>
    </row>
    <row r="119" spans="1:11" s="15" customFormat="1" ht="22.5" customHeight="1">
      <c r="A119" s="68" t="s">
        <v>111</v>
      </c>
      <c r="B119" s="33" t="s">
        <v>112</v>
      </c>
      <c r="C119" s="41">
        <f>C120+C122</f>
        <v>68200</v>
      </c>
      <c r="D119" s="4">
        <f>D120+D122</f>
        <v>26632</v>
      </c>
      <c r="E119" s="27">
        <f>D119/C119*100</f>
        <v>39.049853372434015</v>
      </c>
      <c r="F119" s="53">
        <f>F123</f>
        <v>1000000</v>
      </c>
      <c r="G119" s="53">
        <f>G123</f>
        <v>1166500.3</v>
      </c>
      <c r="H119" s="27">
        <f t="shared" si="22"/>
        <v>116.65003</v>
      </c>
      <c r="I119" s="4">
        <f t="shared" si="21"/>
        <v>1068200</v>
      </c>
      <c r="J119" s="4">
        <f t="shared" si="21"/>
        <v>1193132.3</v>
      </c>
      <c r="K119" s="27">
        <f t="shared" si="16"/>
        <v>111.69559071334956</v>
      </c>
    </row>
    <row r="120" spans="1:11" s="15" customFormat="1" ht="96" customHeight="1">
      <c r="A120" s="68" t="s">
        <v>91</v>
      </c>
      <c r="B120" s="33" t="s">
        <v>54</v>
      </c>
      <c r="C120" s="4">
        <f>C121</f>
        <v>65000</v>
      </c>
      <c r="D120" s="4">
        <f>D121</f>
        <v>26632</v>
      </c>
      <c r="E120" s="27">
        <f>D120/C120*100</f>
        <v>40.972307692307695</v>
      </c>
      <c r="F120" s="4"/>
      <c r="G120" s="4"/>
      <c r="H120" s="27"/>
      <c r="I120" s="4">
        <f t="shared" si="21"/>
        <v>65000</v>
      </c>
      <c r="J120" s="4">
        <f t="shared" si="21"/>
        <v>26632</v>
      </c>
      <c r="K120" s="27">
        <f t="shared" si="16"/>
        <v>40.972307692307695</v>
      </c>
    </row>
    <row r="121" spans="1:11" s="6" customFormat="1" ht="76.5" customHeight="1">
      <c r="A121" s="101" t="s">
        <v>92</v>
      </c>
      <c r="B121" s="98" t="s">
        <v>55</v>
      </c>
      <c r="C121" s="10">
        <v>65000</v>
      </c>
      <c r="D121" s="10">
        <v>26632</v>
      </c>
      <c r="E121" s="94">
        <f>D121/C121*100</f>
        <v>40.972307692307695</v>
      </c>
      <c r="F121" s="93"/>
      <c r="G121" s="93"/>
      <c r="H121" s="94"/>
      <c r="I121" s="93">
        <f t="shared" si="21"/>
        <v>65000</v>
      </c>
      <c r="J121" s="93">
        <f t="shared" si="21"/>
        <v>26632</v>
      </c>
      <c r="K121" s="94">
        <f t="shared" si="16"/>
        <v>40.972307692307695</v>
      </c>
    </row>
    <row r="122" spans="1:11" s="15" customFormat="1" ht="37.5" customHeight="1">
      <c r="A122" s="68" t="s">
        <v>113</v>
      </c>
      <c r="B122" s="33" t="s">
        <v>114</v>
      </c>
      <c r="C122" s="4">
        <v>3200</v>
      </c>
      <c r="D122" s="4">
        <v>0</v>
      </c>
      <c r="E122" s="27">
        <f>D122/C122*100</f>
        <v>0</v>
      </c>
      <c r="F122" s="4"/>
      <c r="G122" s="4"/>
      <c r="H122" s="27"/>
      <c r="I122" s="4">
        <f t="shared" si="21"/>
        <v>3200</v>
      </c>
      <c r="J122" s="4">
        <f t="shared" si="21"/>
        <v>0</v>
      </c>
      <c r="K122" s="27">
        <f t="shared" si="16"/>
        <v>0</v>
      </c>
    </row>
    <row r="123" spans="1:11" s="14" customFormat="1" ht="57" customHeight="1">
      <c r="A123" s="68" t="s">
        <v>93</v>
      </c>
      <c r="B123" s="33" t="s">
        <v>56</v>
      </c>
      <c r="C123" s="1"/>
      <c r="D123" s="1"/>
      <c r="E123" s="29"/>
      <c r="F123" s="4">
        <v>1000000</v>
      </c>
      <c r="G123" s="4">
        <v>1166500.3</v>
      </c>
      <c r="H123" s="27">
        <f t="shared" si="22"/>
        <v>116.65003</v>
      </c>
      <c r="I123" s="4">
        <f t="shared" si="21"/>
        <v>1000000</v>
      </c>
      <c r="J123" s="4">
        <f t="shared" si="21"/>
        <v>1166500.3</v>
      </c>
      <c r="K123" s="27">
        <f t="shared" si="16"/>
        <v>116.65003</v>
      </c>
    </row>
    <row r="124" spans="1:11" s="15" customFormat="1" ht="20.25" customHeight="1">
      <c r="A124" s="68" t="s">
        <v>94</v>
      </c>
      <c r="B124" s="33" t="s">
        <v>57</v>
      </c>
      <c r="C124" s="4"/>
      <c r="D124" s="4"/>
      <c r="E124" s="27"/>
      <c r="F124" s="4">
        <f>F125</f>
        <v>2600000</v>
      </c>
      <c r="G124" s="4">
        <f>G125</f>
        <v>0</v>
      </c>
      <c r="H124" s="27">
        <f t="shared" si="22"/>
        <v>0</v>
      </c>
      <c r="I124" s="4">
        <f>SUM(C124,F124)</f>
        <v>2600000</v>
      </c>
      <c r="J124" s="4">
        <f t="shared" si="21"/>
        <v>0</v>
      </c>
      <c r="K124" s="27">
        <f t="shared" si="16"/>
        <v>0</v>
      </c>
    </row>
    <row r="125" spans="1:11" s="15" customFormat="1" ht="18.75">
      <c r="A125" s="68" t="s">
        <v>95</v>
      </c>
      <c r="B125" s="33" t="s">
        <v>58</v>
      </c>
      <c r="C125" s="4"/>
      <c r="D125" s="4"/>
      <c r="E125" s="27"/>
      <c r="F125" s="4">
        <f>F126+F127</f>
        <v>2600000</v>
      </c>
      <c r="G125" s="4">
        <f>G126+G127</f>
        <v>0</v>
      </c>
      <c r="H125" s="27">
        <f t="shared" si="22"/>
        <v>0</v>
      </c>
      <c r="I125" s="4">
        <f t="shared" si="21"/>
        <v>2600000</v>
      </c>
      <c r="J125" s="4">
        <f t="shared" si="21"/>
        <v>0</v>
      </c>
      <c r="K125" s="27">
        <f t="shared" si="16"/>
        <v>0</v>
      </c>
    </row>
    <row r="126" spans="1:11" s="6" customFormat="1" ht="77.25" customHeight="1">
      <c r="A126" s="66" t="s">
        <v>96</v>
      </c>
      <c r="B126" s="32" t="s">
        <v>165</v>
      </c>
      <c r="C126" s="3"/>
      <c r="D126" s="3"/>
      <c r="E126" s="19"/>
      <c r="F126" s="3">
        <v>2600000</v>
      </c>
      <c r="G126" s="3"/>
      <c r="H126" s="19">
        <f t="shared" si="22"/>
        <v>0</v>
      </c>
      <c r="I126" s="3">
        <f t="shared" si="21"/>
        <v>2600000</v>
      </c>
      <c r="J126" s="3">
        <f t="shared" si="21"/>
        <v>0</v>
      </c>
      <c r="K126" s="19">
        <f t="shared" si="16"/>
        <v>0</v>
      </c>
    </row>
    <row r="127" spans="1:11" s="44" customFormat="1" ht="93.75" customHeight="1" hidden="1">
      <c r="A127" s="66">
        <v>33010200</v>
      </c>
      <c r="B127" s="32" t="s">
        <v>166</v>
      </c>
      <c r="C127" s="3"/>
      <c r="D127" s="3"/>
      <c r="E127" s="19"/>
      <c r="F127" s="3"/>
      <c r="G127" s="3"/>
      <c r="H127" s="43" t="e">
        <f t="shared" si="22"/>
        <v>#DIV/0!</v>
      </c>
      <c r="I127" s="3">
        <f t="shared" si="21"/>
        <v>0</v>
      </c>
      <c r="J127" s="3">
        <f t="shared" si="21"/>
        <v>0</v>
      </c>
      <c r="K127" s="43" t="e">
        <f t="shared" si="16"/>
        <v>#DIV/0!</v>
      </c>
    </row>
    <row r="128" spans="1:11" s="14" customFormat="1" ht="18.75">
      <c r="A128" s="64">
        <v>50000000</v>
      </c>
      <c r="B128" s="40" t="s">
        <v>13</v>
      </c>
      <c r="C128" s="39"/>
      <c r="D128" s="39"/>
      <c r="E128" s="27"/>
      <c r="F128" s="39">
        <f>F129</f>
        <v>919543</v>
      </c>
      <c r="G128" s="39">
        <f>G129</f>
        <v>219847.36</v>
      </c>
      <c r="H128" s="27">
        <f t="shared" si="22"/>
        <v>23.908328376160764</v>
      </c>
      <c r="I128" s="4">
        <f>SUM(C128:F128)</f>
        <v>919543</v>
      </c>
      <c r="J128" s="4">
        <f>SUM(D128,G128)</f>
        <v>219847.36</v>
      </c>
      <c r="K128" s="27">
        <f>J128/I128*100</f>
        <v>23.908328376160764</v>
      </c>
    </row>
    <row r="129" spans="1:11" ht="18.75">
      <c r="A129" s="68" t="s">
        <v>97</v>
      </c>
      <c r="B129" s="33" t="s">
        <v>60</v>
      </c>
      <c r="C129" s="108"/>
      <c r="D129" s="108"/>
      <c r="E129" s="27"/>
      <c r="F129" s="107">
        <f>F130</f>
        <v>919543</v>
      </c>
      <c r="G129" s="107">
        <f>G130</f>
        <v>219847.36</v>
      </c>
      <c r="H129" s="27">
        <f t="shared" si="22"/>
        <v>23.908328376160764</v>
      </c>
      <c r="I129" s="4">
        <f>SUM(C129:F129)</f>
        <v>919543</v>
      </c>
      <c r="J129" s="107">
        <f>SUM(D129,G129)</f>
        <v>219847.36</v>
      </c>
      <c r="K129" s="27">
        <f>J129/I129*100</f>
        <v>23.908328376160764</v>
      </c>
    </row>
    <row r="130" spans="1:11" s="6" customFormat="1" ht="61.5" customHeight="1">
      <c r="A130" s="65">
        <v>50110000</v>
      </c>
      <c r="B130" s="30" t="s">
        <v>61</v>
      </c>
      <c r="C130" s="109"/>
      <c r="D130" s="109"/>
      <c r="E130" s="19"/>
      <c r="F130" s="110">
        <v>919543</v>
      </c>
      <c r="G130" s="110">
        <v>219847.36</v>
      </c>
      <c r="H130" s="19">
        <f t="shared" si="22"/>
        <v>23.908328376160764</v>
      </c>
      <c r="I130" s="3">
        <f>SUM(C130:F130)</f>
        <v>919543</v>
      </c>
      <c r="J130" s="110">
        <f>SUM(D130,G130)</f>
        <v>219847.36</v>
      </c>
      <c r="K130" s="19">
        <f>J130/I130*100</f>
        <v>23.908328376160764</v>
      </c>
    </row>
    <row r="131" spans="1:11" s="15" customFormat="1" ht="18.75">
      <c r="A131" s="64">
        <v>900101</v>
      </c>
      <c r="B131" s="26" t="s">
        <v>14</v>
      </c>
      <c r="C131" s="4">
        <f>C13+C72+C118</f>
        <v>839171299</v>
      </c>
      <c r="D131" s="4">
        <f>D13+D72+D118</f>
        <v>224972532.68</v>
      </c>
      <c r="E131" s="27">
        <f>D131/C131*100</f>
        <v>26.808892647792998</v>
      </c>
      <c r="F131" s="4">
        <f>F13+F72+F118+F129</f>
        <v>60467963.14</v>
      </c>
      <c r="G131" s="4">
        <f>G13+G72+G118+G129</f>
        <v>15764873.18</v>
      </c>
      <c r="H131" s="27">
        <f t="shared" si="22"/>
        <v>26.071447360480743</v>
      </c>
      <c r="I131" s="4">
        <f>SUM(C131,F131)</f>
        <v>899639262.14</v>
      </c>
      <c r="J131" s="4">
        <f>SUM(D131,G131)</f>
        <v>240737405.86</v>
      </c>
      <c r="K131" s="27">
        <f t="shared" si="16"/>
        <v>26.75932632012418</v>
      </c>
    </row>
    <row r="132" spans="1:11" s="15" customFormat="1" ht="18.75">
      <c r="A132" s="64">
        <v>40000000</v>
      </c>
      <c r="B132" s="26" t="s">
        <v>15</v>
      </c>
      <c r="C132" s="41">
        <f>C133</f>
        <v>1060870750</v>
      </c>
      <c r="D132" s="41">
        <f>D133</f>
        <v>278910891.90000004</v>
      </c>
      <c r="E132" s="27">
        <f aca="true" t="shared" si="23" ref="E132:E150">D132/C132*100</f>
        <v>26.290751432255067</v>
      </c>
      <c r="F132" s="4">
        <f>F133</f>
        <v>0</v>
      </c>
      <c r="G132" s="4">
        <f>G133</f>
        <v>0</v>
      </c>
      <c r="H132" s="27"/>
      <c r="I132" s="4">
        <f>SUM(C132,F132)</f>
        <v>1060870750</v>
      </c>
      <c r="J132" s="4">
        <f>SUM(D132,G132)</f>
        <v>278910891.90000004</v>
      </c>
      <c r="K132" s="27">
        <f t="shared" si="16"/>
        <v>26.290751432255067</v>
      </c>
    </row>
    <row r="133" spans="1:11" s="15" customFormat="1" ht="20.25" customHeight="1">
      <c r="A133" s="64">
        <v>41000000</v>
      </c>
      <c r="B133" s="26" t="s">
        <v>26</v>
      </c>
      <c r="C133" s="4">
        <f>C136+C146</f>
        <v>1060870750</v>
      </c>
      <c r="D133" s="4">
        <f>D136+D146</f>
        <v>278910891.90000004</v>
      </c>
      <c r="E133" s="27">
        <f t="shared" si="23"/>
        <v>26.290751432255067</v>
      </c>
      <c r="F133" s="4">
        <f>F146+F134</f>
        <v>0</v>
      </c>
      <c r="G133" s="4">
        <f>G146+G134</f>
        <v>0</v>
      </c>
      <c r="H133" s="46"/>
      <c r="I133" s="4">
        <f>I136+I146+I134</f>
        <v>1060870750</v>
      </c>
      <c r="J133" s="4">
        <f>J136+J146</f>
        <v>278910891.90000004</v>
      </c>
      <c r="K133" s="27">
        <f t="shared" si="16"/>
        <v>26.290751432255067</v>
      </c>
    </row>
    <row r="134" spans="1:11" s="15" customFormat="1" ht="20.25" customHeight="1" hidden="1">
      <c r="A134" s="104">
        <v>41010000</v>
      </c>
      <c r="B134" s="26" t="s">
        <v>148</v>
      </c>
      <c r="C134" s="105"/>
      <c r="D134" s="4"/>
      <c r="E134" s="27"/>
      <c r="F134" s="4">
        <f>F135</f>
        <v>0</v>
      </c>
      <c r="G134" s="4">
        <f>G135</f>
        <v>0</v>
      </c>
      <c r="H134" s="46" t="e">
        <f t="shared" si="22"/>
        <v>#DIV/0!</v>
      </c>
      <c r="I134" s="4">
        <f>SUM(C134,F134)</f>
        <v>0</v>
      </c>
      <c r="J134" s="4">
        <f>SUM(D134,G134)</f>
        <v>0</v>
      </c>
      <c r="K134" s="27" t="e">
        <f t="shared" si="16"/>
        <v>#DIV/0!</v>
      </c>
    </row>
    <row r="135" spans="1:11" s="15" customFormat="1" ht="44.25" customHeight="1" hidden="1">
      <c r="A135" s="83">
        <v>41010900</v>
      </c>
      <c r="B135" s="36" t="s">
        <v>149</v>
      </c>
      <c r="C135" s="105"/>
      <c r="D135" s="4"/>
      <c r="E135" s="27"/>
      <c r="F135" s="54"/>
      <c r="G135" s="54"/>
      <c r="H135" s="106" t="e">
        <f t="shared" si="22"/>
        <v>#DIV/0!</v>
      </c>
      <c r="I135" s="54">
        <f>SUM(C135,F135)</f>
        <v>0</v>
      </c>
      <c r="J135" s="54">
        <f>SUM(D135,G135)</f>
        <v>0</v>
      </c>
      <c r="K135" s="29" t="e">
        <f t="shared" si="16"/>
        <v>#DIV/0!</v>
      </c>
    </row>
    <row r="136" spans="1:11" s="15" customFormat="1" ht="18.75" customHeight="1" hidden="1">
      <c r="A136" s="64">
        <v>41020000</v>
      </c>
      <c r="B136" s="77" t="s">
        <v>16</v>
      </c>
      <c r="C136" s="41">
        <f>SUM(C137:C145)</f>
        <v>0</v>
      </c>
      <c r="D136" s="41">
        <f>SUM(D137:D145)</f>
        <v>0</v>
      </c>
      <c r="E136" s="27" t="e">
        <f t="shared" si="23"/>
        <v>#DIV/0!</v>
      </c>
      <c r="F136" s="4"/>
      <c r="G136" s="4"/>
      <c r="H136" s="27"/>
      <c r="I136" s="4">
        <f>SUM(I137:I145)</f>
        <v>0</v>
      </c>
      <c r="J136" s="4">
        <f>SUM(J137:J145)</f>
        <v>0</v>
      </c>
      <c r="K136" s="27" t="e">
        <f t="shared" si="16"/>
        <v>#DIV/0!</v>
      </c>
    </row>
    <row r="137" spans="1:11" ht="45.75" customHeight="1" hidden="1">
      <c r="A137" s="73">
        <v>41020100</v>
      </c>
      <c r="B137" s="36" t="s">
        <v>171</v>
      </c>
      <c r="C137" s="35"/>
      <c r="D137" s="35"/>
      <c r="E137" s="29" t="e">
        <f t="shared" si="23"/>
        <v>#DIV/0!</v>
      </c>
      <c r="F137" s="1"/>
      <c r="G137" s="1"/>
      <c r="H137" s="29"/>
      <c r="I137" s="1">
        <f aca="true" t="shared" si="24" ref="I137:J171">SUM(C137,F137)</f>
        <v>0</v>
      </c>
      <c r="J137" s="1">
        <f t="shared" si="24"/>
        <v>0</v>
      </c>
      <c r="K137" s="29" t="e">
        <f t="shared" si="16"/>
        <v>#DIV/0!</v>
      </c>
    </row>
    <row r="138" spans="1:11" ht="43.5" customHeight="1" hidden="1">
      <c r="A138" s="73">
        <v>41020600</v>
      </c>
      <c r="B138" s="36" t="s">
        <v>177</v>
      </c>
      <c r="C138" s="35"/>
      <c r="D138" s="35"/>
      <c r="E138" s="29" t="e">
        <f t="shared" si="23"/>
        <v>#DIV/0!</v>
      </c>
      <c r="F138" s="1"/>
      <c r="G138" s="1"/>
      <c r="H138" s="29"/>
      <c r="I138" s="1">
        <f t="shared" si="24"/>
        <v>0</v>
      </c>
      <c r="J138" s="1">
        <f t="shared" si="24"/>
        <v>0</v>
      </c>
      <c r="K138" s="29" t="e">
        <f t="shared" si="16"/>
        <v>#DIV/0!</v>
      </c>
    </row>
    <row r="139" spans="1:11" ht="43.5" customHeight="1" hidden="1">
      <c r="A139" s="73">
        <v>41021100</v>
      </c>
      <c r="B139" s="36" t="s">
        <v>124</v>
      </c>
      <c r="C139" s="35"/>
      <c r="D139" s="1"/>
      <c r="E139" s="29" t="e">
        <f t="shared" si="23"/>
        <v>#DIV/0!</v>
      </c>
      <c r="F139" s="1"/>
      <c r="G139" s="1"/>
      <c r="H139" s="29"/>
      <c r="I139" s="1">
        <f t="shared" si="24"/>
        <v>0</v>
      </c>
      <c r="J139" s="1">
        <f t="shared" si="24"/>
        <v>0</v>
      </c>
      <c r="K139" s="29" t="e">
        <f aca="true" t="shared" si="25" ref="K139:K172">J139/I139*100</f>
        <v>#DIV/0!</v>
      </c>
    </row>
    <row r="140" spans="1:11" ht="43.5" customHeight="1" hidden="1">
      <c r="A140" s="73">
        <v>41021600</v>
      </c>
      <c r="B140" s="50" t="s">
        <v>125</v>
      </c>
      <c r="C140" s="35"/>
      <c r="D140" s="1"/>
      <c r="E140" s="29" t="e">
        <f t="shared" si="23"/>
        <v>#DIV/0!</v>
      </c>
      <c r="F140" s="1"/>
      <c r="G140" s="1"/>
      <c r="H140" s="29"/>
      <c r="I140" s="1">
        <f t="shared" si="24"/>
        <v>0</v>
      </c>
      <c r="J140" s="1">
        <f t="shared" si="24"/>
        <v>0</v>
      </c>
      <c r="K140" s="29" t="e">
        <f t="shared" si="25"/>
        <v>#DIV/0!</v>
      </c>
    </row>
    <row r="141" spans="1:11" ht="43.5" customHeight="1" hidden="1">
      <c r="A141" s="73">
        <v>41021700</v>
      </c>
      <c r="B141" s="79" t="s">
        <v>130</v>
      </c>
      <c r="C141" s="35"/>
      <c r="D141" s="1"/>
      <c r="E141" s="29" t="e">
        <f t="shared" si="23"/>
        <v>#DIV/0!</v>
      </c>
      <c r="F141" s="1"/>
      <c r="G141" s="1"/>
      <c r="H141" s="29"/>
      <c r="I141" s="1">
        <f t="shared" si="24"/>
        <v>0</v>
      </c>
      <c r="J141" s="1">
        <f t="shared" si="24"/>
        <v>0</v>
      </c>
      <c r="K141" s="29" t="e">
        <f t="shared" si="25"/>
        <v>#DIV/0!</v>
      </c>
    </row>
    <row r="142" spans="1:11" ht="43.5" customHeight="1" hidden="1">
      <c r="A142" s="83">
        <v>41021200</v>
      </c>
      <c r="B142" s="36" t="s">
        <v>150</v>
      </c>
      <c r="C142" s="87"/>
      <c r="D142" s="87"/>
      <c r="E142" s="29" t="e">
        <f t="shared" si="23"/>
        <v>#DIV/0!</v>
      </c>
      <c r="F142" s="1"/>
      <c r="G142" s="1"/>
      <c r="H142" s="29"/>
      <c r="I142" s="1">
        <f t="shared" si="24"/>
        <v>0</v>
      </c>
      <c r="J142" s="1">
        <f t="shared" si="24"/>
        <v>0</v>
      </c>
      <c r="K142" s="29" t="e">
        <f t="shared" si="25"/>
        <v>#DIV/0!</v>
      </c>
    </row>
    <row r="143" spans="1:11" ht="43.5" customHeight="1" hidden="1">
      <c r="A143" s="117">
        <v>41021300</v>
      </c>
      <c r="B143" s="36" t="s">
        <v>167</v>
      </c>
      <c r="C143" s="88"/>
      <c r="D143" s="88"/>
      <c r="E143" s="29" t="e">
        <f t="shared" si="23"/>
        <v>#DIV/0!</v>
      </c>
      <c r="F143" s="1"/>
      <c r="G143" s="1"/>
      <c r="H143" s="29"/>
      <c r="I143" s="1">
        <f t="shared" si="24"/>
        <v>0</v>
      </c>
      <c r="J143" s="1">
        <f t="shared" si="24"/>
        <v>0</v>
      </c>
      <c r="K143" s="29" t="e">
        <f t="shared" si="25"/>
        <v>#DIV/0!</v>
      </c>
    </row>
    <row r="144" spans="1:11" ht="43.5" customHeight="1" hidden="1">
      <c r="A144" s="83">
        <v>41021800</v>
      </c>
      <c r="B144" s="81" t="s">
        <v>152</v>
      </c>
      <c r="C144" s="35"/>
      <c r="D144" s="35"/>
      <c r="E144" s="29" t="e">
        <f t="shared" si="23"/>
        <v>#DIV/0!</v>
      </c>
      <c r="F144" s="1"/>
      <c r="G144" s="1"/>
      <c r="H144" s="29"/>
      <c r="I144" s="1">
        <f t="shared" si="24"/>
        <v>0</v>
      </c>
      <c r="J144" s="1">
        <f>SUM(D144,G144)</f>
        <v>0</v>
      </c>
      <c r="K144" s="29" t="e">
        <f>J144/I144*100</f>
        <v>#DIV/0!</v>
      </c>
    </row>
    <row r="145" spans="1:11" ht="43.5" customHeight="1" hidden="1">
      <c r="A145" s="83">
        <v>41021900</v>
      </c>
      <c r="B145" s="80" t="s">
        <v>151</v>
      </c>
      <c r="C145" s="89"/>
      <c r="D145" s="89"/>
      <c r="E145" s="29" t="e">
        <f t="shared" si="23"/>
        <v>#DIV/0!</v>
      </c>
      <c r="F145" s="1"/>
      <c r="G145" s="1"/>
      <c r="H145" s="29"/>
      <c r="I145" s="1">
        <f t="shared" si="24"/>
        <v>0</v>
      </c>
      <c r="J145" s="1">
        <f t="shared" si="24"/>
        <v>0</v>
      </c>
      <c r="K145" s="29" t="e">
        <f t="shared" si="25"/>
        <v>#DIV/0!</v>
      </c>
    </row>
    <row r="146" spans="1:11" s="15" customFormat="1" ht="18.75">
      <c r="A146" s="64">
        <v>41030000</v>
      </c>
      <c r="B146" s="77" t="s">
        <v>17</v>
      </c>
      <c r="C146" s="4">
        <f>C147+C149+C150+C151+C152+C153+C154+C159+C172</f>
        <v>1060870750</v>
      </c>
      <c r="D146" s="4">
        <f>D147+D149+D150+D151+D152+D153+D154+D159+D172</f>
        <v>278910891.90000004</v>
      </c>
      <c r="E146" s="27">
        <f t="shared" si="23"/>
        <v>26.290751432255067</v>
      </c>
      <c r="F146" s="4"/>
      <c r="G146" s="4"/>
      <c r="H146" s="27"/>
      <c r="I146" s="4">
        <f>SUM(C146,F146)</f>
        <v>1060870750</v>
      </c>
      <c r="J146" s="4">
        <f>SUM(D146,G146)</f>
        <v>278910891.90000004</v>
      </c>
      <c r="K146" s="27">
        <f t="shared" si="25"/>
        <v>26.290751432255067</v>
      </c>
    </row>
    <row r="147" spans="1:13" s="6" customFormat="1" ht="60.75" customHeight="1">
      <c r="A147" s="73">
        <v>41030300</v>
      </c>
      <c r="B147" s="36" t="s">
        <v>0</v>
      </c>
      <c r="C147" s="1"/>
      <c r="D147" s="1">
        <v>28450</v>
      </c>
      <c r="E147" s="82"/>
      <c r="F147" s="1"/>
      <c r="G147" s="1"/>
      <c r="H147" s="27"/>
      <c r="I147" s="1">
        <f t="shared" si="24"/>
        <v>0</v>
      </c>
      <c r="J147" s="1">
        <f t="shared" si="24"/>
        <v>28450</v>
      </c>
      <c r="K147" s="29"/>
      <c r="M147" s="160"/>
    </row>
    <row r="148" spans="1:11" s="6" customFormat="1" ht="37.5" customHeight="1" hidden="1">
      <c r="A148" s="73">
        <v>41030400</v>
      </c>
      <c r="B148" s="36" t="s">
        <v>131</v>
      </c>
      <c r="C148" s="1"/>
      <c r="D148" s="1"/>
      <c r="E148" s="82"/>
      <c r="F148" s="1"/>
      <c r="G148" s="1"/>
      <c r="H148" s="27"/>
      <c r="I148" s="1">
        <f>SUM(C148,F148)</f>
        <v>0</v>
      </c>
      <c r="J148" s="1">
        <f>SUM(D148,G148)</f>
        <v>0</v>
      </c>
      <c r="K148" s="29" t="e">
        <f>J148/I148*100</f>
        <v>#DIV/0!</v>
      </c>
    </row>
    <row r="149" spans="1:11" s="6" customFormat="1" ht="95.25" customHeight="1">
      <c r="A149" s="71">
        <v>41030600</v>
      </c>
      <c r="B149" s="133" t="s">
        <v>194</v>
      </c>
      <c r="C149" s="1">
        <v>259793100</v>
      </c>
      <c r="D149" s="1">
        <v>62978664.4</v>
      </c>
      <c r="E149" s="82">
        <f t="shared" si="23"/>
        <v>24.241854152400506</v>
      </c>
      <c r="F149" s="1"/>
      <c r="G149" s="1"/>
      <c r="H149" s="27"/>
      <c r="I149" s="1">
        <f t="shared" si="24"/>
        <v>259793100</v>
      </c>
      <c r="J149" s="1">
        <f t="shared" si="24"/>
        <v>62978664.4</v>
      </c>
      <c r="K149" s="29">
        <f t="shared" si="25"/>
        <v>24.241854152400506</v>
      </c>
    </row>
    <row r="150" spans="1:11" s="6" customFormat="1" ht="114.75" customHeight="1">
      <c r="A150" s="76">
        <v>41030800</v>
      </c>
      <c r="B150" s="128" t="s">
        <v>59</v>
      </c>
      <c r="C150" s="1">
        <v>412917900</v>
      </c>
      <c r="D150" s="1">
        <v>127387448.94</v>
      </c>
      <c r="E150" s="127">
        <f t="shared" si="23"/>
        <v>30.850551390482224</v>
      </c>
      <c r="F150" s="103"/>
      <c r="G150" s="103"/>
      <c r="H150" s="97"/>
      <c r="I150" s="103">
        <f t="shared" si="24"/>
        <v>412917900</v>
      </c>
      <c r="J150" s="103">
        <f t="shared" si="24"/>
        <v>127387448.94</v>
      </c>
      <c r="K150" s="102">
        <f t="shared" si="25"/>
        <v>30.850551390482224</v>
      </c>
    </row>
    <row r="151" spans="1:11" s="6" customFormat="1" ht="79.5" customHeight="1">
      <c r="A151" s="76">
        <v>41031000</v>
      </c>
      <c r="B151" s="36" t="s">
        <v>21</v>
      </c>
      <c r="C151" s="1">
        <v>104830</v>
      </c>
      <c r="D151" s="1">
        <v>37176.15</v>
      </c>
      <c r="E151" s="29">
        <f aca="true" t="shared" si="26" ref="E151:E157">D151/C151*100</f>
        <v>35.46327387198321</v>
      </c>
      <c r="F151" s="13"/>
      <c r="G151" s="13"/>
      <c r="H151" s="27"/>
      <c r="I151" s="1">
        <f t="shared" si="24"/>
        <v>104830</v>
      </c>
      <c r="J151" s="1">
        <f t="shared" si="24"/>
        <v>37176.15</v>
      </c>
      <c r="K151" s="29">
        <f t="shared" si="25"/>
        <v>35.46327387198321</v>
      </c>
    </row>
    <row r="152" spans="1:11" s="6" customFormat="1" ht="37.5" customHeight="1">
      <c r="A152" s="71">
        <v>41033900</v>
      </c>
      <c r="B152" s="37" t="s">
        <v>195</v>
      </c>
      <c r="C152" s="1">
        <v>192447200</v>
      </c>
      <c r="D152" s="1">
        <v>42301200</v>
      </c>
      <c r="E152" s="19">
        <f t="shared" si="26"/>
        <v>21.980678336707417</v>
      </c>
      <c r="F152" s="17"/>
      <c r="G152" s="17"/>
      <c r="H152" s="27"/>
      <c r="I152" s="3">
        <f t="shared" si="24"/>
        <v>192447200</v>
      </c>
      <c r="J152" s="3">
        <f t="shared" si="24"/>
        <v>42301200</v>
      </c>
      <c r="K152" s="19">
        <f t="shared" si="25"/>
        <v>21.980678336707417</v>
      </c>
    </row>
    <row r="153" spans="1:11" s="6" customFormat="1" ht="38.25" customHeight="1">
      <c r="A153" s="57">
        <v>41034200</v>
      </c>
      <c r="B153" s="36" t="s">
        <v>196</v>
      </c>
      <c r="C153" s="1">
        <v>178130800</v>
      </c>
      <c r="D153" s="1">
        <v>42125000</v>
      </c>
      <c r="E153" s="19">
        <f t="shared" si="26"/>
        <v>23.648352783460243</v>
      </c>
      <c r="F153" s="13"/>
      <c r="G153" s="13"/>
      <c r="H153" s="29"/>
      <c r="I153" s="1">
        <f t="shared" si="24"/>
        <v>178130800</v>
      </c>
      <c r="J153" s="1">
        <f t="shared" si="24"/>
        <v>42125000</v>
      </c>
      <c r="K153" s="29">
        <f t="shared" si="25"/>
        <v>23.648352783460243</v>
      </c>
    </row>
    <row r="154" spans="1:11" s="6" customFormat="1" ht="80.25" customHeight="1" hidden="1">
      <c r="A154" s="145">
        <v>41034204</v>
      </c>
      <c r="B154" s="36" t="s">
        <v>2</v>
      </c>
      <c r="C154" s="1">
        <f>C155+C156+C157+C158</f>
        <v>0</v>
      </c>
      <c r="D154" s="1">
        <f>D155+D156+D157+D158</f>
        <v>0</v>
      </c>
      <c r="E154" s="19" t="e">
        <f t="shared" si="26"/>
        <v>#DIV/0!</v>
      </c>
      <c r="F154" s="13"/>
      <c r="G154" s="13"/>
      <c r="H154" s="29"/>
      <c r="I154" s="1">
        <f>SUM(C154,F154)</f>
        <v>0</v>
      </c>
      <c r="J154" s="1">
        <f>SUM(D154,G154)</f>
        <v>0</v>
      </c>
      <c r="K154" s="29" t="e">
        <f>J154/I154*100</f>
        <v>#DIV/0!</v>
      </c>
    </row>
    <row r="155" spans="1:11" s="6" customFormat="1" ht="56.25" customHeight="1" hidden="1">
      <c r="A155" s="145"/>
      <c r="B155" s="36" t="s">
        <v>197</v>
      </c>
      <c r="C155" s="1"/>
      <c r="D155" s="1"/>
      <c r="E155" s="19" t="e">
        <f t="shared" si="26"/>
        <v>#DIV/0!</v>
      </c>
      <c r="F155" s="13"/>
      <c r="G155" s="13"/>
      <c r="H155" s="29"/>
      <c r="I155" s="1"/>
      <c r="J155" s="1"/>
      <c r="K155" s="29"/>
    </row>
    <row r="156" spans="1:11" s="6" customFormat="1" ht="78" customHeight="1" hidden="1">
      <c r="A156" s="145"/>
      <c r="B156" s="36" t="s">
        <v>198</v>
      </c>
      <c r="C156" s="1"/>
      <c r="D156" s="1"/>
      <c r="E156" s="19" t="e">
        <f t="shared" si="26"/>
        <v>#DIV/0!</v>
      </c>
      <c r="F156" s="13"/>
      <c r="G156" s="13"/>
      <c r="H156" s="29"/>
      <c r="I156" s="1"/>
      <c r="J156" s="1"/>
      <c r="K156" s="29"/>
    </row>
    <row r="157" spans="1:11" s="6" customFormat="1" ht="41.25" customHeight="1" hidden="1">
      <c r="A157" s="145"/>
      <c r="B157" s="36" t="s">
        <v>199</v>
      </c>
      <c r="C157" s="1"/>
      <c r="D157" s="1"/>
      <c r="E157" s="19" t="e">
        <f t="shared" si="26"/>
        <v>#DIV/0!</v>
      </c>
      <c r="F157" s="13"/>
      <c r="G157" s="13"/>
      <c r="H157" s="29"/>
      <c r="I157" s="1"/>
      <c r="J157" s="1"/>
      <c r="K157" s="29"/>
    </row>
    <row r="158" spans="1:11" s="6" customFormat="1" ht="59.25" customHeight="1" hidden="1">
      <c r="A158" s="145"/>
      <c r="B158" s="36" t="s">
        <v>3</v>
      </c>
      <c r="C158" s="1"/>
      <c r="D158" s="1"/>
      <c r="E158" s="19" t="e">
        <f>D158/C158*100</f>
        <v>#DIV/0!</v>
      </c>
      <c r="F158" s="13"/>
      <c r="G158" s="13"/>
      <c r="H158" s="29"/>
      <c r="I158" s="1"/>
      <c r="J158" s="1"/>
      <c r="K158" s="29"/>
    </row>
    <row r="159" spans="1:11" s="6" customFormat="1" ht="21.75" customHeight="1">
      <c r="A159" s="183">
        <v>41035000</v>
      </c>
      <c r="B159" s="37" t="s">
        <v>172</v>
      </c>
      <c r="C159" s="171">
        <f>C164+C165+C166+C167+C168+C169+C170+C171+C160+C161+C162+C163</f>
        <v>15798020</v>
      </c>
      <c r="D159" s="171">
        <f>D164+D165+D166+D167+D168+D169+D170+D171+D160+D161+D162+D163</f>
        <v>3723304.37</v>
      </c>
      <c r="E159" s="29">
        <f aca="true" t="shared" si="27" ref="E159:E171">D159/C159*100</f>
        <v>23.56817101130395</v>
      </c>
      <c r="F159" s="78"/>
      <c r="G159" s="78"/>
      <c r="H159" s="29"/>
      <c r="I159" s="54">
        <f aca="true" t="shared" si="28" ref="I159:J163">SUM(C159,F159)</f>
        <v>15798020</v>
      </c>
      <c r="J159" s="1">
        <f t="shared" si="28"/>
        <v>3723304.37</v>
      </c>
      <c r="K159" s="29">
        <f t="shared" si="25"/>
        <v>23.56817101130395</v>
      </c>
    </row>
    <row r="160" spans="1:11" s="6" customFormat="1" ht="63" customHeight="1">
      <c r="A160" s="183"/>
      <c r="B160" s="37" t="s">
        <v>197</v>
      </c>
      <c r="C160" s="171">
        <v>443471</v>
      </c>
      <c r="D160" s="171">
        <v>40130.69</v>
      </c>
      <c r="E160" s="29">
        <f t="shared" si="27"/>
        <v>9.049225315747817</v>
      </c>
      <c r="F160" s="78"/>
      <c r="G160" s="78"/>
      <c r="H160" s="29"/>
      <c r="I160" s="54">
        <f t="shared" si="28"/>
        <v>443471</v>
      </c>
      <c r="J160" s="1">
        <f t="shared" si="28"/>
        <v>40130.69</v>
      </c>
      <c r="K160" s="29">
        <f>J160/I160*100</f>
        <v>9.049225315747817</v>
      </c>
    </row>
    <row r="161" spans="1:11" s="6" customFormat="1" ht="76.5" customHeight="1">
      <c r="A161" s="183"/>
      <c r="B161" s="37" t="s">
        <v>198</v>
      </c>
      <c r="C161" s="171">
        <v>176644</v>
      </c>
      <c r="D161" s="171">
        <v>52026.92</v>
      </c>
      <c r="E161" s="29">
        <f t="shared" si="27"/>
        <v>29.452978872761033</v>
      </c>
      <c r="F161" s="78"/>
      <c r="G161" s="78"/>
      <c r="H161" s="29"/>
      <c r="I161" s="54">
        <f t="shared" si="28"/>
        <v>176644</v>
      </c>
      <c r="J161" s="1">
        <f t="shared" si="28"/>
        <v>52026.92</v>
      </c>
      <c r="K161" s="29">
        <f>J161/I161*100</f>
        <v>29.452978872761033</v>
      </c>
    </row>
    <row r="162" spans="1:11" s="6" customFormat="1" ht="38.25" customHeight="1">
      <c r="A162" s="183"/>
      <c r="B162" s="37" t="s">
        <v>199</v>
      </c>
      <c r="C162" s="171">
        <v>5218000</v>
      </c>
      <c r="D162" s="171">
        <v>1143254</v>
      </c>
      <c r="E162" s="29">
        <f t="shared" si="27"/>
        <v>21.909812188577998</v>
      </c>
      <c r="F162" s="78"/>
      <c r="G162" s="78"/>
      <c r="H162" s="29"/>
      <c r="I162" s="54">
        <f t="shared" si="28"/>
        <v>5218000</v>
      </c>
      <c r="J162" s="1">
        <f t="shared" si="28"/>
        <v>1143254</v>
      </c>
      <c r="K162" s="29">
        <f>J162/I162*100</f>
        <v>21.909812188577998</v>
      </c>
    </row>
    <row r="163" spans="1:11" s="6" customFormat="1" ht="67.5" customHeight="1">
      <c r="A163" s="183"/>
      <c r="B163" s="37" t="s">
        <v>3</v>
      </c>
      <c r="C163" s="171">
        <v>8841130</v>
      </c>
      <c r="D163" s="171">
        <v>2235656</v>
      </c>
      <c r="E163" s="29">
        <f t="shared" si="27"/>
        <v>25.28699385712007</v>
      </c>
      <c r="F163" s="78"/>
      <c r="G163" s="78"/>
      <c r="H163" s="29"/>
      <c r="I163" s="54">
        <f t="shared" si="28"/>
        <v>8841130</v>
      </c>
      <c r="J163" s="1">
        <f t="shared" si="28"/>
        <v>2235656</v>
      </c>
      <c r="K163" s="29">
        <f>J163/I163*100</f>
        <v>25.28699385712007</v>
      </c>
    </row>
    <row r="164" spans="1:11" s="6" customFormat="1" ht="78" customHeight="1">
      <c r="A164" s="183"/>
      <c r="B164" s="36" t="s">
        <v>200</v>
      </c>
      <c r="C164" s="167">
        <v>290300</v>
      </c>
      <c r="D164" s="167">
        <v>72000</v>
      </c>
      <c r="E164" s="19">
        <f t="shared" si="27"/>
        <v>24.80192903892525</v>
      </c>
      <c r="F164" s="17"/>
      <c r="G164" s="17"/>
      <c r="H164" s="43" t="e">
        <f>G164/F164*100</f>
        <v>#DIV/0!</v>
      </c>
      <c r="I164" s="3">
        <f t="shared" si="24"/>
        <v>290300</v>
      </c>
      <c r="J164" s="3">
        <f t="shared" si="24"/>
        <v>72000</v>
      </c>
      <c r="K164" s="19">
        <f t="shared" si="25"/>
        <v>24.80192903892525</v>
      </c>
    </row>
    <row r="165" spans="1:11" s="6" customFormat="1" ht="27.75" customHeight="1">
      <c r="A165" s="183"/>
      <c r="B165" s="36" t="s">
        <v>4</v>
      </c>
      <c r="C165" s="167">
        <v>4800</v>
      </c>
      <c r="D165" s="167">
        <v>672</v>
      </c>
      <c r="E165" s="19">
        <f t="shared" si="27"/>
        <v>14.000000000000002</v>
      </c>
      <c r="F165" s="17"/>
      <c r="G165" s="17"/>
      <c r="H165" s="43" t="e">
        <f>G165/F165*100</f>
        <v>#DIV/0!</v>
      </c>
      <c r="I165" s="3">
        <f t="shared" si="24"/>
        <v>4800</v>
      </c>
      <c r="J165" s="3">
        <f t="shared" si="24"/>
        <v>672</v>
      </c>
      <c r="K165" s="19">
        <f t="shared" si="25"/>
        <v>14.000000000000002</v>
      </c>
    </row>
    <row r="166" spans="1:11" s="6" customFormat="1" ht="44.25" customHeight="1">
      <c r="A166" s="183"/>
      <c r="B166" s="36" t="s">
        <v>169</v>
      </c>
      <c r="C166" s="167">
        <v>382700</v>
      </c>
      <c r="D166" s="167">
        <v>61816.3</v>
      </c>
      <c r="E166" s="19">
        <f t="shared" si="27"/>
        <v>16.152678338123856</v>
      </c>
      <c r="F166" s="17"/>
      <c r="G166" s="17"/>
      <c r="H166" s="43" t="e">
        <f>G166/F166*100</f>
        <v>#DIV/0!</v>
      </c>
      <c r="I166" s="3">
        <f t="shared" si="24"/>
        <v>382700</v>
      </c>
      <c r="J166" s="3">
        <f t="shared" si="24"/>
        <v>61816.3</v>
      </c>
      <c r="K166" s="19">
        <f t="shared" si="25"/>
        <v>16.152678338123856</v>
      </c>
    </row>
    <row r="167" spans="1:11" s="6" customFormat="1" ht="27.75" customHeight="1">
      <c r="A167" s="183"/>
      <c r="B167" s="36" t="s">
        <v>170</v>
      </c>
      <c r="C167" s="167">
        <v>181400</v>
      </c>
      <c r="D167" s="167">
        <v>32359.39</v>
      </c>
      <c r="E167" s="19">
        <f t="shared" si="27"/>
        <v>17.838693495038587</v>
      </c>
      <c r="F167" s="17"/>
      <c r="G167" s="17"/>
      <c r="H167" s="43"/>
      <c r="I167" s="3">
        <f t="shared" si="24"/>
        <v>181400</v>
      </c>
      <c r="J167" s="3">
        <f>SUM(D167,G167)</f>
        <v>32359.39</v>
      </c>
      <c r="K167" s="19">
        <f>J167/I167*100</f>
        <v>17.838693495038587</v>
      </c>
    </row>
    <row r="168" spans="1:11" s="6" customFormat="1" ht="38.25" customHeight="1">
      <c r="A168" s="183"/>
      <c r="B168" s="36" t="s">
        <v>168</v>
      </c>
      <c r="C168" s="167">
        <v>57300</v>
      </c>
      <c r="D168" s="167">
        <v>14400</v>
      </c>
      <c r="E168" s="94">
        <f t="shared" si="27"/>
        <v>25.13089005235602</v>
      </c>
      <c r="F168" s="131"/>
      <c r="G168" s="131"/>
      <c r="H168" s="132"/>
      <c r="I168" s="93">
        <f t="shared" si="24"/>
        <v>57300</v>
      </c>
      <c r="J168" s="93">
        <f>SUM(D168,G168)</f>
        <v>14400</v>
      </c>
      <c r="K168" s="94">
        <f>J168/I168*100</f>
        <v>25.13089005235602</v>
      </c>
    </row>
    <row r="169" spans="1:11" s="6" customFormat="1" ht="66.75" customHeight="1">
      <c r="A169" s="183"/>
      <c r="B169" s="36" t="s">
        <v>5</v>
      </c>
      <c r="C169" s="167">
        <v>162275</v>
      </c>
      <c r="D169" s="167">
        <v>70989.07</v>
      </c>
      <c r="E169" s="19">
        <f t="shared" si="27"/>
        <v>43.746153135110156</v>
      </c>
      <c r="F169" s="17"/>
      <c r="G169" s="17"/>
      <c r="H169" s="19"/>
      <c r="I169" s="3">
        <f>SUM(C169,F169)</f>
        <v>162275</v>
      </c>
      <c r="J169" s="3">
        <f>SUM(D169,G169)</f>
        <v>70989.07</v>
      </c>
      <c r="K169" s="19">
        <f>J169/I169*100</f>
        <v>43.746153135110156</v>
      </c>
    </row>
    <row r="170" spans="1:11" s="6" customFormat="1" ht="43.5" customHeight="1">
      <c r="A170" s="183"/>
      <c r="B170" s="36" t="s">
        <v>220</v>
      </c>
      <c r="C170" s="167">
        <v>40000</v>
      </c>
      <c r="D170" s="167"/>
      <c r="E170" s="19">
        <f t="shared" si="27"/>
        <v>0</v>
      </c>
      <c r="F170" s="17"/>
      <c r="G170" s="17"/>
      <c r="H170" s="19"/>
      <c r="I170" s="3">
        <f>SUM(C170,F170)</f>
        <v>40000</v>
      </c>
      <c r="J170" s="3">
        <f>SUM(D170,G170)</f>
        <v>0</v>
      </c>
      <c r="K170" s="19">
        <f>J170/I170*100</f>
        <v>0</v>
      </c>
    </row>
    <row r="171" spans="1:11" s="6" customFormat="1" ht="58.5" customHeight="1" hidden="1">
      <c r="A171" s="183"/>
      <c r="B171" s="36" t="s">
        <v>218</v>
      </c>
      <c r="C171" s="167"/>
      <c r="D171" s="90"/>
      <c r="E171" s="19" t="e">
        <f t="shared" si="27"/>
        <v>#DIV/0!</v>
      </c>
      <c r="F171" s="17"/>
      <c r="G171" s="17"/>
      <c r="H171" s="19"/>
      <c r="I171" s="3">
        <f t="shared" si="24"/>
        <v>0</v>
      </c>
      <c r="J171" s="3">
        <f t="shared" si="24"/>
        <v>0</v>
      </c>
      <c r="K171" s="19" t="e">
        <f t="shared" si="25"/>
        <v>#DIV/0!</v>
      </c>
    </row>
    <row r="172" spans="1:11" s="14" customFormat="1" ht="131.25" customHeight="1">
      <c r="A172" s="74">
        <v>41035800</v>
      </c>
      <c r="B172" s="38" t="s">
        <v>1</v>
      </c>
      <c r="C172" s="170">
        <v>1678900</v>
      </c>
      <c r="D172" s="170">
        <v>329648.04</v>
      </c>
      <c r="E172" s="29">
        <f>D172/C172*100</f>
        <v>19.634763237834296</v>
      </c>
      <c r="F172" s="1"/>
      <c r="G172" s="1"/>
      <c r="H172" s="29"/>
      <c r="I172" s="54">
        <f aca="true" t="shared" si="29" ref="I172:J174">SUM(C172,F172)</f>
        <v>1678900</v>
      </c>
      <c r="J172" s="1">
        <f t="shared" si="29"/>
        <v>329648.04</v>
      </c>
      <c r="K172" s="29">
        <f t="shared" si="25"/>
        <v>19.634763237834296</v>
      </c>
    </row>
    <row r="173" spans="1:11" s="14" customFormat="1" ht="169.5" customHeight="1" hidden="1">
      <c r="A173" s="74">
        <v>41036600</v>
      </c>
      <c r="B173" s="38" t="s">
        <v>153</v>
      </c>
      <c r="C173" s="1"/>
      <c r="D173" s="1"/>
      <c r="E173" s="92" t="e">
        <f>D173/C173*100</f>
        <v>#DIV/0!</v>
      </c>
      <c r="F173" s="1"/>
      <c r="G173" s="1"/>
      <c r="H173" s="29" t="e">
        <f>G173/F173*100</f>
        <v>#DIV/0!</v>
      </c>
      <c r="I173" s="54">
        <f t="shared" si="29"/>
        <v>0</v>
      </c>
      <c r="J173" s="1">
        <f t="shared" si="29"/>
        <v>0</v>
      </c>
      <c r="K173" s="29" t="e">
        <f>J173/I173*100</f>
        <v>#DIV/0!</v>
      </c>
    </row>
    <row r="174" spans="1:11" s="14" customFormat="1" ht="56.25" customHeight="1" hidden="1">
      <c r="A174" s="74">
        <v>41037000</v>
      </c>
      <c r="B174" s="38" t="s">
        <v>173</v>
      </c>
      <c r="C174" s="1"/>
      <c r="D174" s="1"/>
      <c r="E174" s="29" t="e">
        <f>D174/C174*100</f>
        <v>#DIV/0!</v>
      </c>
      <c r="F174" s="1"/>
      <c r="G174" s="1"/>
      <c r="H174" s="29"/>
      <c r="I174" s="54">
        <f t="shared" si="29"/>
        <v>0</v>
      </c>
      <c r="J174" s="1">
        <f t="shared" si="29"/>
        <v>0</v>
      </c>
      <c r="K174" s="29" t="e">
        <f>J174/I174*100</f>
        <v>#DIV/0!</v>
      </c>
    </row>
    <row r="175" spans="1:11" ht="18.75">
      <c r="A175" s="75"/>
      <c r="B175" s="91" t="s">
        <v>18</v>
      </c>
      <c r="C175" s="146">
        <f>C131+C132</f>
        <v>1900042049</v>
      </c>
      <c r="D175" s="144">
        <f>D131+D132</f>
        <v>503883424.58000004</v>
      </c>
      <c r="E175" s="27">
        <f>D175/C175*100</f>
        <v>26.51959333453678</v>
      </c>
      <c r="F175" s="129">
        <f>F131+F132</f>
        <v>60467963.14</v>
      </c>
      <c r="G175" s="107">
        <f>G131+G132</f>
        <v>15764873.18</v>
      </c>
      <c r="H175" s="27">
        <f>G175/F175*100</f>
        <v>26.071447360480743</v>
      </c>
      <c r="I175" s="147">
        <f>I131+I132</f>
        <v>1960510012.1399999</v>
      </c>
      <c r="J175" s="130">
        <f>J131+J132</f>
        <v>519648297.76000005</v>
      </c>
      <c r="K175" s="27">
        <f>J175/I175*100</f>
        <v>26.50577117904012</v>
      </c>
    </row>
    <row r="176" spans="1:11" s="14" customFormat="1" ht="37.5">
      <c r="A176" s="75"/>
      <c r="B176" s="126" t="s">
        <v>19</v>
      </c>
      <c r="C176" s="39">
        <v>2314939.79</v>
      </c>
      <c r="D176" s="39"/>
      <c r="E176" s="27"/>
      <c r="F176" s="39">
        <v>3612538</v>
      </c>
      <c r="G176" s="39"/>
      <c r="H176" s="27"/>
      <c r="I176" s="4">
        <f>F176+C176</f>
        <v>5927477.79</v>
      </c>
      <c r="J176" s="4"/>
      <c r="K176" s="27"/>
    </row>
    <row r="177" spans="1:11" s="14" customFormat="1" ht="18.75">
      <c r="A177" s="135"/>
      <c r="B177" s="136"/>
      <c r="C177" s="137"/>
      <c r="D177" s="137"/>
      <c r="E177" s="138"/>
      <c r="F177" s="137"/>
      <c r="G177" s="137"/>
      <c r="H177" s="138"/>
      <c r="I177" s="139"/>
      <c r="J177" s="139"/>
      <c r="K177" s="138"/>
    </row>
    <row r="178" spans="1:11" s="14" customFormat="1" ht="18.75">
      <c r="A178" s="135"/>
      <c r="B178" s="136"/>
      <c r="C178" s="168"/>
      <c r="D178" s="169"/>
      <c r="E178" s="138"/>
      <c r="F178" s="137"/>
      <c r="G178" s="137"/>
      <c r="H178" s="138"/>
      <c r="I178" s="139"/>
      <c r="J178" s="139"/>
      <c r="K178" s="138"/>
    </row>
    <row r="179" spans="1:11" s="14" customFormat="1" ht="18.75">
      <c r="A179" s="135"/>
      <c r="B179" s="136"/>
      <c r="C179" s="137"/>
      <c r="D179" s="137"/>
      <c r="E179" s="138"/>
      <c r="F179" s="137"/>
      <c r="G179" s="137"/>
      <c r="H179" s="138"/>
      <c r="I179" s="139"/>
      <c r="J179" s="139"/>
      <c r="K179" s="138"/>
    </row>
    <row r="180" spans="1:11" s="14" customFormat="1" ht="18.75">
      <c r="A180" s="135"/>
      <c r="B180" s="136"/>
      <c r="C180" s="137"/>
      <c r="D180" s="137"/>
      <c r="E180" s="138"/>
      <c r="F180" s="137"/>
      <c r="G180" s="137"/>
      <c r="H180" s="138"/>
      <c r="I180" s="139"/>
      <c r="J180" s="139"/>
      <c r="K180" s="138"/>
    </row>
    <row r="181" spans="1:8" s="148" customFormat="1" ht="26.25" customHeight="1">
      <c r="A181" s="184" t="s">
        <v>224</v>
      </c>
      <c r="B181" s="184"/>
      <c r="C181" s="184"/>
      <c r="D181" s="184"/>
      <c r="E181" s="184"/>
      <c r="F181" s="184"/>
      <c r="G181" s="178" t="s">
        <v>225</v>
      </c>
      <c r="H181" s="178"/>
    </row>
    <row r="182" spans="1:8" s="116" customFormat="1" ht="29.25" customHeight="1">
      <c r="A182" s="121"/>
      <c r="B182" s="121"/>
      <c r="C182" s="119"/>
      <c r="D182" s="119"/>
      <c r="E182" s="120"/>
      <c r="F182" s="119"/>
      <c r="G182" s="122"/>
      <c r="H182" s="122"/>
    </row>
    <row r="183" spans="1:10" s="153" customFormat="1" ht="33.75" customHeight="1">
      <c r="A183" s="179" t="s">
        <v>235</v>
      </c>
      <c r="B183" s="179"/>
      <c r="C183" s="7"/>
      <c r="D183" s="149"/>
      <c r="E183" s="150"/>
      <c r="F183" s="149"/>
      <c r="G183" s="149"/>
      <c r="H183" s="150"/>
      <c r="I183" s="151"/>
      <c r="J183" s="152"/>
    </row>
    <row r="184" spans="1:10" s="159" customFormat="1" ht="33.75" customHeight="1">
      <c r="A184" s="180" t="s">
        <v>226</v>
      </c>
      <c r="B184" s="180"/>
      <c r="C184" s="154"/>
      <c r="D184" s="155"/>
      <c r="E184" s="156"/>
      <c r="F184" s="155"/>
      <c r="G184" s="155"/>
      <c r="H184" s="156"/>
      <c r="I184" s="157"/>
      <c r="J184" s="158"/>
    </row>
  </sheetData>
  <sheetProtection/>
  <mergeCells count="11">
    <mergeCell ref="G181:H181"/>
    <mergeCell ref="A183:B183"/>
    <mergeCell ref="A184:B184"/>
    <mergeCell ref="B10:B11"/>
    <mergeCell ref="C10:E10"/>
    <mergeCell ref="A159:A171"/>
    <mergeCell ref="A181:F181"/>
    <mergeCell ref="A8:K8"/>
    <mergeCell ref="F10:H10"/>
    <mergeCell ref="I10:K10"/>
    <mergeCell ref="A10:A11"/>
  </mergeCells>
  <printOptions/>
  <pageMargins left="0.4330708661417323" right="0.4330708661417323" top="1.1811023622047245" bottom="0.7874015748031497" header="0.5118110236220472" footer="0.1968503937007874"/>
  <pageSetup fitToHeight="10" fitToWidth="1" horizontalDpi="600" verticalDpi="600" orientation="landscape" paperSize="9" scale="53" r:id="rId1"/>
  <headerFooter alignWithMargins="0">
    <oddFooter>&amp;RСторінка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VALENTINE</dc:creator>
  <cp:keywords/>
  <dc:description/>
  <cp:lastModifiedBy>User</cp:lastModifiedBy>
  <cp:lastPrinted>2016-04-12T06:33:05Z</cp:lastPrinted>
  <dcterms:created xsi:type="dcterms:W3CDTF">2005-04-18T13:28:41Z</dcterms:created>
  <dcterms:modified xsi:type="dcterms:W3CDTF">2016-04-22T11:02:59Z</dcterms:modified>
  <cp:category/>
  <cp:version/>
  <cp:contentType/>
  <cp:contentStatus/>
</cp:coreProperties>
</file>