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080" activeTab="0"/>
  </bookViews>
  <sheets>
    <sheet name="програма 2016 (точно) " sheetId="1" r:id="rId1"/>
  </sheets>
  <definedNames>
    <definedName name="_xlnm.Print_Area" localSheetId="0">'програма 2016 (точно) '!$A$1:$L$54</definedName>
  </definedNames>
  <calcPr fullCalcOnLoad="1"/>
</workbook>
</file>

<file path=xl/sharedStrings.xml><?xml version="1.0" encoding="utf-8"?>
<sst xmlns="http://schemas.openxmlformats.org/spreadsheetml/2006/main" count="100" uniqueCount="53">
  <si>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</si>
  <si>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</si>
  <si>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</si>
  <si>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</si>
  <si>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</si>
  <si>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</si>
  <si>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</si>
  <si>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</si>
  <si>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</si>
  <si>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>відповідальні виконавці</t>
  </si>
  <si>
    <t>Перелік завдань міської програми  «Місто Суми - територія добра та милосердя» на 2016 - 2018 роки»</t>
  </si>
  <si>
    <t>2016 рік (план)</t>
  </si>
  <si>
    <t>2018 рік (прогноз)</t>
  </si>
  <si>
    <t>Джерела фінансу-вання</t>
  </si>
  <si>
    <t>2017 рік (прогноз)</t>
  </si>
  <si>
    <t>Сумський міський голова</t>
  </si>
  <si>
    <t>О.М.Лисенко</t>
  </si>
  <si>
    <t xml:space="preserve">Виконавець: 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</si>
  <si>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</si>
  <si>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>КТКВК 090412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</si>
  <si>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</si>
  <si>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</si>
  <si>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</si>
  <si>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</si>
  <si>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t>Міський бюджет</t>
  </si>
  <si>
    <t>- надання грошової допомоги на проведення поховання деяких категорій осіб;</t>
  </si>
  <si>
    <t>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</si>
  <si>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</si>
  <si>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</si>
  <si>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- особам, яким виповнюється 100 років (надання одноразової грошової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</si>
  <si>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</si>
  <si>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</si>
  <si>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 xml:space="preserve"> -  громадянам, які постраждали внаслідок Чорнобильської катастрофи категорії 1 та дітям-інвалідам, захворювання яких пов’язане з Чорнобильською катастрофою-мешканцям міста Суми (надання одноразової матеріальної допомоги до 30-х роковин Чорнобильської катастрофи);</t>
  </si>
  <si>
    <t>______________  Масік Т.О.</t>
  </si>
  <si>
    <t>від ___ липня  2016 року № ____ - МР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</si>
  <si>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гвоздика");</t>
  </si>
  <si>
    <t>КТКВК 090416</t>
  </si>
  <si>
    <t xml:space="preserve">Мета: Встановлення додаткових пільг, забезпечення належного соціального захисту окремих категорій громадян міста. </t>
  </si>
  <si>
    <t>ДСЗН Сумської міської ради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</si>
  <si>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</si>
  <si>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- ветеранам підпільно-партизанського руху -мешканцям міста Суми (виплата щомісячної стипендії);</t>
  </si>
  <si>
    <t>- учасникам бойових дій та інвалідам війни, яким виповнилося 95 і більше років – мешканцям міста Суми (щомісячна стипендія);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</si>
  <si>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</si>
  <si>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</si>
  <si>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</si>
  <si>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могилі).</t>
  </si>
  <si>
    <r>
      <t>Підпрограма 5. Соціальні пільги та гарантії громадянам, які мають заслуги перед містом та сім'ям загиблих.</t>
    </r>
    <r>
      <rPr>
        <i/>
        <sz val="12"/>
        <rFont val="Times New Roman"/>
        <family val="1"/>
      </rPr>
      <t xml:space="preserve"> 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</si>
  <si>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</si>
  <si>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t>Додаток 7</t>
  </si>
  <si>
    <t>Продовження додатка 7</t>
  </si>
  <si>
    <t>- учасникам бойових дій та інвалідам війни з числа осіб, які брали безпосередню участь у бойових діях під час Великої Вітчизняної війни та війни з Японією - мешканцям міста Суми (виплата разової грошової допомоги);</t>
  </si>
  <si>
    <t>- сім'ям загиблих при виконанні службового обов'язку або померлих в період проходження військової служби під час проведення антитерористичної операції (надання матеріальної допомоги на доукомплектування намогильних споруд).</t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</si>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</sst>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textRotation="255" wrapText="1"/>
    </xf>
    <xf numFmtId="0" fontId="2" fillId="0" borderId="15" xfId="0" applyFont="1" applyFill="1" applyBorder="1" applyAlignment="1">
      <alignment horizontal="center" textRotation="255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textRotation="255" wrapText="1"/>
    </xf>
    <xf numFmtId="0" fontId="1" fillId="0" borderId="22" xfId="0" applyFont="1" applyFill="1" applyBorder="1" applyAlignment="1">
      <alignment horizontal="justify" vertical="center"/>
    </xf>
    <xf numFmtId="0" fontId="1" fillId="0" borderId="2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0" fontId="2" fillId="0" borderId="26" xfId="0" applyFont="1" applyFill="1" applyBorder="1" applyAlignment="1">
      <alignment horizontal="center" textRotation="255" wrapText="1"/>
    </xf>
    <xf numFmtId="0" fontId="2" fillId="0" borderId="27" xfId="0" applyFont="1" applyFill="1" applyBorder="1" applyAlignment="1">
      <alignment horizontal="center" textRotation="255" wrapText="1"/>
    </xf>
    <xf numFmtId="0" fontId="1" fillId="0" borderId="27" xfId="0" applyFont="1" applyFill="1" applyBorder="1" applyAlignment="1">
      <alignment horizontal="center" textRotation="255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 shrinkToFit="1"/>
    </xf>
    <xf numFmtId="49" fontId="1" fillId="0" borderId="12" xfId="0" applyNumberFormat="1" applyFont="1" applyFill="1" applyBorder="1" applyAlignment="1">
      <alignment horizontal="justify" wrapText="1"/>
    </xf>
    <xf numFmtId="0" fontId="0" fillId="0" borderId="0" xfId="0" applyNumberFormat="1" applyFill="1" applyAlignment="1">
      <alignment wrapText="1"/>
    </xf>
    <xf numFmtId="49" fontId="1" fillId="0" borderId="17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49">
      <selection activeCell="F35" sqref="F35"/>
    </sheetView>
  </sheetViews>
  <sheetFormatPr defaultColWidth="9.140625" defaultRowHeight="12.75"/>
  <cols>
    <col min="1" max="1" width="26.421875" style="7" customWidth="1"/>
    <col min="2" max="2" width="10.421875" style="7" customWidth="1"/>
    <col min="3" max="3" width="15.8515625" style="7" customWidth="1"/>
    <col min="4" max="4" width="15.57421875" style="7" customWidth="1"/>
    <col min="5" max="5" width="14.421875" style="7" customWidth="1"/>
    <col min="6" max="6" width="16.421875" style="8" customWidth="1"/>
    <col min="7" max="7" width="16.00390625" style="8" bestFit="1" customWidth="1"/>
    <col min="8" max="8" width="13.140625" style="8" customWidth="1"/>
    <col min="9" max="9" width="16.7109375" style="8" customWidth="1"/>
    <col min="10" max="10" width="15.8515625" style="8" customWidth="1"/>
    <col min="11" max="11" width="14.00390625" style="8" customWidth="1"/>
    <col min="12" max="12" width="14.00390625" style="7" customWidth="1"/>
    <col min="13" max="16384" width="9.140625" style="7" customWidth="1"/>
  </cols>
  <sheetData>
    <row r="1" spans="1:12" s="10" customFormat="1" ht="16.5">
      <c r="A1" s="12"/>
      <c r="B1" s="12"/>
      <c r="C1" s="12"/>
      <c r="D1" s="12"/>
      <c r="E1" s="12"/>
      <c r="F1" s="13"/>
      <c r="G1" s="13"/>
      <c r="H1" s="13"/>
      <c r="I1" s="96" t="s">
        <v>48</v>
      </c>
      <c r="J1" s="96"/>
      <c r="K1" s="96"/>
      <c r="L1" s="2"/>
    </row>
    <row r="2" spans="6:12" s="10" customFormat="1" ht="114.75" customHeight="1">
      <c r="F2" s="13"/>
      <c r="G2" s="13"/>
      <c r="H2" s="13"/>
      <c r="I2" s="97" t="s">
        <v>18</v>
      </c>
      <c r="J2" s="97"/>
      <c r="K2" s="97"/>
      <c r="L2" s="97"/>
    </row>
    <row r="3" spans="6:12" s="10" customFormat="1" ht="22.5" customHeight="1">
      <c r="F3" s="13"/>
      <c r="G3" s="13"/>
      <c r="H3" s="13"/>
      <c r="I3" s="16" t="s">
        <v>34</v>
      </c>
      <c r="J3" s="17"/>
      <c r="K3" s="17"/>
      <c r="L3" s="18"/>
    </row>
    <row r="4" spans="6:11" s="10" customFormat="1" ht="15.75">
      <c r="F4" s="13"/>
      <c r="G4" s="13"/>
      <c r="H4" s="13"/>
      <c r="I4" s="15"/>
      <c r="J4" s="15"/>
      <c r="K4" s="15"/>
    </row>
    <row r="5" spans="3:11" s="10" customFormat="1" ht="12.75">
      <c r="C5" s="11"/>
      <c r="D5" s="11"/>
      <c r="E5" s="11"/>
      <c r="F5" s="14"/>
      <c r="G5" s="14"/>
      <c r="H5" s="14"/>
      <c r="I5" s="14"/>
      <c r="J5" s="14"/>
      <c r="K5" s="14"/>
    </row>
    <row r="6" spans="1:12" s="10" customFormat="1" ht="31.5" customHeight="1">
      <c r="A6" s="98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s="10" customFormat="1" ht="13.5" thickBot="1">
      <c r="A7" s="3" t="s">
        <v>5</v>
      </c>
      <c r="F7" s="13"/>
      <c r="G7" s="13"/>
      <c r="H7" s="13"/>
      <c r="I7" s="13"/>
      <c r="J7" s="13"/>
      <c r="K7" s="13"/>
      <c r="L7" s="10" t="s">
        <v>4</v>
      </c>
    </row>
    <row r="8" spans="1:12" s="10" customFormat="1" ht="18.75" customHeight="1">
      <c r="A8" s="104" t="s">
        <v>0</v>
      </c>
      <c r="B8" s="102" t="s">
        <v>13</v>
      </c>
      <c r="C8" s="94" t="s">
        <v>11</v>
      </c>
      <c r="D8" s="94"/>
      <c r="E8" s="94"/>
      <c r="F8" s="94" t="s">
        <v>14</v>
      </c>
      <c r="G8" s="94"/>
      <c r="H8" s="94"/>
      <c r="I8" s="94" t="s">
        <v>12</v>
      </c>
      <c r="J8" s="94"/>
      <c r="K8" s="94"/>
      <c r="L8" s="99" t="s">
        <v>9</v>
      </c>
    </row>
    <row r="9" spans="1:12" s="10" customFormat="1" ht="33" customHeight="1">
      <c r="A9" s="105"/>
      <c r="B9" s="93"/>
      <c r="C9" s="88" t="s">
        <v>6</v>
      </c>
      <c r="D9" s="93" t="s">
        <v>1</v>
      </c>
      <c r="E9" s="93"/>
      <c r="F9" s="88" t="s">
        <v>6</v>
      </c>
      <c r="G9" s="93" t="s">
        <v>1</v>
      </c>
      <c r="H9" s="93"/>
      <c r="I9" s="88" t="s">
        <v>6</v>
      </c>
      <c r="J9" s="93" t="s">
        <v>1</v>
      </c>
      <c r="K9" s="93"/>
      <c r="L9" s="100"/>
    </row>
    <row r="10" spans="1:12" s="10" customFormat="1" ht="72" customHeight="1" thickBot="1">
      <c r="A10" s="106"/>
      <c r="B10" s="103"/>
      <c r="C10" s="89"/>
      <c r="D10" s="47" t="s">
        <v>7</v>
      </c>
      <c r="E10" s="47" t="s">
        <v>8</v>
      </c>
      <c r="F10" s="89"/>
      <c r="G10" s="47" t="s">
        <v>7</v>
      </c>
      <c r="H10" s="47" t="s">
        <v>8</v>
      </c>
      <c r="I10" s="89"/>
      <c r="J10" s="47" t="s">
        <v>7</v>
      </c>
      <c r="K10" s="47" t="s">
        <v>8</v>
      </c>
      <c r="L10" s="101"/>
    </row>
    <row r="11" spans="1:12" ht="14.25" customHeight="1" thickBot="1">
      <c r="A11" s="34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50">
        <v>7</v>
      </c>
      <c r="H11" s="35">
        <v>8</v>
      </c>
      <c r="I11" s="35">
        <v>9</v>
      </c>
      <c r="J11" s="36">
        <v>10</v>
      </c>
      <c r="K11" s="36">
        <v>11</v>
      </c>
      <c r="L11" s="37">
        <v>12</v>
      </c>
    </row>
    <row r="12" spans="1:12" ht="33.75" customHeight="1">
      <c r="A12" s="60" t="s">
        <v>2</v>
      </c>
      <c r="B12" s="48"/>
      <c r="C12" s="33">
        <f>29590244+96460+19941+100000</f>
        <v>29806645</v>
      </c>
      <c r="D12" s="33">
        <f>28808244+96460+19941+100000</f>
        <v>29024645</v>
      </c>
      <c r="E12" s="33">
        <f>747000</f>
        <v>747000</v>
      </c>
      <c r="F12" s="33">
        <f>8342893</f>
        <v>8342893</v>
      </c>
      <c r="G12" s="33">
        <f>8304253</f>
        <v>8304253</v>
      </c>
      <c r="H12" s="33">
        <v>0</v>
      </c>
      <c r="I12" s="33">
        <f>8968611</f>
        <v>8968611</v>
      </c>
      <c r="J12" s="33">
        <f>8927073</f>
        <v>8927073</v>
      </c>
      <c r="K12" s="33">
        <v>0</v>
      </c>
      <c r="L12" s="49"/>
    </row>
    <row r="13" spans="1:12" ht="22.5" customHeight="1">
      <c r="A13" s="90" t="s">
        <v>19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</row>
    <row r="14" spans="1:12" ht="24" customHeight="1">
      <c r="A14" s="82" t="s">
        <v>20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1:12" ht="21.75" customHeight="1">
      <c r="A15" s="85" t="s">
        <v>21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2" ht="32.25" customHeight="1">
      <c r="A16" s="6" t="s">
        <v>3</v>
      </c>
      <c r="B16" s="9"/>
      <c r="C16" s="1">
        <f>D16+E16</f>
        <v>4877848</v>
      </c>
      <c r="D16" s="1">
        <f>D17+395892+124140+97047+15000</f>
        <v>4877848</v>
      </c>
      <c r="E16" s="1">
        <v>0</v>
      </c>
      <c r="F16" s="1">
        <f>+G16</f>
        <v>3306167</v>
      </c>
      <c r="G16" s="1">
        <f>380632+2925535</f>
        <v>3306167</v>
      </c>
      <c r="H16" s="5">
        <v>0</v>
      </c>
      <c r="I16" s="1">
        <f>+J16</f>
        <v>3554131</v>
      </c>
      <c r="J16" s="1">
        <v>3554131</v>
      </c>
      <c r="K16" s="5">
        <v>0</v>
      </c>
      <c r="L16" s="38"/>
    </row>
    <row r="17" spans="1:12" ht="48.75" customHeight="1">
      <c r="A17" s="19" t="s">
        <v>22</v>
      </c>
      <c r="B17" s="20"/>
      <c r="C17" s="1">
        <f aca="true" t="shared" si="0" ref="C17:C30">D17+E17</f>
        <v>4245769</v>
      </c>
      <c r="D17" s="1">
        <f>SUM(D18,D19,D22,D23,D24,D25,D26,D27,D30,D31)</f>
        <v>4245769</v>
      </c>
      <c r="E17" s="1">
        <f>SUM(E18:E19)</f>
        <v>0</v>
      </c>
      <c r="F17" s="5">
        <f aca="true" t="shared" si="1" ref="F17:K17">+SUM(F18,F19,F22,F24)</f>
        <v>2771924</v>
      </c>
      <c r="G17" s="5">
        <f t="shared" si="1"/>
        <v>2771924</v>
      </c>
      <c r="H17" s="5">
        <f t="shared" si="1"/>
        <v>0</v>
      </c>
      <c r="I17" s="5">
        <f t="shared" si="1"/>
        <v>2979819</v>
      </c>
      <c r="J17" s="5">
        <f t="shared" si="1"/>
        <v>2979819</v>
      </c>
      <c r="K17" s="5">
        <f t="shared" si="1"/>
        <v>0</v>
      </c>
      <c r="L17" s="39"/>
    </row>
    <row r="18" spans="1:12" ht="59.25" customHeight="1">
      <c r="A18" s="22" t="s">
        <v>23</v>
      </c>
      <c r="B18" s="23" t="s">
        <v>24</v>
      </c>
      <c r="C18" s="1">
        <f t="shared" si="0"/>
        <v>2190000</v>
      </c>
      <c r="D18" s="24">
        <f>1690000+500000</f>
        <v>2190000</v>
      </c>
      <c r="E18" s="24">
        <v>0</v>
      </c>
      <c r="F18" s="5">
        <f>+G18+H18</f>
        <v>2417760</v>
      </c>
      <c r="G18" s="25">
        <f>ROUND(D18*1.104,0)</f>
        <v>2417760</v>
      </c>
      <c r="H18" s="24">
        <v>0</v>
      </c>
      <c r="I18" s="1">
        <f>J18+K18</f>
        <v>2599092</v>
      </c>
      <c r="J18" s="25">
        <f>ROUND(G18*1.075,0)</f>
        <v>2599092</v>
      </c>
      <c r="K18" s="24">
        <v>0</v>
      </c>
      <c r="L18" s="4" t="s">
        <v>28</v>
      </c>
    </row>
    <row r="19" spans="1:12" ht="45" customHeight="1" thickBot="1">
      <c r="A19" s="40" t="s">
        <v>25</v>
      </c>
      <c r="B19" s="41" t="s">
        <v>24</v>
      </c>
      <c r="C19" s="42">
        <f t="shared" si="0"/>
        <v>316773</v>
      </c>
      <c r="D19" s="43">
        <f>115770+201003</f>
        <v>316773</v>
      </c>
      <c r="E19" s="43">
        <v>0</v>
      </c>
      <c r="F19" s="44">
        <f>+G19+H19</f>
        <v>349717</v>
      </c>
      <c r="G19" s="45">
        <f>ROUND(D19*1.104,0)</f>
        <v>349717</v>
      </c>
      <c r="H19" s="43">
        <v>0</v>
      </c>
      <c r="I19" s="42">
        <f>J19+K19</f>
        <v>375946</v>
      </c>
      <c r="J19" s="45">
        <f>ROUND(G19*1.075,0)</f>
        <v>375946</v>
      </c>
      <c r="K19" s="43">
        <v>0</v>
      </c>
      <c r="L19" s="46" t="s">
        <v>28</v>
      </c>
    </row>
    <row r="20" spans="1:12" s="18" customFormat="1" ht="25.5" customHeight="1" thickBot="1">
      <c r="A20" s="26"/>
      <c r="B20" s="27"/>
      <c r="C20" s="28"/>
      <c r="D20" s="29"/>
      <c r="E20" s="29"/>
      <c r="F20" s="30"/>
      <c r="G20" s="31"/>
      <c r="H20" s="31"/>
      <c r="I20" s="30"/>
      <c r="J20" s="95" t="s">
        <v>49</v>
      </c>
      <c r="K20" s="95"/>
      <c r="L20" s="95"/>
    </row>
    <row r="21" spans="1:12" s="18" customFormat="1" ht="18.75" customHeight="1" thickBot="1">
      <c r="A21" s="34">
        <v>1</v>
      </c>
      <c r="B21" s="35">
        <v>2</v>
      </c>
      <c r="C21" s="35">
        <v>3</v>
      </c>
      <c r="D21" s="35">
        <v>4</v>
      </c>
      <c r="E21" s="35">
        <v>5</v>
      </c>
      <c r="F21" s="35">
        <v>6</v>
      </c>
      <c r="G21" s="50">
        <v>7</v>
      </c>
      <c r="H21" s="35">
        <v>8</v>
      </c>
      <c r="I21" s="35">
        <v>9</v>
      </c>
      <c r="J21" s="36">
        <v>10</v>
      </c>
      <c r="K21" s="36">
        <v>11</v>
      </c>
      <c r="L21" s="37">
        <v>12</v>
      </c>
    </row>
    <row r="22" spans="1:12" ht="135" customHeight="1">
      <c r="A22" s="51" t="s">
        <v>26</v>
      </c>
      <c r="B22" s="52" t="s">
        <v>24</v>
      </c>
      <c r="C22" s="53">
        <f t="shared" si="0"/>
        <v>1053520</v>
      </c>
      <c r="D22" s="54">
        <f>957060+96460</f>
        <v>1053520</v>
      </c>
      <c r="E22" s="55">
        <v>0</v>
      </c>
      <c r="F22" s="53">
        <v>0</v>
      </c>
      <c r="G22" s="54">
        <v>0</v>
      </c>
      <c r="H22" s="56">
        <v>0</v>
      </c>
      <c r="I22" s="57">
        <v>0</v>
      </c>
      <c r="J22" s="54">
        <v>0</v>
      </c>
      <c r="K22" s="56">
        <v>0</v>
      </c>
      <c r="L22" s="58" t="s">
        <v>28</v>
      </c>
    </row>
    <row r="23" spans="1:12" ht="75" customHeight="1">
      <c r="A23" s="22" t="s">
        <v>27</v>
      </c>
      <c r="B23" s="23" t="s">
        <v>24</v>
      </c>
      <c r="C23" s="5">
        <f t="shared" si="0"/>
        <v>150000</v>
      </c>
      <c r="D23" s="25">
        <v>150000</v>
      </c>
      <c r="E23" s="32">
        <v>0</v>
      </c>
      <c r="F23" s="5">
        <v>0</v>
      </c>
      <c r="G23" s="25">
        <v>0</v>
      </c>
      <c r="H23" s="24">
        <v>0</v>
      </c>
      <c r="I23" s="1">
        <v>0</v>
      </c>
      <c r="J23" s="25">
        <v>0</v>
      </c>
      <c r="K23" s="24">
        <v>0</v>
      </c>
      <c r="L23" s="4" t="s">
        <v>28</v>
      </c>
    </row>
    <row r="24" spans="1:12" ht="51" customHeight="1">
      <c r="A24" s="22" t="s">
        <v>29</v>
      </c>
      <c r="B24" s="23" t="s">
        <v>24</v>
      </c>
      <c r="C24" s="5">
        <f t="shared" si="0"/>
        <v>4028</v>
      </c>
      <c r="D24" s="25">
        <v>4028</v>
      </c>
      <c r="E24" s="25">
        <v>0</v>
      </c>
      <c r="F24" s="5">
        <f>+G24+H24</f>
        <v>4447</v>
      </c>
      <c r="G24" s="25">
        <f>ROUND(D24*1.104,0)</f>
        <v>4447</v>
      </c>
      <c r="H24" s="24">
        <v>0</v>
      </c>
      <c r="I24" s="1">
        <f>J24+K24</f>
        <v>4781</v>
      </c>
      <c r="J24" s="25">
        <f>ROUND(G24*1.075,0)</f>
        <v>4781</v>
      </c>
      <c r="K24" s="24">
        <v>0</v>
      </c>
      <c r="L24" s="4" t="s">
        <v>28</v>
      </c>
    </row>
    <row r="25" spans="1:12" ht="115.5" customHeight="1">
      <c r="A25" s="22" t="s">
        <v>30</v>
      </c>
      <c r="B25" s="23" t="s">
        <v>24</v>
      </c>
      <c r="C25" s="5">
        <f t="shared" si="0"/>
        <v>130000</v>
      </c>
      <c r="D25" s="25">
        <v>130000</v>
      </c>
      <c r="E25" s="25">
        <v>0</v>
      </c>
      <c r="F25" s="5">
        <f>G25+H25</f>
        <v>0</v>
      </c>
      <c r="G25" s="25">
        <v>0</v>
      </c>
      <c r="H25" s="24">
        <v>0</v>
      </c>
      <c r="I25" s="1">
        <f>J25+K25</f>
        <v>0</v>
      </c>
      <c r="J25" s="25">
        <v>0</v>
      </c>
      <c r="K25" s="24">
        <v>0</v>
      </c>
      <c r="L25" s="4" t="s">
        <v>28</v>
      </c>
    </row>
    <row r="26" spans="1:12" ht="73.5" customHeight="1">
      <c r="A26" s="22" t="s">
        <v>31</v>
      </c>
      <c r="B26" s="23" t="s">
        <v>24</v>
      </c>
      <c r="C26" s="5">
        <f t="shared" si="0"/>
        <v>3680</v>
      </c>
      <c r="D26" s="25">
        <v>3680</v>
      </c>
      <c r="E26" s="25">
        <v>0</v>
      </c>
      <c r="F26" s="5">
        <f>G26+H26</f>
        <v>0</v>
      </c>
      <c r="G26" s="25">
        <v>0</v>
      </c>
      <c r="H26" s="24">
        <v>0</v>
      </c>
      <c r="I26" s="1">
        <f>J26+K26</f>
        <v>0</v>
      </c>
      <c r="J26" s="25">
        <v>0</v>
      </c>
      <c r="K26" s="24">
        <v>0</v>
      </c>
      <c r="L26" s="4" t="s">
        <v>28</v>
      </c>
    </row>
    <row r="27" spans="1:12" ht="132.75" customHeight="1" thickBot="1">
      <c r="A27" s="59" t="s">
        <v>32</v>
      </c>
      <c r="B27" s="41" t="s">
        <v>24</v>
      </c>
      <c r="C27" s="44">
        <f t="shared" si="0"/>
        <v>350611</v>
      </c>
      <c r="D27" s="45">
        <v>350611</v>
      </c>
      <c r="E27" s="45">
        <v>0</v>
      </c>
      <c r="F27" s="44">
        <f>G27+H27</f>
        <v>0</v>
      </c>
      <c r="G27" s="45">
        <v>0</v>
      </c>
      <c r="H27" s="43">
        <v>0</v>
      </c>
      <c r="I27" s="42">
        <f>J27+K27</f>
        <v>0</v>
      </c>
      <c r="J27" s="45">
        <v>0</v>
      </c>
      <c r="K27" s="43">
        <v>0</v>
      </c>
      <c r="L27" s="46" t="s">
        <v>28</v>
      </c>
    </row>
    <row r="28" spans="1:12" s="18" customFormat="1" ht="25.5" customHeight="1" thickBot="1">
      <c r="A28" s="26"/>
      <c r="B28" s="27"/>
      <c r="C28" s="28"/>
      <c r="D28" s="29"/>
      <c r="E28" s="29"/>
      <c r="F28" s="30"/>
      <c r="G28" s="31"/>
      <c r="H28" s="31"/>
      <c r="I28" s="30"/>
      <c r="J28" s="95" t="s">
        <v>49</v>
      </c>
      <c r="K28" s="95"/>
      <c r="L28" s="95"/>
    </row>
    <row r="29" spans="1:12" s="18" customFormat="1" ht="18.75" customHeight="1" thickBot="1">
      <c r="A29" s="63">
        <v>1</v>
      </c>
      <c r="B29" s="64">
        <v>2</v>
      </c>
      <c r="C29" s="64">
        <v>3</v>
      </c>
      <c r="D29" s="64">
        <v>4</v>
      </c>
      <c r="E29" s="64">
        <v>5</v>
      </c>
      <c r="F29" s="64">
        <v>6</v>
      </c>
      <c r="G29" s="65">
        <v>7</v>
      </c>
      <c r="H29" s="64">
        <v>8</v>
      </c>
      <c r="I29" s="64">
        <v>9</v>
      </c>
      <c r="J29" s="66">
        <v>10</v>
      </c>
      <c r="K29" s="66">
        <v>11</v>
      </c>
      <c r="L29" s="67">
        <v>12</v>
      </c>
    </row>
    <row r="30" spans="1:12" ht="119.25" customHeight="1">
      <c r="A30" s="68" t="s">
        <v>35</v>
      </c>
      <c r="B30" s="52" t="s">
        <v>24</v>
      </c>
      <c r="C30" s="56">
        <f t="shared" si="0"/>
        <v>27216</v>
      </c>
      <c r="D30" s="56">
        <v>27216</v>
      </c>
      <c r="E30" s="56">
        <v>0</v>
      </c>
      <c r="F30" s="57">
        <f>G30+H30</f>
        <v>0</v>
      </c>
      <c r="G30" s="56">
        <v>0</v>
      </c>
      <c r="H30" s="56">
        <v>0</v>
      </c>
      <c r="I30" s="57">
        <f>J30+K30</f>
        <v>0</v>
      </c>
      <c r="J30" s="56">
        <v>0</v>
      </c>
      <c r="K30" s="56">
        <v>0</v>
      </c>
      <c r="L30" s="58" t="s">
        <v>28</v>
      </c>
    </row>
    <row r="31" spans="1:15" s="18" customFormat="1" ht="123" customHeight="1">
      <c r="A31" s="22" t="s">
        <v>51</v>
      </c>
      <c r="B31" s="23" t="s">
        <v>24</v>
      </c>
      <c r="C31" s="1">
        <f>D31+E31</f>
        <v>19941</v>
      </c>
      <c r="D31" s="24">
        <v>19941</v>
      </c>
      <c r="E31" s="24">
        <v>0</v>
      </c>
      <c r="F31" s="5">
        <v>0</v>
      </c>
      <c r="G31" s="25">
        <v>0</v>
      </c>
      <c r="H31" s="24">
        <v>0</v>
      </c>
      <c r="I31" s="1">
        <v>0</v>
      </c>
      <c r="J31" s="25">
        <v>0</v>
      </c>
      <c r="K31" s="24">
        <v>0</v>
      </c>
      <c r="L31" s="4" t="s">
        <v>28</v>
      </c>
      <c r="M31" s="61"/>
      <c r="O31" s="62"/>
    </row>
    <row r="32" spans="1:12" ht="22.5" customHeight="1">
      <c r="A32" s="90" t="s">
        <v>36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2"/>
    </row>
    <row r="33" spans="1:12" ht="22.5" customHeight="1">
      <c r="A33" s="82" t="s">
        <v>46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2" ht="25.5" customHeight="1">
      <c r="A34" s="85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2" ht="30" customHeight="1">
      <c r="A35" s="6" t="s">
        <v>3</v>
      </c>
      <c r="B35" s="9"/>
      <c r="C35" s="1">
        <f>+D35+E35</f>
        <v>1661805</v>
      </c>
      <c r="D35" s="1">
        <f>439789+D36</f>
        <v>1661805</v>
      </c>
      <c r="E35" s="1">
        <v>0</v>
      </c>
      <c r="F35" s="1">
        <f>+G35+H35</f>
        <v>1110025</v>
      </c>
      <c r="G35" s="1">
        <f>485527+G36</f>
        <v>1110025</v>
      </c>
      <c r="H35" s="5">
        <v>0</v>
      </c>
      <c r="I35" s="1">
        <f>+J35</f>
        <v>1193279</v>
      </c>
      <c r="J35" s="1">
        <f>521942+J36</f>
        <v>1193279</v>
      </c>
      <c r="K35" s="5">
        <v>0</v>
      </c>
      <c r="L35" s="38"/>
    </row>
    <row r="36" spans="1:12" ht="54" customHeight="1">
      <c r="A36" s="69" t="s">
        <v>47</v>
      </c>
      <c r="B36" s="23"/>
      <c r="C36" s="1">
        <f>E36+D36</f>
        <v>1222016</v>
      </c>
      <c r="D36" s="1">
        <f>D37+D38+D39+D40+D44+D45+D43+D46+D47</f>
        <v>1222016</v>
      </c>
      <c r="E36" s="1">
        <f>SUM(E37,E38,E39)</f>
        <v>0</v>
      </c>
      <c r="F36" s="1">
        <f>H36+G36</f>
        <v>624498</v>
      </c>
      <c r="G36" s="1">
        <f>G37+G38+G39+G40+G44+G45+G42</f>
        <v>624498</v>
      </c>
      <c r="H36" s="1">
        <f>SUM(H37,H38,H39)</f>
        <v>0</v>
      </c>
      <c r="I36" s="1">
        <f>K36+J36</f>
        <v>671337</v>
      </c>
      <c r="J36" s="1">
        <f>J37+J38+J39+J40+J44+J45+J42</f>
        <v>671337</v>
      </c>
      <c r="K36" s="1">
        <f>SUM(K37,K38,K39)</f>
        <v>0</v>
      </c>
      <c r="L36" s="4" t="s">
        <v>28</v>
      </c>
    </row>
    <row r="37" spans="1:12" ht="90" customHeight="1">
      <c r="A37" s="70" t="s">
        <v>39</v>
      </c>
      <c r="B37" s="23" t="s">
        <v>24</v>
      </c>
      <c r="C37" s="1">
        <f>D37+E37</f>
        <v>41162</v>
      </c>
      <c r="D37" s="24">
        <v>41162</v>
      </c>
      <c r="E37" s="24">
        <v>0</v>
      </c>
      <c r="F37" s="5">
        <f>+G37+H37</f>
        <v>45443</v>
      </c>
      <c r="G37" s="25">
        <f>ROUND(D37*1.104,0)</f>
        <v>45443</v>
      </c>
      <c r="H37" s="24">
        <v>0</v>
      </c>
      <c r="I37" s="1">
        <f>J37+K37</f>
        <v>48851</v>
      </c>
      <c r="J37" s="25">
        <f>ROUND(G37*1.075,0)</f>
        <v>48851</v>
      </c>
      <c r="K37" s="24">
        <v>0</v>
      </c>
      <c r="L37" s="4" t="s">
        <v>28</v>
      </c>
    </row>
    <row r="38" spans="1:12" ht="51.75" customHeight="1">
      <c r="A38" s="22" t="s">
        <v>40</v>
      </c>
      <c r="B38" s="23" t="s">
        <v>24</v>
      </c>
      <c r="C38" s="1">
        <f>D38+E38</f>
        <v>82111</v>
      </c>
      <c r="D38" s="24">
        <v>82111</v>
      </c>
      <c r="E38" s="24">
        <v>0</v>
      </c>
      <c r="F38" s="5">
        <f>+G38+H38</f>
        <v>90651</v>
      </c>
      <c r="G38" s="25">
        <f>ROUND(D38*1.104,0)</f>
        <v>90651</v>
      </c>
      <c r="H38" s="24">
        <v>0</v>
      </c>
      <c r="I38" s="1">
        <f>J38+K38</f>
        <v>97450</v>
      </c>
      <c r="J38" s="25">
        <f>ROUND(G38*1.075,0)</f>
        <v>97450</v>
      </c>
      <c r="K38" s="24">
        <v>0</v>
      </c>
      <c r="L38" s="4" t="s">
        <v>28</v>
      </c>
    </row>
    <row r="39" spans="1:12" ht="68.25" customHeight="1">
      <c r="A39" s="70" t="s">
        <v>41</v>
      </c>
      <c r="B39" s="23" t="s">
        <v>24</v>
      </c>
      <c r="C39" s="1">
        <f aca="true" t="shared" si="2" ref="C39:C47">D39+E39</f>
        <v>53555</v>
      </c>
      <c r="D39" s="24">
        <v>53555</v>
      </c>
      <c r="E39" s="24">
        <v>0</v>
      </c>
      <c r="F39" s="5">
        <f aca="true" t="shared" si="3" ref="F39:F47">+G39+H39</f>
        <v>59125</v>
      </c>
      <c r="G39" s="25">
        <f>ROUND(D39*1.104,0)</f>
        <v>59125</v>
      </c>
      <c r="H39" s="24">
        <v>0</v>
      </c>
      <c r="I39" s="1">
        <f aca="true" t="shared" si="4" ref="I39:I47">J39+K39</f>
        <v>63559</v>
      </c>
      <c r="J39" s="25">
        <f>ROUND(G39*1.075,0)</f>
        <v>63559</v>
      </c>
      <c r="K39" s="24">
        <v>0</v>
      </c>
      <c r="L39" s="4" t="s">
        <v>28</v>
      </c>
    </row>
    <row r="40" spans="1:12" ht="107.25" customHeight="1" thickBot="1">
      <c r="A40" s="72" t="s">
        <v>42</v>
      </c>
      <c r="B40" s="41" t="s">
        <v>24</v>
      </c>
      <c r="C40" s="42">
        <f t="shared" si="2"/>
        <v>388833</v>
      </c>
      <c r="D40" s="43">
        <f>375326+13507</f>
        <v>388833</v>
      </c>
      <c r="E40" s="43">
        <v>0</v>
      </c>
      <c r="F40" s="44">
        <f t="shared" si="3"/>
        <v>429272</v>
      </c>
      <c r="G40" s="45">
        <f>ROUND(D40*1.104,0)</f>
        <v>429272</v>
      </c>
      <c r="H40" s="43">
        <v>0</v>
      </c>
      <c r="I40" s="42">
        <f t="shared" si="4"/>
        <v>461467</v>
      </c>
      <c r="J40" s="45">
        <f>ROUND(G40*1.075,0)</f>
        <v>461467</v>
      </c>
      <c r="K40" s="43">
        <v>0</v>
      </c>
      <c r="L40" s="46" t="s">
        <v>28</v>
      </c>
    </row>
    <row r="41" spans="1:12" s="18" customFormat="1" ht="25.5" customHeight="1" thickBot="1">
      <c r="A41" s="26"/>
      <c r="B41" s="27"/>
      <c r="C41" s="28"/>
      <c r="D41" s="29"/>
      <c r="E41" s="29"/>
      <c r="F41" s="30"/>
      <c r="G41" s="31"/>
      <c r="H41" s="31"/>
      <c r="I41" s="30"/>
      <c r="J41" s="95" t="s">
        <v>49</v>
      </c>
      <c r="K41" s="95"/>
      <c r="L41" s="95"/>
    </row>
    <row r="42" spans="1:12" s="18" customFormat="1" ht="18.75" customHeight="1" thickBot="1">
      <c r="A42" s="34">
        <v>1</v>
      </c>
      <c r="B42" s="35">
        <v>2</v>
      </c>
      <c r="C42" s="35">
        <v>3</v>
      </c>
      <c r="D42" s="35">
        <v>4</v>
      </c>
      <c r="E42" s="35">
        <v>5</v>
      </c>
      <c r="F42" s="35">
        <v>6</v>
      </c>
      <c r="G42" s="50">
        <v>7</v>
      </c>
      <c r="H42" s="35">
        <v>8</v>
      </c>
      <c r="I42" s="35">
        <v>9</v>
      </c>
      <c r="J42" s="36">
        <v>10</v>
      </c>
      <c r="K42" s="36">
        <v>11</v>
      </c>
      <c r="L42" s="37">
        <v>12</v>
      </c>
    </row>
    <row r="43" spans="1:12" s="18" customFormat="1" ht="108" customHeight="1">
      <c r="A43" s="77" t="s">
        <v>50</v>
      </c>
      <c r="B43" s="78" t="s">
        <v>24</v>
      </c>
      <c r="C43" s="79">
        <f>D43+E43</f>
        <v>302000</v>
      </c>
      <c r="D43" s="80">
        <v>302000</v>
      </c>
      <c r="E43" s="80">
        <v>0</v>
      </c>
      <c r="F43" s="33">
        <f>+G43+H43</f>
        <v>0</v>
      </c>
      <c r="G43" s="80">
        <v>0</v>
      </c>
      <c r="H43" s="80">
        <v>0</v>
      </c>
      <c r="I43" s="79">
        <f>J43+K43</f>
        <v>0</v>
      </c>
      <c r="J43" s="80">
        <v>0</v>
      </c>
      <c r="K43" s="80">
        <v>0</v>
      </c>
      <c r="L43" s="81" t="s">
        <v>28</v>
      </c>
    </row>
    <row r="44" spans="1:12" ht="111.75" customHeight="1">
      <c r="A44" s="74" t="s">
        <v>43</v>
      </c>
      <c r="B44" s="23" t="s">
        <v>24</v>
      </c>
      <c r="C44" s="1">
        <f t="shared" si="2"/>
        <v>34000</v>
      </c>
      <c r="D44" s="24">
        <v>34000</v>
      </c>
      <c r="E44" s="24">
        <v>0</v>
      </c>
      <c r="F44" s="5">
        <f t="shared" si="3"/>
        <v>0</v>
      </c>
      <c r="G44" s="25">
        <v>0</v>
      </c>
      <c r="H44" s="24">
        <v>0</v>
      </c>
      <c r="I44" s="1">
        <f t="shared" si="4"/>
        <v>0</v>
      </c>
      <c r="J44" s="25">
        <v>0</v>
      </c>
      <c r="K44" s="24">
        <v>0</v>
      </c>
      <c r="L44" s="73" t="s">
        <v>28</v>
      </c>
    </row>
    <row r="45" spans="1:12" ht="97.5" customHeight="1">
      <c r="A45" s="74" t="s">
        <v>44</v>
      </c>
      <c r="B45" s="23" t="s">
        <v>24</v>
      </c>
      <c r="C45" s="1">
        <f t="shared" si="2"/>
        <v>165600</v>
      </c>
      <c r="D45" s="24">
        <v>165600</v>
      </c>
      <c r="E45" s="24">
        <v>0</v>
      </c>
      <c r="F45" s="5">
        <f t="shared" si="3"/>
        <v>0</v>
      </c>
      <c r="G45" s="25">
        <v>0</v>
      </c>
      <c r="H45" s="24">
        <v>0</v>
      </c>
      <c r="I45" s="1">
        <f t="shared" si="4"/>
        <v>0</v>
      </c>
      <c r="J45" s="25">
        <v>0</v>
      </c>
      <c r="K45" s="24">
        <v>0</v>
      </c>
      <c r="L45" s="73" t="s">
        <v>28</v>
      </c>
    </row>
    <row r="46" spans="1:13" s="18" customFormat="1" ht="236.25" customHeight="1">
      <c r="A46" s="75" t="s">
        <v>45</v>
      </c>
      <c r="B46" s="23" t="s">
        <v>24</v>
      </c>
      <c r="C46" s="1">
        <f t="shared" si="2"/>
        <v>54755</v>
      </c>
      <c r="D46" s="24">
        <v>54755</v>
      </c>
      <c r="E46" s="24">
        <v>0</v>
      </c>
      <c r="F46" s="5">
        <f t="shared" si="3"/>
        <v>0</v>
      </c>
      <c r="G46" s="25">
        <v>0</v>
      </c>
      <c r="H46" s="24">
        <v>0</v>
      </c>
      <c r="I46" s="1">
        <f t="shared" si="4"/>
        <v>0</v>
      </c>
      <c r="J46" s="25">
        <v>0</v>
      </c>
      <c r="K46" s="24">
        <v>0</v>
      </c>
      <c r="L46" s="73" t="s">
        <v>38</v>
      </c>
      <c r="M46" s="71"/>
    </row>
    <row r="47" spans="1:12" ht="89.25">
      <c r="A47" s="74" t="s">
        <v>52</v>
      </c>
      <c r="B47" s="23" t="s">
        <v>24</v>
      </c>
      <c r="C47" s="1">
        <f t="shared" si="2"/>
        <v>100000</v>
      </c>
      <c r="D47" s="24">
        <v>100000</v>
      </c>
      <c r="E47" s="24">
        <v>0</v>
      </c>
      <c r="F47" s="5">
        <f t="shared" si="3"/>
        <v>0</v>
      </c>
      <c r="G47" s="76">
        <v>0</v>
      </c>
      <c r="H47" s="76">
        <v>0</v>
      </c>
      <c r="I47" s="1">
        <f t="shared" si="4"/>
        <v>0</v>
      </c>
      <c r="J47" s="76">
        <v>0</v>
      </c>
      <c r="K47" s="76">
        <v>0</v>
      </c>
      <c r="L47" s="73" t="s">
        <v>38</v>
      </c>
    </row>
    <row r="51" spans="1:8" s="21" customFormat="1" ht="18.75">
      <c r="A51" s="21" t="s">
        <v>15</v>
      </c>
      <c r="H51" s="21" t="s">
        <v>16</v>
      </c>
    </row>
    <row r="52" s="21" customFormat="1" ht="14.25" customHeight="1"/>
    <row r="53" s="21" customFormat="1" ht="18.75">
      <c r="A53" s="21" t="s">
        <v>17</v>
      </c>
    </row>
    <row r="54" s="21" customFormat="1" ht="18.75">
      <c r="A54" s="21" t="s">
        <v>33</v>
      </c>
    </row>
    <row r="55" s="21" customFormat="1" ht="18.75"/>
  </sheetData>
  <sheetProtection/>
  <mergeCells count="24">
    <mergeCell ref="J41:L41"/>
    <mergeCell ref="I1:K1"/>
    <mergeCell ref="I2:L2"/>
    <mergeCell ref="A6:L6"/>
    <mergeCell ref="L8:L10"/>
    <mergeCell ref="B8:B10"/>
    <mergeCell ref="C8:E8"/>
    <mergeCell ref="A8:A10"/>
    <mergeCell ref="F8:H8"/>
    <mergeCell ref="J9:K9"/>
    <mergeCell ref="I8:K8"/>
    <mergeCell ref="J20:L20"/>
    <mergeCell ref="F9:F10"/>
    <mergeCell ref="D9:E9"/>
    <mergeCell ref="I9:I10"/>
    <mergeCell ref="A32:L32"/>
    <mergeCell ref="J28:L28"/>
    <mergeCell ref="A33:L33"/>
    <mergeCell ref="A34:L34"/>
    <mergeCell ref="C9:C10"/>
    <mergeCell ref="A13:L13"/>
    <mergeCell ref="A14:L14"/>
    <mergeCell ref="A15:L15"/>
    <mergeCell ref="G9:H9"/>
  </mergeCells>
  <printOptions/>
  <pageMargins left="0.7874015748031497" right="0.5905511811023623" top="1.1811023622047245" bottom="0.3937007874015748" header="0.5118110236220472" footer="0.4"/>
  <pageSetup horizontalDpi="600" verticalDpi="600" orientation="landscape" paperSize="9" scale="62" r:id="rId1"/>
  <rowBreaks count="4" manualBreakCount="4">
    <brk id="19" max="11" man="1"/>
    <brk id="27" max="11" man="1"/>
    <brk id="40" max="11" man="1"/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2016-07-14T15:58:16Z</cp:lastPrinted>
  <dcterms:created xsi:type="dcterms:W3CDTF">1996-10-08T23:32:33Z</dcterms:created>
  <dcterms:modified xsi:type="dcterms:W3CDTF">2016-07-15T05:23:53Z</dcterms:modified>
  <cp:category/>
  <cp:version/>
  <cp:contentType/>
  <cp:contentStatus/>
</cp:coreProperties>
</file>