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'ОСНОВНЕ'!$A$1:$L$160</definedName>
  </definedNames>
  <calcPr fullCalcOnLoad="1"/>
</workbook>
</file>

<file path=xl/sharedStrings.xml><?xml version="1.0" encoding="utf-8"?>
<sst xmlns="http://schemas.openxmlformats.org/spreadsheetml/2006/main" count="296" uniqueCount="150">
  <si>
    <t>Мета, завдання, КТКВК</t>
  </si>
  <si>
    <t>у тому числі кошти міського бюджету</t>
  </si>
  <si>
    <t>Всього на виконання програми</t>
  </si>
  <si>
    <t>Всього на виконання підпрограми</t>
  </si>
  <si>
    <t>КТКВК 090412</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</si>
  <si>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</si>
  <si>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</si>
  <si>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</si>
  <si>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</si>
  <si>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КТКВК 091207</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</si>
  <si>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</si>
  <si>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</si>
  <si>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КТКВК 170602</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</si>
  <si>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</si>
  <si>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</si>
  <si>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</si>
  <si>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</si>
  <si>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</si>
  <si>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</si>
  <si>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</si>
  <si>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</si>
  <si>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</si>
  <si>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</si>
  <si>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</si>
  <si>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</si>
  <si>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</si>
  <si>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</si>
  <si>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</si>
  <si>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</si>
  <si>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</si>
  <si>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</si>
  <si>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</si>
  <si>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</si>
  <si>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</si>
  <si>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</si>
  <si>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</si>
  <si>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</si>
  <si>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</si>
  <si>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</si>
  <si>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</si>
  <si>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</si>
  <si>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</si>
  <si>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t>КТКВК 090212</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</si>
  <si>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</si>
  <si>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</si>
  <si>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</si>
  <si>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t>- сім’ям загиблих в Афганістані воїнів-інтернаціоналістів                          (50 % пільги, а у разі втрати права на отримання пільг за рахунок коштів державного бюджету - 100% пільги);</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</si>
  <si>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</si>
  <si>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</si>
  <si>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</si>
  <si>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</si>
  <si>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</si>
  <si>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КТКВК 090416</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</si>
  <si>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</si>
  <si>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</si>
  <si>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t>Підпрограма 10. Надання транспортних послуг службою "Соціальне таксі" при комунальній установі "Сумський міський територіальний центр соціального обслуговування (надання соціальних послуг) "Берегиня"</t>
  </si>
  <si>
    <t>Підпрограма 11. Інформування мешканців міста Суми про прийняте рішення про призначення (непризначення) житлової субсидії.</t>
  </si>
  <si>
    <r>
      <t xml:space="preserve">Завдання 1. </t>
    </r>
    <r>
      <rPr>
        <sz val="10"/>
        <rFont val="Times New Roman"/>
        <family val="1"/>
      </rPr>
      <t>Письмово проінформувати заявників - мешканців міста про прийняте рішення про призначення (непризначення) житлової субсидії.</t>
    </r>
  </si>
  <si>
    <t xml:space="preserve">Мета: забезпечення надання транспортних послуг службою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</si>
  <si>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t>КТКВК 091204</t>
  </si>
  <si>
    <t>КТКВК 091212</t>
  </si>
  <si>
    <r>
      <t xml:space="preserve">Завдання 1. </t>
    </r>
    <r>
      <rPr>
        <sz val="10"/>
        <rFont val="Times New Roman"/>
        <family val="1"/>
      </rPr>
      <t>Надання транспортних послуг людям з обмеженими фізичними можливостями службою "Соціальне таксі".</t>
    </r>
  </si>
  <si>
    <t>- особам, яким виповнюється 100 років (надання одноразової грошової допомоги);</t>
  </si>
  <si>
    <r>
      <t xml:space="preserve">ДСЗН </t>
    </r>
    <r>
      <rPr>
        <b/>
        <sz val="9"/>
        <rFont val="Times New Roman"/>
        <family val="1"/>
      </rPr>
      <t>Сумської міської ради</t>
    </r>
  </si>
  <si>
    <t>КТКВК 170102</t>
  </si>
  <si>
    <t>КТКВК 090209</t>
  </si>
  <si>
    <t>КТКВК 250380</t>
  </si>
  <si>
    <t>КТКВК 090214</t>
  </si>
  <si>
    <r>
      <t xml:space="preserve">Завдання 4. </t>
    </r>
    <r>
      <rPr>
        <sz val="10"/>
        <rFont val="Times New Roman"/>
        <family val="1"/>
      </rPr>
      <t xml:space="preserve">Забезпечення надання пільг з послуг зв’язку </t>
    </r>
  </si>
  <si>
    <t>КТКВК 090203</t>
  </si>
  <si>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</si>
  <si>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</si>
  <si>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</si>
  <si>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</si>
  <si>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</si>
  <si>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</si>
  <si>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</si>
  <si>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</si>
  <si>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</si>
  <si>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</si>
  <si>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</si>
  <si>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</si>
  <si>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забезпечення поховання осіб, які мають особливі або особливі трудові заслуги перед Батьківщиною та спорудження надгробків;</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</si>
  <si>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</si>
  <si>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</si>
  <si>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</si>
  <si>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</si>
  <si>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</si>
  <si>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</si>
  <si>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</si>
  <si>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</si>
  <si>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</si>
  <si>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</si>
  <si>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</si>
  <si>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t>Мета: Довести до відома заявників - мешканців міста Суми інформацію про прийняте департаментом соціального захисту населення Сумської міської ради рішення про призначення (непризначення) житлової субсидії.</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</si>
  <si>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</si>
  <si>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</si>
  <si>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</si>
  <si>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</si>
  <si>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</si>
  <si>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</si>
  <si>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</si>
  <si>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</si>
  <si>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</si>
  <si>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</si>
  <si>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</si>
  <si>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КТКВК 070101</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</si>
  <si>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</si>
  <si>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</si>
  <si>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Управління освіти і науки Сумської міської ради</t>
  </si>
  <si>
    <t>Підпрограма 9. 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</si>
  <si>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</si>
  <si>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КТКВК 070201</t>
  </si>
  <si>
    <t>КТКВК 091108</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</si>
  <si>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</si>
  <si>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</si>
  <si>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r>
      <t xml:space="preserve">Завдання 5. </t>
    </r>
    <r>
      <rPr>
        <sz val="10"/>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</si>
  <si>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КТКВК 091209</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</si>
  <si>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</si>
  <si>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</si>
  <si>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</si>
  <si>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</si>
  <si>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</si>
  <si>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1. </t>
    </r>
    <r>
      <rPr>
        <sz val="10"/>
        <rFont val="Times New Roman"/>
        <family val="1"/>
      </rPr>
      <t>Забезпечити безкощтовним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</si>
  <si>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r>
      <t xml:space="preserve">Завдання 2.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</si>
  <si>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сім’ям, в яких виховуються онкохворі діти - мешканцям міста Суми (50 % пільги);</t>
  </si>
  <si>
    <t>- інвалідам з дитинства I - II групи з діагнозом ДЦП та дітям-інвалідам з діагнозом ДЦП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</si>
  <si>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</si>
  <si>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</si>
  <si>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</si>
  <si>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</si>
  <si>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</si>
  <si>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</si>
  <si>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 </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</si>
  <si>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</si>
  <si>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</si>
  <si>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</si>
  <si>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</si>
  <si>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</si>
  <si>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</si>
  <si>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</si>
  <si>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</si>
  <si>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</si>
  <si>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до міської програми "Місто Суми - територія добра та милосердя" на 2016-2018 роки"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</si>
  <si>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</si>
  <si>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</si>
  <si>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Сумський міський голова</t>
  </si>
  <si>
    <t>О.М.Лисенко</t>
  </si>
  <si>
    <t xml:space="preserve">Виконавець: </t>
  </si>
  <si>
    <t>______________  Масік Т.О.</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</si>
</sst>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0.0"/>
    <numFmt numFmtId="194" formatCode="0.000"/>
    <numFmt numFmtId="195" formatCode="#,##0.0"/>
    <numFmt numFmtId="196" formatCode="#,##0.000"/>
    <numFmt numFmtId="197" formatCode="#,##0.0000"/>
  </numFmts>
  <fonts count="51">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0"/>
    </font>
    <font>
      <sz val="14"/>
      <name val="Times New Roman"/>
      <family val="1"/>
    </font>
    <font>
      <sz val="11"/>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2"/>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11"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1" borderId="0" applyNumberFormat="0" applyBorder="0" applyAlignment="0" applyProtection="0"/>
  </cellStyleXfs>
  <cellXfs count="67">
    <xf numFmtId="0" fontId="0" fillId="0" borderId="0" xfId="0" applyAlignment="1">
      <alignment/>
    </xf>
    <xf numFmtId="0" fontId="1" fillId="0" borderId="10" xfId="0" applyFont="1" applyFill="1" applyBorder="1" applyAlignment="1">
      <alignment horizontal="center" vertical="center" wrapText="1"/>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0" fontId="14" fillId="0" borderId="0" xfId="0" applyFont="1" applyFill="1" applyAlignment="1">
      <alignment horizontal="center" vertical="center" textRotation="180"/>
    </xf>
    <xf numFmtId="0" fontId="15" fillId="0" borderId="0" xfId="0" applyFont="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49" fontId="2" fillId="0" borderId="10" xfId="0" applyNumberFormat="1" applyFont="1" applyFill="1" applyBorder="1" applyAlignment="1">
      <alignment horizontal="justify"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193"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 fillId="0" borderId="0" xfId="0" applyFont="1" applyFill="1" applyAlignment="1">
      <alignment/>
    </xf>
    <xf numFmtId="193" fontId="8" fillId="0" borderId="11" xfId="0" applyNumberFormat="1" applyFont="1" applyFill="1" applyBorder="1" applyAlignment="1">
      <alignment horizontal="right" vertical="center"/>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Fill="1" applyAlignment="1">
      <alignment horizontal="center"/>
    </xf>
    <xf numFmtId="0" fontId="8" fillId="0" borderId="0" xfId="0" applyFont="1" applyAlignment="1">
      <alignment horizontal="left"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8" fillId="0" borderId="10" xfId="0" applyFont="1" applyFill="1" applyBorder="1" applyAlignment="1">
      <alignment horizontal="justify" vertical="center"/>
    </xf>
    <xf numFmtId="0" fontId="8" fillId="0" borderId="10" xfId="0" applyFont="1" applyFill="1" applyBorder="1" applyAlignment="1">
      <alignment horizontal="left" vertical="top" wrapText="1"/>
    </xf>
    <xf numFmtId="0" fontId="4"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3" fillId="0" borderId="0" xfId="0" applyFont="1" applyFill="1" applyAlignment="1">
      <alignment horizontal="center" vertical="center"/>
    </xf>
    <xf numFmtId="0" fontId="14" fillId="0" borderId="0" xfId="0" applyFont="1" applyFill="1" applyAlignment="1">
      <alignment/>
    </xf>
    <xf numFmtId="0" fontId="33"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0"/>
  <sheetViews>
    <sheetView tabSelected="1" view="pageBreakPreview" zoomScaleSheetLayoutView="100" zoomScalePageLayoutView="0" workbookViewId="0" topLeftCell="A142">
      <selection activeCell="O122" sqref="O122"/>
    </sheetView>
  </sheetViews>
  <sheetFormatPr defaultColWidth="9.140625" defaultRowHeight="12.75"/>
  <cols>
    <col min="1" max="1" width="50.28125" style="33" customWidth="1"/>
    <col min="2" max="2" width="10.421875" style="33" customWidth="1"/>
    <col min="3" max="3" width="13.421875" style="33" customWidth="1"/>
    <col min="4" max="4" width="13.8515625" style="33" customWidth="1"/>
    <col min="5" max="5" width="12.28125" style="33" customWidth="1"/>
    <col min="6" max="6" width="13.28125" style="17" customWidth="1"/>
    <col min="7" max="7" width="12.57421875" style="17" customWidth="1"/>
    <col min="8" max="8" width="12.00390625" style="17" customWidth="1"/>
    <col min="9" max="10" width="12.7109375" style="17" customWidth="1"/>
    <col min="11" max="11" width="12.00390625" style="17" customWidth="1"/>
    <col min="12" max="12" width="13.28125" style="33" customWidth="1"/>
    <col min="13" max="14" width="9.140625" style="36" customWidth="1"/>
    <col min="15" max="15" width="12.7109375" style="36" bestFit="1" customWidth="1"/>
    <col min="16" max="16384" width="9.140625" style="36" customWidth="1"/>
  </cols>
  <sheetData>
    <row r="1" spans="1:11" s="33" customFormat="1" ht="12.75">
      <c r="A1" s="32"/>
      <c r="B1" s="32"/>
      <c r="C1" s="32"/>
      <c r="D1" s="32"/>
      <c r="E1" s="32"/>
      <c r="F1" s="17"/>
      <c r="G1" s="17"/>
      <c r="H1" s="17"/>
      <c r="I1" s="17"/>
      <c r="J1" s="17"/>
      <c r="K1" s="17"/>
    </row>
    <row r="2" spans="6:12" s="33" customFormat="1" ht="22.5" customHeight="1">
      <c r="F2" s="17"/>
      <c r="G2" s="17"/>
      <c r="H2" s="17"/>
      <c r="I2" s="53" t="s">
        <v>118</v>
      </c>
      <c r="J2" s="53"/>
      <c r="K2" s="53"/>
      <c r="L2" s="20"/>
    </row>
    <row r="3" spans="6:12" s="33" customFormat="1" ht="35.25" customHeight="1">
      <c r="F3" s="17"/>
      <c r="G3" s="17"/>
      <c r="H3" s="17"/>
      <c r="I3" s="54" t="s">
        <v>143</v>
      </c>
      <c r="J3" s="54"/>
      <c r="K3" s="54"/>
      <c r="L3" s="54"/>
    </row>
    <row r="4" spans="6:11" s="33" customFormat="1" ht="12.75">
      <c r="F4" s="17"/>
      <c r="G4" s="17"/>
      <c r="H4" s="17"/>
      <c r="I4" s="17"/>
      <c r="J4" s="17"/>
      <c r="K4" s="17"/>
    </row>
    <row r="5" spans="6:11" s="33" customFormat="1" ht="12.75">
      <c r="F5" s="17"/>
      <c r="G5" s="17"/>
      <c r="H5" s="17"/>
      <c r="I5" s="17"/>
      <c r="J5" s="17"/>
      <c r="K5" s="17"/>
    </row>
    <row r="6" spans="1:12" s="33" customFormat="1" ht="18.75" customHeight="1">
      <c r="A6" s="64" t="s">
        <v>71</v>
      </c>
      <c r="B6" s="64"/>
      <c r="C6" s="64"/>
      <c r="D6" s="64"/>
      <c r="E6" s="64"/>
      <c r="F6" s="64"/>
      <c r="G6" s="64"/>
      <c r="H6" s="64"/>
      <c r="I6" s="64"/>
      <c r="J6" s="64"/>
      <c r="K6" s="64"/>
      <c r="L6" s="64"/>
    </row>
    <row r="7" spans="1:12" s="33" customFormat="1" ht="12.75">
      <c r="A7" s="2" t="s">
        <v>20</v>
      </c>
      <c r="F7" s="17"/>
      <c r="G7" s="17"/>
      <c r="H7" s="17"/>
      <c r="I7" s="17"/>
      <c r="J7" s="17"/>
      <c r="K7" s="17"/>
      <c r="L7" s="48" t="s">
        <v>8</v>
      </c>
    </row>
    <row r="8" spans="1:12" s="33" customFormat="1" ht="18.75" customHeight="1">
      <c r="A8" s="62" t="s">
        <v>0</v>
      </c>
      <c r="B8" s="62" t="s">
        <v>48</v>
      </c>
      <c r="C8" s="63" t="s">
        <v>44</v>
      </c>
      <c r="D8" s="63"/>
      <c r="E8" s="63"/>
      <c r="F8" s="63" t="s">
        <v>49</v>
      </c>
      <c r="G8" s="63"/>
      <c r="H8" s="63"/>
      <c r="I8" s="63" t="s">
        <v>45</v>
      </c>
      <c r="J8" s="63"/>
      <c r="K8" s="63"/>
      <c r="L8" s="62" t="s">
        <v>24</v>
      </c>
    </row>
    <row r="9" spans="1:12" s="33" customFormat="1" ht="24.75" customHeight="1">
      <c r="A9" s="62"/>
      <c r="B9" s="62"/>
      <c r="C9" s="62" t="s">
        <v>21</v>
      </c>
      <c r="D9" s="62" t="s">
        <v>1</v>
      </c>
      <c r="E9" s="62"/>
      <c r="F9" s="62" t="s">
        <v>21</v>
      </c>
      <c r="G9" s="62" t="s">
        <v>1</v>
      </c>
      <c r="H9" s="62"/>
      <c r="I9" s="62" t="s">
        <v>21</v>
      </c>
      <c r="J9" s="62" t="s">
        <v>1</v>
      </c>
      <c r="K9" s="62"/>
      <c r="L9" s="62"/>
    </row>
    <row r="10" spans="1:12" s="33" customFormat="1" ht="32.25" customHeight="1">
      <c r="A10" s="62"/>
      <c r="B10" s="62"/>
      <c r="C10" s="62"/>
      <c r="D10" s="1" t="s">
        <v>90</v>
      </c>
      <c r="E10" s="1" t="s">
        <v>89</v>
      </c>
      <c r="F10" s="62"/>
      <c r="G10" s="1" t="s">
        <v>90</v>
      </c>
      <c r="H10" s="1" t="s">
        <v>89</v>
      </c>
      <c r="I10" s="62"/>
      <c r="J10" s="1" t="s">
        <v>90</v>
      </c>
      <c r="K10" s="1" t="s">
        <v>89</v>
      </c>
      <c r="L10" s="62"/>
    </row>
    <row r="11" spans="1:12" s="33" customFormat="1" ht="14.25" customHeight="1">
      <c r="A11" s="21">
        <v>1</v>
      </c>
      <c r="B11" s="21">
        <v>2</v>
      </c>
      <c r="C11" s="21">
        <v>3</v>
      </c>
      <c r="D11" s="21">
        <v>4</v>
      </c>
      <c r="E11" s="21">
        <v>5</v>
      </c>
      <c r="F11" s="21">
        <v>6</v>
      </c>
      <c r="G11" s="21">
        <v>7</v>
      </c>
      <c r="H11" s="21">
        <v>8</v>
      </c>
      <c r="I11" s="21">
        <v>9</v>
      </c>
      <c r="J11" s="3">
        <v>10</v>
      </c>
      <c r="K11" s="3">
        <v>11</v>
      </c>
      <c r="L11" s="3">
        <v>12</v>
      </c>
    </row>
    <row r="12" spans="1:15" s="33" customFormat="1" ht="30.75" customHeight="1">
      <c r="A12" s="22" t="s">
        <v>2</v>
      </c>
      <c r="B12" s="3"/>
      <c r="C12" s="4">
        <f>SUM(C15,C21,C62,C66,C79,C100,C106,C123,C129,C132,C110,C115,C152)</f>
        <v>31048005</v>
      </c>
      <c r="D12" s="4">
        <f>SUM(D15,D21,D62,D66,D79,D100,D106,D123,D129,D132,D110,D115,D152)</f>
        <v>30266005</v>
      </c>
      <c r="E12" s="4">
        <f>SUM(E15,E21,E62,E66,E79,E100,E106,E123,E129,E132)</f>
        <v>747000</v>
      </c>
      <c r="F12" s="4">
        <f aca="true" t="shared" si="0" ref="F12:K12">SUM(F15,F21,F62,F66,F79,F100,F106,F123,F129,F132,F110,F115,F152)</f>
        <v>31823662</v>
      </c>
      <c r="G12" s="4">
        <f t="shared" si="0"/>
        <v>31635022</v>
      </c>
      <c r="H12" s="4">
        <f t="shared" si="0"/>
        <v>150000</v>
      </c>
      <c r="I12" s="4">
        <f t="shared" si="0"/>
        <v>7664086</v>
      </c>
      <c r="J12" s="4">
        <f t="shared" si="0"/>
        <v>7462498</v>
      </c>
      <c r="K12" s="4">
        <f t="shared" si="0"/>
        <v>160050</v>
      </c>
      <c r="L12" s="13"/>
      <c r="O12" s="47"/>
    </row>
    <row r="13" spans="1:12" s="33" customFormat="1" ht="22.5" customHeight="1">
      <c r="A13" s="51" t="s">
        <v>17</v>
      </c>
      <c r="B13" s="51"/>
      <c r="C13" s="51"/>
      <c r="D13" s="51"/>
      <c r="E13" s="51"/>
      <c r="F13" s="51"/>
      <c r="G13" s="51"/>
      <c r="H13" s="51"/>
      <c r="I13" s="51"/>
      <c r="J13" s="51"/>
      <c r="K13" s="51"/>
      <c r="L13" s="51"/>
    </row>
    <row r="14" spans="1:12" s="33" customFormat="1" ht="33" customHeight="1">
      <c r="A14" s="60" t="s">
        <v>18</v>
      </c>
      <c r="B14" s="60"/>
      <c r="C14" s="60"/>
      <c r="D14" s="60"/>
      <c r="E14" s="60"/>
      <c r="F14" s="60"/>
      <c r="G14" s="60"/>
      <c r="H14" s="60"/>
      <c r="I14" s="60"/>
      <c r="J14" s="60"/>
      <c r="K14" s="60"/>
      <c r="L14" s="60"/>
    </row>
    <row r="15" spans="1:12" s="33" customFormat="1" ht="12.75">
      <c r="A15" s="22" t="s">
        <v>3</v>
      </c>
      <c r="B15" s="3"/>
      <c r="C15" s="4">
        <v>35000</v>
      </c>
      <c r="D15" s="4">
        <f>SUM(D16,D17)</f>
        <v>0</v>
      </c>
      <c r="E15" s="4">
        <f aca="true" t="shared" si="1" ref="E15:K15">SUM(E16,E17)</f>
        <v>0</v>
      </c>
      <c r="F15" s="4">
        <f t="shared" si="1"/>
        <v>38640</v>
      </c>
      <c r="G15" s="4">
        <f t="shared" si="1"/>
        <v>0</v>
      </c>
      <c r="H15" s="4">
        <f t="shared" si="1"/>
        <v>0</v>
      </c>
      <c r="I15" s="4">
        <f t="shared" si="1"/>
        <v>41538</v>
      </c>
      <c r="J15" s="4">
        <f t="shared" si="1"/>
        <v>0</v>
      </c>
      <c r="K15" s="4">
        <f t="shared" si="1"/>
        <v>0</v>
      </c>
      <c r="L15" s="13"/>
    </row>
    <row r="16" spans="1:12" s="33" customFormat="1" ht="82.5" customHeight="1">
      <c r="A16" s="13" t="s">
        <v>134</v>
      </c>
      <c r="B16" s="1" t="s">
        <v>13</v>
      </c>
      <c r="C16" s="4">
        <v>0</v>
      </c>
      <c r="D16" s="5">
        <v>0</v>
      </c>
      <c r="E16" s="5">
        <v>0</v>
      </c>
      <c r="F16" s="4">
        <v>0</v>
      </c>
      <c r="G16" s="5">
        <v>0</v>
      </c>
      <c r="H16" s="5">
        <v>0</v>
      </c>
      <c r="I16" s="4">
        <v>0</v>
      </c>
      <c r="J16" s="5">
        <v>0</v>
      </c>
      <c r="K16" s="5">
        <v>0</v>
      </c>
      <c r="L16" s="14" t="s">
        <v>72</v>
      </c>
    </row>
    <row r="17" spans="1:12" s="33" customFormat="1" ht="57.75" customHeight="1">
      <c r="A17" s="23" t="s">
        <v>22</v>
      </c>
      <c r="B17" s="1" t="s">
        <v>14</v>
      </c>
      <c r="C17" s="4">
        <v>35000</v>
      </c>
      <c r="D17" s="5">
        <v>0</v>
      </c>
      <c r="E17" s="5">
        <v>0</v>
      </c>
      <c r="F17" s="4">
        <f>ROUND(C17*1.104,0)</f>
        <v>38640</v>
      </c>
      <c r="G17" s="5">
        <v>0</v>
      </c>
      <c r="H17" s="5">
        <v>0</v>
      </c>
      <c r="I17" s="4">
        <f>ROUND(F17*1.075,0)</f>
        <v>41538</v>
      </c>
      <c r="J17" s="5">
        <v>0</v>
      </c>
      <c r="K17" s="5">
        <v>0</v>
      </c>
      <c r="L17" s="14" t="s">
        <v>73</v>
      </c>
    </row>
    <row r="18" spans="1:12" s="33" customFormat="1" ht="22.5" customHeight="1">
      <c r="A18" s="50" t="s">
        <v>4</v>
      </c>
      <c r="B18" s="50"/>
      <c r="C18" s="50"/>
      <c r="D18" s="50"/>
      <c r="E18" s="50"/>
      <c r="F18" s="50"/>
      <c r="G18" s="50"/>
      <c r="H18" s="50"/>
      <c r="I18" s="50"/>
      <c r="J18" s="50"/>
      <c r="K18" s="50"/>
      <c r="L18" s="50"/>
    </row>
    <row r="19" spans="1:12" s="33" customFormat="1" ht="24" customHeight="1">
      <c r="A19" s="61" t="s">
        <v>19</v>
      </c>
      <c r="B19" s="61"/>
      <c r="C19" s="61"/>
      <c r="D19" s="61"/>
      <c r="E19" s="61"/>
      <c r="F19" s="61"/>
      <c r="G19" s="61"/>
      <c r="H19" s="61"/>
      <c r="I19" s="61"/>
      <c r="J19" s="61"/>
      <c r="K19" s="61"/>
      <c r="L19" s="61"/>
    </row>
    <row r="20" spans="1:12" s="33" customFormat="1" ht="21.75" customHeight="1">
      <c r="A20" s="60" t="s">
        <v>23</v>
      </c>
      <c r="B20" s="60"/>
      <c r="C20" s="60"/>
      <c r="D20" s="60"/>
      <c r="E20" s="60"/>
      <c r="F20" s="60"/>
      <c r="G20" s="60"/>
      <c r="H20" s="60"/>
      <c r="I20" s="60"/>
      <c r="J20" s="60"/>
      <c r="K20" s="60"/>
      <c r="L20" s="60"/>
    </row>
    <row r="21" spans="1:12" s="33" customFormat="1" ht="24" customHeight="1">
      <c r="A21" s="24" t="s">
        <v>85</v>
      </c>
      <c r="B21" s="34"/>
      <c r="C21" s="6">
        <f>E21+D21</f>
        <v>6087208</v>
      </c>
      <c r="D21" s="6">
        <f>D22+D41+D55+D58+D56+D57</f>
        <v>6087208</v>
      </c>
      <c r="E21" s="6">
        <f>E22+E41+E55+E58</f>
        <v>0</v>
      </c>
      <c r="F21" s="6">
        <f>F22+F41+F55+F58+F56+F57</f>
        <v>2826119</v>
      </c>
      <c r="G21" s="6">
        <f>G22+G41+G55+G58+G56+G57</f>
        <v>2826119</v>
      </c>
      <c r="H21" s="6">
        <f>H22+H41+H55+H58</f>
        <v>0</v>
      </c>
      <c r="I21" s="4">
        <f>J21+K21</f>
        <v>3015469</v>
      </c>
      <c r="J21" s="4">
        <f>J22+J41+J55+J58</f>
        <v>3015469</v>
      </c>
      <c r="K21" s="4">
        <f>K22+K41+K55+K58</f>
        <v>0</v>
      </c>
      <c r="L21" s="39"/>
    </row>
    <row r="22" spans="1:12" s="33" customFormat="1" ht="27" customHeight="1">
      <c r="A22" s="13" t="s">
        <v>25</v>
      </c>
      <c r="B22" s="34"/>
      <c r="C22" s="6">
        <f>D22+E22</f>
        <v>5455129</v>
      </c>
      <c r="D22" s="6">
        <f>+D23+D24+D27+D28+D29+D30+D31+D32+D33+D34+D35+D36+D37+D40</f>
        <v>5455129</v>
      </c>
      <c r="E22" s="6">
        <f>+E23+E24+E27+E28+E29+E30+E31+E32+E33+E34+E35+E36+E37+E40</f>
        <v>0</v>
      </c>
      <c r="F22" s="4">
        <f>G22+H22</f>
        <v>2227542</v>
      </c>
      <c r="G22" s="6">
        <f>+G23+G24+G27+G28+G29+G30+G31+G32+G33+G34+G35+G36+G37+G40</f>
        <v>2227542</v>
      </c>
      <c r="H22" s="6">
        <f>+H23+H24+H27+H28+H29+H30+H31+H32+H33+H34+H35+H36+H37+H40</f>
        <v>0</v>
      </c>
      <c r="I22" s="4">
        <f>J22+K22</f>
        <v>2376788</v>
      </c>
      <c r="J22" s="6">
        <f>+J23+J24+J27+J28+J29+J30+J31+J32+J33+J34+J35+J36+J37+J40</f>
        <v>2376788</v>
      </c>
      <c r="K22" s="6">
        <f>+K23+K24+K27+K28+K29+K30+K31+K32+K33+K34+K35+K36+K37+K40</f>
        <v>0</v>
      </c>
      <c r="L22" s="39"/>
    </row>
    <row r="23" spans="1:12" s="33" customFormat="1" ht="43.5" customHeight="1">
      <c r="A23" s="25" t="s">
        <v>27</v>
      </c>
      <c r="B23" s="1" t="s">
        <v>16</v>
      </c>
      <c r="C23" s="6">
        <f aca="true" t="shared" si="2" ref="C23:C58">D23+E23</f>
        <v>2190000</v>
      </c>
      <c r="D23" s="7">
        <v>2190000</v>
      </c>
      <c r="E23" s="7">
        <v>0</v>
      </c>
      <c r="F23" s="4">
        <f>+G23+H23</f>
        <v>1500000</v>
      </c>
      <c r="G23" s="5">
        <v>1500000</v>
      </c>
      <c r="H23" s="7">
        <v>0</v>
      </c>
      <c r="I23" s="6">
        <f>J23+K23</f>
        <v>1600500</v>
      </c>
      <c r="J23" s="5">
        <f>ROUND(G23*1.067,0)</f>
        <v>1600500</v>
      </c>
      <c r="K23" s="7">
        <v>0</v>
      </c>
      <c r="L23" s="14" t="s">
        <v>73</v>
      </c>
    </row>
    <row r="24" spans="1:12" s="33" customFormat="1" ht="39.75" customHeight="1">
      <c r="A24" s="10" t="s">
        <v>7</v>
      </c>
      <c r="B24" s="1" t="s">
        <v>16</v>
      </c>
      <c r="C24" s="6">
        <f t="shared" si="2"/>
        <v>316773</v>
      </c>
      <c r="D24" s="7">
        <v>316773</v>
      </c>
      <c r="E24" s="7">
        <v>0</v>
      </c>
      <c r="F24" s="4">
        <f>+G24+H24</f>
        <v>367590</v>
      </c>
      <c r="G24" s="5">
        <v>367590</v>
      </c>
      <c r="H24" s="7">
        <v>0</v>
      </c>
      <c r="I24" s="6">
        <f>J24+K24</f>
        <v>392219</v>
      </c>
      <c r="J24" s="5">
        <f>ROUND(G24*1.067,0)</f>
        <v>392219</v>
      </c>
      <c r="K24" s="7">
        <v>0</v>
      </c>
      <c r="L24" s="14" t="s">
        <v>73</v>
      </c>
    </row>
    <row r="25" spans="1:15" s="18" customFormat="1" ht="23.25" customHeight="1">
      <c r="A25" s="12"/>
      <c r="B25" s="43"/>
      <c r="C25" s="44"/>
      <c r="D25" s="44"/>
      <c r="E25" s="44"/>
      <c r="F25" s="44"/>
      <c r="G25" s="44"/>
      <c r="H25" s="44"/>
      <c r="I25" s="49" t="s">
        <v>141</v>
      </c>
      <c r="J25" s="49"/>
      <c r="K25" s="49"/>
      <c r="L25" s="49"/>
      <c r="M25" s="32"/>
      <c r="N25" s="19"/>
      <c r="O25" s="32"/>
    </row>
    <row r="26" spans="1:15" s="18" customFormat="1" ht="14.25">
      <c r="A26" s="14">
        <v>1</v>
      </c>
      <c r="B26" s="45">
        <v>2</v>
      </c>
      <c r="C26" s="46">
        <v>3</v>
      </c>
      <c r="D26" s="46">
        <v>4</v>
      </c>
      <c r="E26" s="46">
        <v>5</v>
      </c>
      <c r="F26" s="46">
        <v>6</v>
      </c>
      <c r="G26" s="46">
        <v>7</v>
      </c>
      <c r="H26" s="46">
        <v>8</v>
      </c>
      <c r="I26" s="46">
        <v>9</v>
      </c>
      <c r="J26" s="46">
        <v>10</v>
      </c>
      <c r="K26" s="46">
        <v>11</v>
      </c>
      <c r="L26" s="46">
        <v>12</v>
      </c>
      <c r="M26" s="32"/>
      <c r="N26" s="19"/>
      <c r="O26" s="32"/>
    </row>
    <row r="27" spans="1:12" s="33" customFormat="1" ht="67.5" customHeight="1">
      <c r="A27" s="40" t="s">
        <v>135</v>
      </c>
      <c r="B27" s="1" t="s">
        <v>16</v>
      </c>
      <c r="C27" s="4">
        <f t="shared" si="2"/>
        <v>1053520</v>
      </c>
      <c r="D27" s="5">
        <f>779500+27560+60000+90000+96460</f>
        <v>1053520</v>
      </c>
      <c r="E27" s="35">
        <v>0</v>
      </c>
      <c r="F27" s="4">
        <v>0</v>
      </c>
      <c r="G27" s="5">
        <v>0</v>
      </c>
      <c r="H27" s="7">
        <v>0</v>
      </c>
      <c r="I27" s="6">
        <v>0</v>
      </c>
      <c r="J27" s="5">
        <v>0</v>
      </c>
      <c r="K27" s="7">
        <v>0</v>
      </c>
      <c r="L27" s="14" t="s">
        <v>63</v>
      </c>
    </row>
    <row r="28" spans="1:12" s="33" customFormat="1" ht="45" customHeight="1">
      <c r="A28" s="25" t="s">
        <v>96</v>
      </c>
      <c r="B28" s="1" t="s">
        <v>16</v>
      </c>
      <c r="C28" s="4">
        <f t="shared" si="2"/>
        <v>150000</v>
      </c>
      <c r="D28" s="5">
        <v>150000</v>
      </c>
      <c r="E28" s="35">
        <v>0</v>
      </c>
      <c r="F28" s="4">
        <v>0</v>
      </c>
      <c r="G28" s="5">
        <v>0</v>
      </c>
      <c r="H28" s="7">
        <v>0</v>
      </c>
      <c r="I28" s="6">
        <v>0</v>
      </c>
      <c r="J28" s="5">
        <v>0</v>
      </c>
      <c r="K28" s="7">
        <v>0</v>
      </c>
      <c r="L28" s="14" t="s">
        <v>63</v>
      </c>
    </row>
    <row r="29" spans="1:12" s="33" customFormat="1" ht="39.75" customHeight="1">
      <c r="A29" s="25" t="s">
        <v>62</v>
      </c>
      <c r="B29" s="1" t="s">
        <v>16</v>
      </c>
      <c r="C29" s="4">
        <f t="shared" si="2"/>
        <v>4028</v>
      </c>
      <c r="D29" s="5">
        <v>4028</v>
      </c>
      <c r="E29" s="5">
        <v>0</v>
      </c>
      <c r="F29" s="4">
        <f>+G29+H29</f>
        <v>5520</v>
      </c>
      <c r="G29" s="5">
        <v>5520</v>
      </c>
      <c r="H29" s="7">
        <v>0</v>
      </c>
      <c r="I29" s="6">
        <f aca="true" t="shared" si="3" ref="I29:I40">J29+K29</f>
        <v>5890</v>
      </c>
      <c r="J29" s="5">
        <f>ROUND(G29*1.067,0)</f>
        <v>5890</v>
      </c>
      <c r="K29" s="7">
        <v>0</v>
      </c>
      <c r="L29" s="14" t="s">
        <v>73</v>
      </c>
    </row>
    <row r="30" spans="1:12" s="17" customFormat="1" ht="51" customHeight="1">
      <c r="A30" s="25" t="s">
        <v>97</v>
      </c>
      <c r="B30" s="1" t="s">
        <v>16</v>
      </c>
      <c r="C30" s="4">
        <f t="shared" si="2"/>
        <v>190000</v>
      </c>
      <c r="D30" s="5">
        <f>60000+130000</f>
        <v>190000</v>
      </c>
      <c r="E30" s="5">
        <v>0</v>
      </c>
      <c r="F30" s="4">
        <f>G30+H30</f>
        <v>0</v>
      </c>
      <c r="G30" s="5">
        <v>0</v>
      </c>
      <c r="H30" s="7">
        <v>0</v>
      </c>
      <c r="I30" s="6">
        <f t="shared" si="3"/>
        <v>0</v>
      </c>
      <c r="J30" s="5">
        <v>0</v>
      </c>
      <c r="K30" s="7">
        <v>0</v>
      </c>
      <c r="L30" s="14" t="s">
        <v>63</v>
      </c>
    </row>
    <row r="31" spans="1:12" s="17" customFormat="1" ht="42.75" customHeight="1">
      <c r="A31" s="25" t="s">
        <v>98</v>
      </c>
      <c r="B31" s="1" t="s">
        <v>16</v>
      </c>
      <c r="C31" s="4">
        <f t="shared" si="2"/>
        <v>3680</v>
      </c>
      <c r="D31" s="5">
        <v>3680</v>
      </c>
      <c r="E31" s="5">
        <v>0</v>
      </c>
      <c r="F31" s="4">
        <f>G31+H31</f>
        <v>0</v>
      </c>
      <c r="G31" s="5">
        <v>0</v>
      </c>
      <c r="H31" s="7">
        <v>0</v>
      </c>
      <c r="I31" s="6">
        <f t="shared" si="3"/>
        <v>0</v>
      </c>
      <c r="J31" s="5">
        <v>0</v>
      </c>
      <c r="K31" s="7">
        <v>0</v>
      </c>
      <c r="L31" s="14" t="s">
        <v>63</v>
      </c>
    </row>
    <row r="32" spans="1:12" s="17" customFormat="1" ht="54" customHeight="1">
      <c r="A32" s="10" t="s">
        <v>91</v>
      </c>
      <c r="B32" s="1" t="s">
        <v>16</v>
      </c>
      <c r="C32" s="4">
        <f t="shared" si="2"/>
        <v>350611</v>
      </c>
      <c r="D32" s="5">
        <v>350611</v>
      </c>
      <c r="E32" s="5">
        <v>0</v>
      </c>
      <c r="F32" s="4">
        <f aca="true" t="shared" si="4" ref="F32:F41">G32+H32</f>
        <v>0</v>
      </c>
      <c r="G32" s="5">
        <v>0</v>
      </c>
      <c r="H32" s="7">
        <v>0</v>
      </c>
      <c r="I32" s="6">
        <f t="shared" si="3"/>
        <v>0</v>
      </c>
      <c r="J32" s="5">
        <f>ROUND(G32*1.055,0)</f>
        <v>0</v>
      </c>
      <c r="K32" s="7">
        <v>0</v>
      </c>
      <c r="L32" s="14" t="s">
        <v>63</v>
      </c>
    </row>
    <row r="33" spans="1:12" s="17" customFormat="1" ht="64.5" customHeight="1">
      <c r="A33" s="26" t="s">
        <v>99</v>
      </c>
      <c r="B33" s="1" t="s">
        <v>16</v>
      </c>
      <c r="C33" s="4">
        <f t="shared" si="2"/>
        <v>27216</v>
      </c>
      <c r="D33" s="5">
        <v>27216</v>
      </c>
      <c r="E33" s="5">
        <v>0</v>
      </c>
      <c r="F33" s="4">
        <f>G33+H33</f>
        <v>0</v>
      </c>
      <c r="G33" s="5">
        <v>0</v>
      </c>
      <c r="H33" s="7">
        <v>0</v>
      </c>
      <c r="I33" s="6">
        <f t="shared" si="3"/>
        <v>0</v>
      </c>
      <c r="J33" s="5">
        <v>0</v>
      </c>
      <c r="K33" s="7">
        <v>0</v>
      </c>
      <c r="L33" s="14" t="s">
        <v>63</v>
      </c>
    </row>
    <row r="34" spans="1:12" s="17" customFormat="1" ht="68.25" customHeight="1">
      <c r="A34" s="25" t="s">
        <v>100</v>
      </c>
      <c r="B34" s="1" t="s">
        <v>16</v>
      </c>
      <c r="C34" s="4">
        <f t="shared" si="2"/>
        <v>19941</v>
      </c>
      <c r="D34" s="5">
        <v>19941</v>
      </c>
      <c r="E34" s="5">
        <v>0</v>
      </c>
      <c r="F34" s="4">
        <f>G34+H34</f>
        <v>0</v>
      </c>
      <c r="G34" s="5">
        <v>0</v>
      </c>
      <c r="H34" s="7">
        <v>0</v>
      </c>
      <c r="I34" s="6">
        <f t="shared" si="3"/>
        <v>0</v>
      </c>
      <c r="J34" s="5">
        <v>0</v>
      </c>
      <c r="K34" s="7">
        <v>0</v>
      </c>
      <c r="L34" s="14" t="s">
        <v>63</v>
      </c>
    </row>
    <row r="35" spans="1:12" s="17" customFormat="1" ht="105" customHeight="1">
      <c r="A35" s="41" t="s">
        <v>101</v>
      </c>
      <c r="B35" s="1" t="s">
        <v>16</v>
      </c>
      <c r="C35" s="4">
        <f t="shared" si="2"/>
        <v>1149360</v>
      </c>
      <c r="D35" s="5">
        <v>1149360</v>
      </c>
      <c r="E35" s="5">
        <v>0</v>
      </c>
      <c r="F35" s="4">
        <v>0</v>
      </c>
      <c r="G35" s="5">
        <v>0</v>
      </c>
      <c r="H35" s="7">
        <v>0</v>
      </c>
      <c r="I35" s="6">
        <v>0</v>
      </c>
      <c r="J35" s="5">
        <v>0</v>
      </c>
      <c r="K35" s="7">
        <v>0</v>
      </c>
      <c r="L35" s="14" t="s">
        <v>63</v>
      </c>
    </row>
    <row r="36" spans="1:12" s="17" customFormat="1" ht="41.25" customHeight="1">
      <c r="A36" s="26" t="s">
        <v>74</v>
      </c>
      <c r="B36" s="1" t="s">
        <v>16</v>
      </c>
      <c r="C36" s="4">
        <f t="shared" si="2"/>
        <v>0</v>
      </c>
      <c r="D36" s="5">
        <v>0</v>
      </c>
      <c r="E36" s="5">
        <v>0</v>
      </c>
      <c r="F36" s="4">
        <f t="shared" si="4"/>
        <v>14964</v>
      </c>
      <c r="G36" s="5">
        <v>14964</v>
      </c>
      <c r="H36" s="7">
        <v>0</v>
      </c>
      <c r="I36" s="6">
        <f t="shared" si="3"/>
        <v>15967</v>
      </c>
      <c r="J36" s="5">
        <f>ROUND(G36*1.067,0)</f>
        <v>15967</v>
      </c>
      <c r="K36" s="7">
        <v>0</v>
      </c>
      <c r="L36" s="14" t="s">
        <v>63</v>
      </c>
    </row>
    <row r="37" spans="1:12" s="17" customFormat="1" ht="42.75" customHeight="1">
      <c r="A37" s="26" t="s">
        <v>92</v>
      </c>
      <c r="B37" s="1" t="s">
        <v>16</v>
      </c>
      <c r="C37" s="4">
        <f t="shared" si="2"/>
        <v>0</v>
      </c>
      <c r="D37" s="5">
        <v>0</v>
      </c>
      <c r="E37" s="5">
        <v>0</v>
      </c>
      <c r="F37" s="4">
        <f t="shared" si="4"/>
        <v>39468</v>
      </c>
      <c r="G37" s="5">
        <v>39468</v>
      </c>
      <c r="H37" s="7">
        <v>0</v>
      </c>
      <c r="I37" s="6">
        <f t="shared" si="3"/>
        <v>42112</v>
      </c>
      <c r="J37" s="5">
        <f>ROUND(G37*1.067,0)</f>
        <v>42112</v>
      </c>
      <c r="K37" s="7">
        <v>0</v>
      </c>
      <c r="L37" s="14" t="s">
        <v>63</v>
      </c>
    </row>
    <row r="38" spans="1:15" s="18" customFormat="1" ht="23.25" customHeight="1">
      <c r="A38" s="12"/>
      <c r="B38" s="43"/>
      <c r="C38" s="44"/>
      <c r="D38" s="44"/>
      <c r="E38" s="44"/>
      <c r="F38" s="44"/>
      <c r="G38" s="44"/>
      <c r="H38" s="44"/>
      <c r="I38" s="49" t="s">
        <v>141</v>
      </c>
      <c r="J38" s="49"/>
      <c r="K38" s="49"/>
      <c r="L38" s="49"/>
      <c r="M38" s="32"/>
      <c r="N38" s="19"/>
      <c r="O38" s="32"/>
    </row>
    <row r="39" spans="1:15" s="18" customFormat="1" ht="14.25">
      <c r="A39" s="14">
        <v>1</v>
      </c>
      <c r="B39" s="45">
        <v>2</v>
      </c>
      <c r="C39" s="46">
        <v>3</v>
      </c>
      <c r="D39" s="46">
        <v>4</v>
      </c>
      <c r="E39" s="46">
        <v>5</v>
      </c>
      <c r="F39" s="46">
        <v>6</v>
      </c>
      <c r="G39" s="46">
        <v>7</v>
      </c>
      <c r="H39" s="46">
        <v>8</v>
      </c>
      <c r="I39" s="46">
        <v>9</v>
      </c>
      <c r="J39" s="46">
        <v>10</v>
      </c>
      <c r="K39" s="46">
        <v>11</v>
      </c>
      <c r="L39" s="46">
        <v>12</v>
      </c>
      <c r="M39" s="32"/>
      <c r="N39" s="19"/>
      <c r="O39" s="32"/>
    </row>
    <row r="40" spans="1:12" s="17" customFormat="1" ht="54" customHeight="1">
      <c r="A40" s="26" t="s">
        <v>75</v>
      </c>
      <c r="B40" s="1" t="s">
        <v>16</v>
      </c>
      <c r="C40" s="4">
        <f t="shared" si="2"/>
        <v>0</v>
      </c>
      <c r="D40" s="5">
        <v>0</v>
      </c>
      <c r="E40" s="5">
        <v>0</v>
      </c>
      <c r="F40" s="4">
        <f t="shared" si="4"/>
        <v>300000</v>
      </c>
      <c r="G40" s="5">
        <v>300000</v>
      </c>
      <c r="H40" s="7">
        <v>0</v>
      </c>
      <c r="I40" s="6">
        <f t="shared" si="3"/>
        <v>320100</v>
      </c>
      <c r="J40" s="5">
        <f>ROUND(G40*1.067,0)</f>
        <v>320100</v>
      </c>
      <c r="K40" s="7">
        <v>0</v>
      </c>
      <c r="L40" s="14" t="s">
        <v>63</v>
      </c>
    </row>
    <row r="41" spans="1:12" s="33" customFormat="1" ht="30.75" customHeight="1">
      <c r="A41" s="23" t="s">
        <v>38</v>
      </c>
      <c r="B41" s="34"/>
      <c r="C41" s="6">
        <f t="shared" si="2"/>
        <v>395892</v>
      </c>
      <c r="D41" s="4">
        <f>+D42+D43+D52+D44+D45+D46+D47+D48+D49+D50+D51</f>
        <v>395892</v>
      </c>
      <c r="E41" s="6">
        <f>E42+E43+E44+E45+E46++E47</f>
        <v>0</v>
      </c>
      <c r="F41" s="4">
        <f t="shared" si="4"/>
        <v>454600</v>
      </c>
      <c r="G41" s="4">
        <f>+G42+G43+G52+G44+G45+G46+G47+G48+G49+G50+G51</f>
        <v>454600</v>
      </c>
      <c r="H41" s="4">
        <f>+H42+H43+H52+H44+H45+H46+H47+H48+H49+H50+H51</f>
        <v>0</v>
      </c>
      <c r="I41" s="4">
        <f>J41+K41</f>
        <v>485058</v>
      </c>
      <c r="J41" s="4">
        <f>+J42+J43+J52+J44+J45+J46+J47+J48+J49+J50+J51</f>
        <v>485058</v>
      </c>
      <c r="K41" s="4">
        <f>+K42+K43+K52+K44+K45+K46+K47+K48+K49+K50+K51</f>
        <v>0</v>
      </c>
      <c r="L41" s="39"/>
    </row>
    <row r="42" spans="1:12" s="33" customFormat="1" ht="42.75" customHeight="1">
      <c r="A42" s="26" t="s">
        <v>144</v>
      </c>
      <c r="B42" s="1" t="s">
        <v>16</v>
      </c>
      <c r="C42" s="6">
        <f t="shared" si="2"/>
        <v>4500</v>
      </c>
      <c r="D42" s="7">
        <v>4500</v>
      </c>
      <c r="E42" s="7">
        <v>0</v>
      </c>
      <c r="F42" s="4">
        <f aca="true" t="shared" si="5" ref="F42:F50">+G42+H42</f>
        <v>8000</v>
      </c>
      <c r="G42" s="5">
        <v>8000</v>
      </c>
      <c r="H42" s="7">
        <v>0</v>
      </c>
      <c r="I42" s="6">
        <f aca="true" t="shared" si="6" ref="I42:I58">J42+K42</f>
        <v>8536</v>
      </c>
      <c r="J42" s="5">
        <f>ROUND(G42*1.067,0)</f>
        <v>8536</v>
      </c>
      <c r="K42" s="7">
        <v>0</v>
      </c>
      <c r="L42" s="14" t="s">
        <v>63</v>
      </c>
    </row>
    <row r="43" spans="1:12" s="33" customFormat="1" ht="54" customHeight="1">
      <c r="A43" s="26" t="s">
        <v>39</v>
      </c>
      <c r="B43" s="1" t="s">
        <v>16</v>
      </c>
      <c r="C43" s="6">
        <f t="shared" si="2"/>
        <v>103404</v>
      </c>
      <c r="D43" s="7">
        <v>103404</v>
      </c>
      <c r="E43" s="7">
        <v>0</v>
      </c>
      <c r="F43" s="4">
        <f t="shared" si="5"/>
        <v>119854</v>
      </c>
      <c r="G43" s="5">
        <v>119854</v>
      </c>
      <c r="H43" s="7">
        <v>0</v>
      </c>
      <c r="I43" s="6">
        <f t="shared" si="6"/>
        <v>127884</v>
      </c>
      <c r="J43" s="5">
        <f aca="true" t="shared" si="7" ref="J43:J52">ROUND(G43*1.067,0)</f>
        <v>127884</v>
      </c>
      <c r="K43" s="7">
        <v>0</v>
      </c>
      <c r="L43" s="14" t="s">
        <v>47</v>
      </c>
    </row>
    <row r="44" spans="1:12" s="33" customFormat="1" ht="43.5" customHeight="1">
      <c r="A44" s="26" t="s">
        <v>5</v>
      </c>
      <c r="B44" s="1" t="s">
        <v>16</v>
      </c>
      <c r="C44" s="6">
        <f t="shared" si="2"/>
        <v>22694</v>
      </c>
      <c r="D44" s="7">
        <v>22694</v>
      </c>
      <c r="E44" s="7">
        <v>0</v>
      </c>
      <c r="F44" s="4">
        <f t="shared" si="5"/>
        <v>44030</v>
      </c>
      <c r="G44" s="5">
        <v>44030</v>
      </c>
      <c r="H44" s="7">
        <v>0</v>
      </c>
      <c r="I44" s="6">
        <f t="shared" si="6"/>
        <v>46980</v>
      </c>
      <c r="J44" s="5">
        <f t="shared" si="7"/>
        <v>46980</v>
      </c>
      <c r="K44" s="7">
        <v>0</v>
      </c>
      <c r="L44" s="14" t="s">
        <v>63</v>
      </c>
    </row>
    <row r="45" spans="1:12" s="33" customFormat="1" ht="39.75" customHeight="1">
      <c r="A45" s="10" t="s">
        <v>6</v>
      </c>
      <c r="B45" s="1" t="s">
        <v>16</v>
      </c>
      <c r="C45" s="6">
        <f t="shared" si="2"/>
        <v>177851</v>
      </c>
      <c r="D45" s="7">
        <v>177851</v>
      </c>
      <c r="E45" s="7">
        <v>0</v>
      </c>
      <c r="F45" s="4">
        <f t="shared" si="5"/>
        <v>193878</v>
      </c>
      <c r="G45" s="5">
        <v>193878</v>
      </c>
      <c r="H45" s="7">
        <v>0</v>
      </c>
      <c r="I45" s="6">
        <f t="shared" si="6"/>
        <v>206868</v>
      </c>
      <c r="J45" s="5">
        <f t="shared" si="7"/>
        <v>206868</v>
      </c>
      <c r="K45" s="7">
        <v>0</v>
      </c>
      <c r="L45" s="14" t="s">
        <v>63</v>
      </c>
    </row>
    <row r="46" spans="1:12" ht="50.25" customHeight="1">
      <c r="A46" s="25" t="s">
        <v>15</v>
      </c>
      <c r="B46" s="1" t="s">
        <v>16</v>
      </c>
      <c r="C46" s="6">
        <f t="shared" si="2"/>
        <v>30600</v>
      </c>
      <c r="D46" s="7">
        <v>30600</v>
      </c>
      <c r="E46" s="7">
        <v>0</v>
      </c>
      <c r="F46" s="4">
        <f t="shared" si="5"/>
        <v>34200</v>
      </c>
      <c r="G46" s="5">
        <v>34200</v>
      </c>
      <c r="H46" s="7">
        <v>0</v>
      </c>
      <c r="I46" s="6">
        <f t="shared" si="6"/>
        <v>36491</v>
      </c>
      <c r="J46" s="5">
        <f t="shared" si="7"/>
        <v>36491</v>
      </c>
      <c r="K46" s="7">
        <v>0</v>
      </c>
      <c r="L46" s="14" t="s">
        <v>63</v>
      </c>
    </row>
    <row r="47" spans="1:12" ht="46.5" customHeight="1">
      <c r="A47" s="26" t="s">
        <v>41</v>
      </c>
      <c r="B47" s="1" t="s">
        <v>16</v>
      </c>
      <c r="C47" s="6">
        <f t="shared" si="2"/>
        <v>5726</v>
      </c>
      <c r="D47" s="7">
        <v>5726</v>
      </c>
      <c r="E47" s="7">
        <v>0</v>
      </c>
      <c r="F47" s="4">
        <f t="shared" si="5"/>
        <v>6638</v>
      </c>
      <c r="G47" s="5">
        <v>6638</v>
      </c>
      <c r="H47" s="7">
        <v>0</v>
      </c>
      <c r="I47" s="6">
        <f t="shared" si="6"/>
        <v>7083</v>
      </c>
      <c r="J47" s="5">
        <f t="shared" si="7"/>
        <v>7083</v>
      </c>
      <c r="K47" s="7">
        <v>0</v>
      </c>
      <c r="L47" s="14" t="s">
        <v>63</v>
      </c>
    </row>
    <row r="48" spans="1:12" s="33" customFormat="1" ht="42" customHeight="1">
      <c r="A48" s="10" t="s">
        <v>102</v>
      </c>
      <c r="B48" s="1" t="s">
        <v>16</v>
      </c>
      <c r="C48" s="6">
        <f t="shared" si="2"/>
        <v>17568</v>
      </c>
      <c r="D48" s="7">
        <v>17568</v>
      </c>
      <c r="E48" s="7">
        <v>0</v>
      </c>
      <c r="F48" s="4">
        <f t="shared" si="5"/>
        <v>0</v>
      </c>
      <c r="G48" s="5">
        <v>0</v>
      </c>
      <c r="H48" s="7">
        <v>0</v>
      </c>
      <c r="I48" s="6">
        <f t="shared" si="6"/>
        <v>0</v>
      </c>
      <c r="J48" s="5">
        <f t="shared" si="7"/>
        <v>0</v>
      </c>
      <c r="K48" s="7">
        <v>0</v>
      </c>
      <c r="L48" s="3" t="s">
        <v>115</v>
      </c>
    </row>
    <row r="49" spans="1:12" s="33" customFormat="1" ht="59.25" customHeight="1">
      <c r="A49" s="26" t="s">
        <v>136</v>
      </c>
      <c r="B49" s="1" t="s">
        <v>16</v>
      </c>
      <c r="C49" s="6">
        <f t="shared" si="2"/>
        <v>10688</v>
      </c>
      <c r="D49" s="7">
        <v>10688</v>
      </c>
      <c r="E49" s="7">
        <v>0</v>
      </c>
      <c r="F49" s="4">
        <f t="shared" si="5"/>
        <v>0</v>
      </c>
      <c r="G49" s="5">
        <v>0</v>
      </c>
      <c r="H49" s="7">
        <v>0</v>
      </c>
      <c r="I49" s="6">
        <f t="shared" si="6"/>
        <v>0</v>
      </c>
      <c r="J49" s="5">
        <f t="shared" si="7"/>
        <v>0</v>
      </c>
      <c r="K49" s="7">
        <v>0</v>
      </c>
      <c r="L49" s="14" t="s">
        <v>47</v>
      </c>
    </row>
    <row r="50" spans="1:12" s="33" customFormat="1" ht="54.75" customHeight="1">
      <c r="A50" s="26" t="s">
        <v>137</v>
      </c>
      <c r="B50" s="1" t="s">
        <v>16</v>
      </c>
      <c r="C50" s="6">
        <f t="shared" si="2"/>
        <v>12000</v>
      </c>
      <c r="D50" s="7">
        <v>12000</v>
      </c>
      <c r="E50" s="7">
        <v>0</v>
      </c>
      <c r="F50" s="4">
        <f t="shared" si="5"/>
        <v>0</v>
      </c>
      <c r="G50" s="5">
        <v>0</v>
      </c>
      <c r="H50" s="7">
        <v>0</v>
      </c>
      <c r="I50" s="6">
        <f t="shared" si="6"/>
        <v>0</v>
      </c>
      <c r="J50" s="5">
        <f t="shared" si="7"/>
        <v>0</v>
      </c>
      <c r="K50" s="7">
        <v>0</v>
      </c>
      <c r="L50" s="14" t="s">
        <v>47</v>
      </c>
    </row>
    <row r="51" spans="1:12" s="33" customFormat="1" ht="55.5" customHeight="1">
      <c r="A51" s="26" t="s">
        <v>138</v>
      </c>
      <c r="B51" s="1" t="s">
        <v>16</v>
      </c>
      <c r="C51" s="6">
        <f t="shared" si="2"/>
        <v>10861</v>
      </c>
      <c r="D51" s="7">
        <v>10861</v>
      </c>
      <c r="E51" s="7">
        <v>0</v>
      </c>
      <c r="F51" s="4">
        <f>G51+H51</f>
        <v>0</v>
      </c>
      <c r="G51" s="5">
        <v>0</v>
      </c>
      <c r="H51" s="7">
        <v>0</v>
      </c>
      <c r="I51" s="6">
        <f t="shared" si="6"/>
        <v>0</v>
      </c>
      <c r="J51" s="5">
        <f t="shared" si="7"/>
        <v>0</v>
      </c>
      <c r="K51" s="7">
        <v>0</v>
      </c>
      <c r="L51" s="14" t="s">
        <v>47</v>
      </c>
    </row>
    <row r="52" spans="1:12" s="33" customFormat="1" ht="53.25" customHeight="1">
      <c r="A52" s="26" t="s">
        <v>76</v>
      </c>
      <c r="B52" s="1" t="s">
        <v>16</v>
      </c>
      <c r="C52" s="6">
        <f>D52+E52</f>
        <v>0</v>
      </c>
      <c r="D52" s="7">
        <v>0</v>
      </c>
      <c r="E52" s="7">
        <v>0</v>
      </c>
      <c r="F52" s="4">
        <f>+G52+H52</f>
        <v>48000</v>
      </c>
      <c r="G52" s="5">
        <v>48000</v>
      </c>
      <c r="H52" s="7">
        <v>0</v>
      </c>
      <c r="I52" s="6">
        <f>J52+K52</f>
        <v>51216</v>
      </c>
      <c r="J52" s="5">
        <f t="shared" si="7"/>
        <v>51216</v>
      </c>
      <c r="K52" s="7">
        <v>0</v>
      </c>
      <c r="L52" s="14" t="s">
        <v>47</v>
      </c>
    </row>
    <row r="53" spans="1:15" s="18" customFormat="1" ht="23.25" customHeight="1">
      <c r="A53" s="12"/>
      <c r="B53" s="43"/>
      <c r="C53" s="44"/>
      <c r="D53" s="44"/>
      <c r="E53" s="44"/>
      <c r="F53" s="44"/>
      <c r="G53" s="44"/>
      <c r="H53" s="44"/>
      <c r="I53" s="49" t="s">
        <v>141</v>
      </c>
      <c r="J53" s="49"/>
      <c r="K53" s="49"/>
      <c r="L53" s="49"/>
      <c r="M53" s="32"/>
      <c r="N53" s="19"/>
      <c r="O53" s="32"/>
    </row>
    <row r="54" spans="1:15" s="18" customFormat="1" ht="14.25">
      <c r="A54" s="14">
        <v>1</v>
      </c>
      <c r="B54" s="45">
        <v>2</v>
      </c>
      <c r="C54" s="46">
        <v>3</v>
      </c>
      <c r="D54" s="46">
        <v>4</v>
      </c>
      <c r="E54" s="46">
        <v>5</v>
      </c>
      <c r="F54" s="46">
        <v>6</v>
      </c>
      <c r="G54" s="46">
        <v>7</v>
      </c>
      <c r="H54" s="46">
        <v>8</v>
      </c>
      <c r="I54" s="46">
        <v>9</v>
      </c>
      <c r="J54" s="46">
        <v>10</v>
      </c>
      <c r="K54" s="46">
        <v>11</v>
      </c>
      <c r="L54" s="46">
        <v>12</v>
      </c>
      <c r="M54" s="32"/>
      <c r="N54" s="19"/>
      <c r="O54" s="32"/>
    </row>
    <row r="55" spans="1:12" ht="69" customHeight="1">
      <c r="A55" s="27" t="s">
        <v>77</v>
      </c>
      <c r="B55" s="1" t="s">
        <v>16</v>
      </c>
      <c r="C55" s="6">
        <f t="shared" si="2"/>
        <v>124140</v>
      </c>
      <c r="D55" s="6">
        <v>124140</v>
      </c>
      <c r="E55" s="6">
        <v>0</v>
      </c>
      <c r="F55" s="4">
        <f>+G55+H55</f>
        <v>134600</v>
      </c>
      <c r="G55" s="4">
        <v>134600</v>
      </c>
      <c r="H55" s="6">
        <v>0</v>
      </c>
      <c r="I55" s="6">
        <f t="shared" si="6"/>
        <v>143618</v>
      </c>
      <c r="J55" s="5">
        <f>ROUND(G55*1.067,0)</f>
        <v>143618</v>
      </c>
      <c r="K55" s="6">
        <v>0</v>
      </c>
      <c r="L55" s="14" t="s">
        <v>63</v>
      </c>
    </row>
    <row r="56" spans="1:12" s="33" customFormat="1" ht="107.25" customHeight="1">
      <c r="A56" s="27" t="s">
        <v>139</v>
      </c>
      <c r="B56" s="1" t="s">
        <v>16</v>
      </c>
      <c r="C56" s="6">
        <f t="shared" si="2"/>
        <v>97047</v>
      </c>
      <c r="D56" s="6">
        <v>97047</v>
      </c>
      <c r="E56" s="6">
        <v>0</v>
      </c>
      <c r="F56" s="4">
        <v>0</v>
      </c>
      <c r="G56" s="4">
        <v>0</v>
      </c>
      <c r="H56" s="6">
        <v>0</v>
      </c>
      <c r="I56" s="6">
        <v>0</v>
      </c>
      <c r="J56" s="4">
        <v>0</v>
      </c>
      <c r="K56" s="6">
        <v>0</v>
      </c>
      <c r="L56" s="14" t="s">
        <v>47</v>
      </c>
    </row>
    <row r="57" spans="1:12" s="33" customFormat="1" ht="52.5" customHeight="1">
      <c r="A57" s="42" t="s">
        <v>119</v>
      </c>
      <c r="B57" s="1" t="s">
        <v>16</v>
      </c>
      <c r="C57" s="6">
        <f t="shared" si="2"/>
        <v>15000</v>
      </c>
      <c r="D57" s="6">
        <v>15000</v>
      </c>
      <c r="E57" s="6">
        <v>0</v>
      </c>
      <c r="F57" s="4">
        <f>+G57+H57</f>
        <v>0</v>
      </c>
      <c r="G57" s="4">
        <v>0</v>
      </c>
      <c r="H57" s="6">
        <v>0</v>
      </c>
      <c r="I57" s="6">
        <f>J57+K57</f>
        <v>0</v>
      </c>
      <c r="J57" s="4">
        <f>ROUND(G57*1.075,0)</f>
        <v>0</v>
      </c>
      <c r="K57" s="6">
        <v>0</v>
      </c>
      <c r="L57" s="14" t="s">
        <v>63</v>
      </c>
    </row>
    <row r="58" spans="1:12" ht="41.25" customHeight="1">
      <c r="A58" s="42" t="s">
        <v>120</v>
      </c>
      <c r="B58" s="1" t="s">
        <v>16</v>
      </c>
      <c r="C58" s="6">
        <f t="shared" si="2"/>
        <v>0</v>
      </c>
      <c r="D58" s="6">
        <v>0</v>
      </c>
      <c r="E58" s="6">
        <v>0</v>
      </c>
      <c r="F58" s="4">
        <f>+G58+H58</f>
        <v>9377</v>
      </c>
      <c r="G58" s="4">
        <v>9377</v>
      </c>
      <c r="H58" s="6">
        <v>0</v>
      </c>
      <c r="I58" s="6">
        <f t="shared" si="6"/>
        <v>10005</v>
      </c>
      <c r="J58" s="5">
        <f>ROUND(G58*1.067,0)</f>
        <v>10005</v>
      </c>
      <c r="K58" s="6">
        <v>0</v>
      </c>
      <c r="L58" s="14" t="s">
        <v>63</v>
      </c>
    </row>
    <row r="59" spans="1:12" ht="24.75" customHeight="1">
      <c r="A59" s="50" t="s">
        <v>117</v>
      </c>
      <c r="B59" s="50"/>
      <c r="C59" s="50"/>
      <c r="D59" s="50"/>
      <c r="E59" s="50"/>
      <c r="F59" s="50"/>
      <c r="G59" s="50"/>
      <c r="H59" s="50"/>
      <c r="I59" s="50"/>
      <c r="J59" s="50"/>
      <c r="K59" s="50"/>
      <c r="L59" s="50"/>
    </row>
    <row r="60" spans="1:12" ht="26.25" customHeight="1">
      <c r="A60" s="58" t="s">
        <v>30</v>
      </c>
      <c r="B60" s="58"/>
      <c r="C60" s="58"/>
      <c r="D60" s="58"/>
      <c r="E60" s="58"/>
      <c r="F60" s="58"/>
      <c r="G60" s="58"/>
      <c r="H60" s="58"/>
      <c r="I60" s="58"/>
      <c r="J60" s="58"/>
      <c r="K60" s="58"/>
      <c r="L60" s="58"/>
    </row>
    <row r="61" spans="1:12" ht="24.75" customHeight="1">
      <c r="A61" s="56" t="s">
        <v>31</v>
      </c>
      <c r="B61" s="56"/>
      <c r="C61" s="56"/>
      <c r="D61" s="56"/>
      <c r="E61" s="56"/>
      <c r="F61" s="56"/>
      <c r="G61" s="56"/>
      <c r="H61" s="56"/>
      <c r="I61" s="56"/>
      <c r="J61" s="56"/>
      <c r="K61" s="56"/>
      <c r="L61" s="56"/>
    </row>
    <row r="62" spans="1:12" ht="42.75" customHeight="1">
      <c r="A62" s="13" t="s">
        <v>32</v>
      </c>
      <c r="B62" s="1" t="s">
        <v>16</v>
      </c>
      <c r="C62" s="6">
        <f>D62+E62</f>
        <v>831800</v>
      </c>
      <c r="D62" s="7">
        <v>831800</v>
      </c>
      <c r="E62" s="7">
        <v>0</v>
      </c>
      <c r="F62" s="4">
        <f>+G62+H62</f>
        <v>863275</v>
      </c>
      <c r="G62" s="5">
        <v>863275</v>
      </c>
      <c r="H62" s="7">
        <v>0</v>
      </c>
      <c r="I62" s="6">
        <f>J62+K62</f>
        <v>921114</v>
      </c>
      <c r="J62" s="5">
        <f>ROUND(G62*1.067,0)</f>
        <v>921114</v>
      </c>
      <c r="K62" s="7">
        <v>0</v>
      </c>
      <c r="L62" s="14" t="s">
        <v>63</v>
      </c>
    </row>
    <row r="63" spans="1:12" ht="24.75" customHeight="1">
      <c r="A63" s="50" t="s">
        <v>9</v>
      </c>
      <c r="B63" s="50"/>
      <c r="C63" s="50"/>
      <c r="D63" s="50"/>
      <c r="E63" s="50"/>
      <c r="F63" s="50"/>
      <c r="G63" s="50"/>
      <c r="H63" s="50"/>
      <c r="I63" s="50"/>
      <c r="J63" s="50"/>
      <c r="K63" s="50"/>
      <c r="L63" s="50"/>
    </row>
    <row r="64" spans="1:12" ht="36" customHeight="1">
      <c r="A64" s="51" t="s">
        <v>28</v>
      </c>
      <c r="B64" s="51"/>
      <c r="C64" s="51"/>
      <c r="D64" s="51"/>
      <c r="E64" s="51"/>
      <c r="F64" s="51"/>
      <c r="G64" s="51"/>
      <c r="H64" s="51"/>
      <c r="I64" s="51"/>
      <c r="J64" s="51"/>
      <c r="K64" s="51"/>
      <c r="L64" s="51"/>
    </row>
    <row r="65" spans="1:12" ht="33" customHeight="1">
      <c r="A65" s="60" t="s">
        <v>29</v>
      </c>
      <c r="B65" s="60"/>
      <c r="C65" s="60"/>
      <c r="D65" s="60"/>
      <c r="E65" s="60"/>
      <c r="F65" s="60"/>
      <c r="G65" s="60"/>
      <c r="H65" s="60"/>
      <c r="I65" s="60"/>
      <c r="J65" s="60"/>
      <c r="K65" s="60"/>
      <c r="L65" s="60"/>
    </row>
    <row r="66" spans="1:12" ht="32.25" customHeight="1">
      <c r="A66" s="28" t="s">
        <v>36</v>
      </c>
      <c r="B66" s="34"/>
      <c r="C66" s="6">
        <f aca="true" t="shared" si="8" ref="C66:C75">D66+E66</f>
        <v>2482439</v>
      </c>
      <c r="D66" s="6">
        <f>D67+D68+D71+D72+D73+D74+D75</f>
        <v>2482439</v>
      </c>
      <c r="E66" s="6">
        <f>SUM(E67,E68,E71,E72,E73)</f>
        <v>0</v>
      </c>
      <c r="F66" s="6">
        <f>G66+H66</f>
        <v>1654370</v>
      </c>
      <c r="G66" s="6">
        <f>G67+G68+G71+G72+G73+G74+G75</f>
        <v>1654370</v>
      </c>
      <c r="H66" s="6">
        <f>SUM(H67,H68,H71,H72,H73)</f>
        <v>0</v>
      </c>
      <c r="I66" s="6">
        <f aca="true" t="shared" si="9" ref="I66:I73">J66+K66</f>
        <v>1765212</v>
      </c>
      <c r="J66" s="6">
        <f>J67+J68+J71+J72+J73+J74+J75</f>
        <v>1765212</v>
      </c>
      <c r="K66" s="6">
        <f>SUM(K67,K68,K71,K72,K73)</f>
        <v>0</v>
      </c>
      <c r="L66" s="39"/>
    </row>
    <row r="67" spans="1:12" ht="41.25" customHeight="1">
      <c r="A67" s="25" t="s">
        <v>40</v>
      </c>
      <c r="B67" s="1" t="s">
        <v>16</v>
      </c>
      <c r="C67" s="6">
        <f t="shared" si="8"/>
        <v>10338</v>
      </c>
      <c r="D67" s="7">
        <v>10338</v>
      </c>
      <c r="E67" s="7">
        <v>0</v>
      </c>
      <c r="F67" s="4">
        <f>+G67+H67</f>
        <v>16488</v>
      </c>
      <c r="G67" s="5">
        <v>16488</v>
      </c>
      <c r="H67" s="7">
        <v>0</v>
      </c>
      <c r="I67" s="6">
        <f t="shared" si="9"/>
        <v>17593</v>
      </c>
      <c r="J67" s="5">
        <f>ROUND(G67*1.067,0)</f>
        <v>17593</v>
      </c>
      <c r="K67" s="7">
        <v>0</v>
      </c>
      <c r="L67" s="14" t="s">
        <v>63</v>
      </c>
    </row>
    <row r="68" spans="1:12" ht="39.75" customHeight="1">
      <c r="A68" s="25" t="s">
        <v>142</v>
      </c>
      <c r="B68" s="1" t="s">
        <v>16</v>
      </c>
      <c r="C68" s="6">
        <f t="shared" si="8"/>
        <v>772764</v>
      </c>
      <c r="D68" s="7">
        <v>772764</v>
      </c>
      <c r="E68" s="7">
        <v>0</v>
      </c>
      <c r="F68" s="4">
        <f>+G68+H68</f>
        <v>666348</v>
      </c>
      <c r="G68" s="5">
        <v>666348</v>
      </c>
      <c r="H68" s="7">
        <v>0</v>
      </c>
      <c r="I68" s="6">
        <f t="shared" si="9"/>
        <v>710993</v>
      </c>
      <c r="J68" s="5">
        <f>ROUND(G68*1.067,0)</f>
        <v>710993</v>
      </c>
      <c r="K68" s="7">
        <v>0</v>
      </c>
      <c r="L68" s="14" t="s">
        <v>63</v>
      </c>
    </row>
    <row r="69" spans="1:15" s="18" customFormat="1" ht="23.25" customHeight="1">
      <c r="A69" s="12"/>
      <c r="B69" s="43"/>
      <c r="C69" s="44"/>
      <c r="D69" s="44"/>
      <c r="E69" s="44"/>
      <c r="F69" s="44"/>
      <c r="G69" s="44"/>
      <c r="H69" s="44"/>
      <c r="I69" s="49" t="s">
        <v>141</v>
      </c>
      <c r="J69" s="49"/>
      <c r="K69" s="49"/>
      <c r="L69" s="49"/>
      <c r="M69" s="32"/>
      <c r="N69" s="19"/>
      <c r="O69" s="32"/>
    </row>
    <row r="70" spans="1:15" s="18" customFormat="1" ht="14.25">
      <c r="A70" s="14">
        <v>1</v>
      </c>
      <c r="B70" s="45">
        <v>2</v>
      </c>
      <c r="C70" s="46">
        <v>3</v>
      </c>
      <c r="D70" s="46">
        <v>4</v>
      </c>
      <c r="E70" s="46">
        <v>5</v>
      </c>
      <c r="F70" s="46">
        <v>6</v>
      </c>
      <c r="G70" s="46">
        <v>7</v>
      </c>
      <c r="H70" s="46">
        <v>8</v>
      </c>
      <c r="I70" s="46">
        <v>9</v>
      </c>
      <c r="J70" s="46">
        <v>10</v>
      </c>
      <c r="K70" s="46">
        <v>11</v>
      </c>
      <c r="L70" s="46">
        <v>12</v>
      </c>
      <c r="M70" s="32"/>
      <c r="N70" s="19"/>
      <c r="O70" s="32"/>
    </row>
    <row r="71" spans="1:12" ht="42" customHeight="1">
      <c r="A71" s="25" t="s">
        <v>140</v>
      </c>
      <c r="B71" s="1" t="s">
        <v>16</v>
      </c>
      <c r="C71" s="6">
        <f t="shared" si="8"/>
        <v>433577</v>
      </c>
      <c r="D71" s="7">
        <v>433577</v>
      </c>
      <c r="E71" s="7">
        <v>0</v>
      </c>
      <c r="F71" s="4">
        <f>+G71+H71</f>
        <v>327230</v>
      </c>
      <c r="G71" s="5">
        <v>327230</v>
      </c>
      <c r="H71" s="7">
        <v>0</v>
      </c>
      <c r="I71" s="6">
        <f t="shared" si="9"/>
        <v>349154</v>
      </c>
      <c r="J71" s="5">
        <f>ROUND(G71*1.067,0)</f>
        <v>349154</v>
      </c>
      <c r="K71" s="7">
        <v>0</v>
      </c>
      <c r="L71" s="14" t="s">
        <v>63</v>
      </c>
    </row>
    <row r="72" spans="1:12" ht="41.25" customHeight="1">
      <c r="A72" s="25" t="s">
        <v>125</v>
      </c>
      <c r="B72" s="1" t="s">
        <v>16</v>
      </c>
      <c r="C72" s="6">
        <f t="shared" si="8"/>
        <v>151114</v>
      </c>
      <c r="D72" s="7">
        <v>151114</v>
      </c>
      <c r="E72" s="7">
        <v>0</v>
      </c>
      <c r="F72" s="4">
        <f>+G72+H72</f>
        <v>230514</v>
      </c>
      <c r="G72" s="5">
        <v>230514</v>
      </c>
      <c r="H72" s="7">
        <v>0</v>
      </c>
      <c r="I72" s="6">
        <f t="shared" si="9"/>
        <v>245958</v>
      </c>
      <c r="J72" s="5">
        <f>ROUND(G72*1.067,0)</f>
        <v>245958</v>
      </c>
      <c r="K72" s="7">
        <v>0</v>
      </c>
      <c r="L72" s="14" t="s">
        <v>63</v>
      </c>
    </row>
    <row r="73" spans="1:12" ht="42" customHeight="1">
      <c r="A73" s="26" t="s">
        <v>126</v>
      </c>
      <c r="B73" s="1" t="s">
        <v>16</v>
      </c>
      <c r="C73" s="6">
        <f t="shared" si="8"/>
        <v>565708</v>
      </c>
      <c r="D73" s="7">
        <v>565708</v>
      </c>
      <c r="E73" s="7">
        <v>0</v>
      </c>
      <c r="F73" s="4">
        <f>+G73+H73</f>
        <v>413790</v>
      </c>
      <c r="G73" s="5">
        <v>413790</v>
      </c>
      <c r="H73" s="7">
        <v>0</v>
      </c>
      <c r="I73" s="6">
        <f t="shared" si="9"/>
        <v>441514</v>
      </c>
      <c r="J73" s="5">
        <f>ROUND(G73*1.067,0)</f>
        <v>441514</v>
      </c>
      <c r="K73" s="7">
        <v>0</v>
      </c>
      <c r="L73" s="14" t="s">
        <v>63</v>
      </c>
    </row>
    <row r="74" spans="1:12" s="33" customFormat="1" ht="52.5" customHeight="1">
      <c r="A74" s="26" t="s">
        <v>127</v>
      </c>
      <c r="B74" s="1" t="s">
        <v>16</v>
      </c>
      <c r="C74" s="6">
        <f t="shared" si="8"/>
        <v>513197</v>
      </c>
      <c r="D74" s="7">
        <v>513197</v>
      </c>
      <c r="E74" s="7">
        <v>0</v>
      </c>
      <c r="F74" s="4">
        <v>0</v>
      </c>
      <c r="G74" s="5">
        <v>0</v>
      </c>
      <c r="H74" s="7">
        <v>0</v>
      </c>
      <c r="I74" s="6">
        <v>0</v>
      </c>
      <c r="J74" s="5">
        <f>ROUND(G74*1.067,0)</f>
        <v>0</v>
      </c>
      <c r="K74" s="7">
        <v>0</v>
      </c>
      <c r="L74" s="14" t="s">
        <v>63</v>
      </c>
    </row>
    <row r="75" spans="1:12" s="33" customFormat="1" ht="41.25" customHeight="1">
      <c r="A75" s="26" t="s">
        <v>103</v>
      </c>
      <c r="B75" s="1" t="s">
        <v>16</v>
      </c>
      <c r="C75" s="6">
        <f t="shared" si="8"/>
        <v>35741</v>
      </c>
      <c r="D75" s="7">
        <v>35741</v>
      </c>
      <c r="E75" s="7">
        <v>0</v>
      </c>
      <c r="F75" s="4">
        <v>0</v>
      </c>
      <c r="G75" s="5">
        <v>0</v>
      </c>
      <c r="H75" s="7">
        <v>0</v>
      </c>
      <c r="I75" s="6">
        <v>0</v>
      </c>
      <c r="J75" s="5">
        <f>ROUND(G75*1.067,0)</f>
        <v>0</v>
      </c>
      <c r="K75" s="7">
        <v>0</v>
      </c>
      <c r="L75" s="14" t="s">
        <v>63</v>
      </c>
    </row>
    <row r="76" spans="1:12" ht="25.5" customHeight="1">
      <c r="A76" s="55" t="s">
        <v>52</v>
      </c>
      <c r="B76" s="55"/>
      <c r="C76" s="55"/>
      <c r="D76" s="55"/>
      <c r="E76" s="55"/>
      <c r="F76" s="55"/>
      <c r="G76" s="55"/>
      <c r="H76" s="55"/>
      <c r="I76" s="55"/>
      <c r="J76" s="55"/>
      <c r="K76" s="55"/>
      <c r="L76" s="55"/>
    </row>
    <row r="77" spans="1:12" ht="27" customHeight="1">
      <c r="A77" s="57" t="s">
        <v>10</v>
      </c>
      <c r="B77" s="57"/>
      <c r="C77" s="57"/>
      <c r="D77" s="57"/>
      <c r="E77" s="57"/>
      <c r="F77" s="57"/>
      <c r="G77" s="57"/>
      <c r="H77" s="57"/>
      <c r="I77" s="57"/>
      <c r="J77" s="57"/>
      <c r="K77" s="57"/>
      <c r="L77" s="57"/>
    </row>
    <row r="78" spans="1:12" ht="23.25" customHeight="1">
      <c r="A78" s="52" t="s">
        <v>11</v>
      </c>
      <c r="B78" s="52"/>
      <c r="C78" s="52"/>
      <c r="D78" s="52"/>
      <c r="E78" s="52"/>
      <c r="F78" s="52"/>
      <c r="G78" s="52"/>
      <c r="H78" s="52"/>
      <c r="I78" s="52"/>
      <c r="J78" s="52"/>
      <c r="K78" s="52"/>
      <c r="L78" s="52"/>
    </row>
    <row r="79" spans="1:12" ht="21" customHeight="1">
      <c r="A79" s="29" t="s">
        <v>85</v>
      </c>
      <c r="B79" s="1"/>
      <c r="C79" s="4">
        <f>D79+E79</f>
        <v>1693805</v>
      </c>
      <c r="D79" s="4">
        <f aca="true" t="shared" si="10" ref="D79:K79">D80+D84</f>
        <v>1693805</v>
      </c>
      <c r="E79" s="4">
        <f t="shared" si="10"/>
        <v>0</v>
      </c>
      <c r="F79" s="4">
        <f t="shared" si="10"/>
        <v>574354</v>
      </c>
      <c r="G79" s="4">
        <f t="shared" si="10"/>
        <v>574354</v>
      </c>
      <c r="H79" s="4">
        <f t="shared" si="10"/>
        <v>0</v>
      </c>
      <c r="I79" s="4">
        <f t="shared" si="10"/>
        <v>612835</v>
      </c>
      <c r="J79" s="4">
        <f t="shared" si="10"/>
        <v>612835</v>
      </c>
      <c r="K79" s="4">
        <f t="shared" si="10"/>
        <v>0</v>
      </c>
      <c r="L79" s="14"/>
    </row>
    <row r="80" spans="1:12" ht="30" customHeight="1">
      <c r="A80" s="30" t="s">
        <v>43</v>
      </c>
      <c r="B80" s="34"/>
      <c r="C80" s="6">
        <f>D80+E80</f>
        <v>439789</v>
      </c>
      <c r="D80" s="6">
        <f>SUM(D81:D83)</f>
        <v>439789</v>
      </c>
      <c r="E80" s="6">
        <f>SUM(E81:E83)</f>
        <v>0</v>
      </c>
      <c r="F80" s="6">
        <f>G80+H80</f>
        <v>123224</v>
      </c>
      <c r="G80" s="6">
        <f>SUM(G81:G83)</f>
        <v>123224</v>
      </c>
      <c r="H80" s="6">
        <f>SUM(H81:H83)</f>
        <v>0</v>
      </c>
      <c r="I80" s="6">
        <f>J80+K80</f>
        <v>131480</v>
      </c>
      <c r="J80" s="6">
        <f>SUM(J81:J83)</f>
        <v>131480</v>
      </c>
      <c r="K80" s="6">
        <f>SUM(K81:K83)</f>
        <v>0</v>
      </c>
      <c r="L80" s="14"/>
    </row>
    <row r="81" spans="1:12" ht="45" customHeight="1">
      <c r="A81" s="26" t="s">
        <v>46</v>
      </c>
      <c r="B81" s="1" t="s">
        <v>16</v>
      </c>
      <c r="C81" s="6">
        <f>D81+E81</f>
        <v>132850</v>
      </c>
      <c r="D81" s="7">
        <v>132850</v>
      </c>
      <c r="E81" s="7">
        <v>0</v>
      </c>
      <c r="F81" s="4">
        <f>+G81+H81</f>
        <v>115225</v>
      </c>
      <c r="G81" s="5">
        <v>115225</v>
      </c>
      <c r="H81" s="7">
        <v>0</v>
      </c>
      <c r="I81" s="6">
        <f>J81+K81</f>
        <v>122945</v>
      </c>
      <c r="J81" s="5">
        <f>ROUND(G81*1.067,0)</f>
        <v>122945</v>
      </c>
      <c r="K81" s="7">
        <v>0</v>
      </c>
      <c r="L81" s="14" t="s">
        <v>63</v>
      </c>
    </row>
    <row r="82" spans="1:12" s="33" customFormat="1" ht="51.75" customHeight="1">
      <c r="A82" s="26" t="s">
        <v>104</v>
      </c>
      <c r="B82" s="1" t="s">
        <v>16</v>
      </c>
      <c r="C82" s="6">
        <f>D82+E82</f>
        <v>291613</v>
      </c>
      <c r="D82" s="7">
        <f>305120-13507</f>
        <v>291613</v>
      </c>
      <c r="E82" s="7">
        <v>0</v>
      </c>
      <c r="F82" s="4">
        <f>+G82+H82</f>
        <v>0</v>
      </c>
      <c r="G82" s="5">
        <v>0</v>
      </c>
      <c r="H82" s="7">
        <v>0</v>
      </c>
      <c r="I82" s="6">
        <f>J82+K82</f>
        <v>0</v>
      </c>
      <c r="J82" s="5">
        <f>ROUND(G82*1.067,0)</f>
        <v>0</v>
      </c>
      <c r="K82" s="7">
        <v>0</v>
      </c>
      <c r="L82" s="14" t="s">
        <v>63</v>
      </c>
    </row>
    <row r="83" spans="1:12" ht="43.5" customHeight="1">
      <c r="A83" s="26" t="s">
        <v>93</v>
      </c>
      <c r="B83" s="1" t="s">
        <v>16</v>
      </c>
      <c r="C83" s="6">
        <f>D83+E83</f>
        <v>15326</v>
      </c>
      <c r="D83" s="7">
        <v>15326</v>
      </c>
      <c r="E83" s="7">
        <v>0</v>
      </c>
      <c r="F83" s="4">
        <f>+G83+H83</f>
        <v>7999</v>
      </c>
      <c r="G83" s="5">
        <v>7999</v>
      </c>
      <c r="H83" s="7">
        <v>0</v>
      </c>
      <c r="I83" s="6">
        <f>J83+K83</f>
        <v>8535</v>
      </c>
      <c r="J83" s="5">
        <f>ROUND(G83*1.067,0)</f>
        <v>8535</v>
      </c>
      <c r="K83" s="7">
        <v>0</v>
      </c>
      <c r="L83" s="14" t="s">
        <v>63</v>
      </c>
    </row>
    <row r="84" spans="1:12" ht="30.75" customHeight="1">
      <c r="A84" s="30" t="s">
        <v>37</v>
      </c>
      <c r="B84" s="1"/>
      <c r="C84" s="6">
        <f>E84+D84</f>
        <v>1254016</v>
      </c>
      <c r="D84" s="6">
        <f>D85+D86+D87+D91+D92+D93+D94+D95+D96+D90</f>
        <v>1254016</v>
      </c>
      <c r="E84" s="6">
        <f>SUM(E85,E86,E87)</f>
        <v>0</v>
      </c>
      <c r="F84" s="6">
        <f>H84+G84</f>
        <v>451130</v>
      </c>
      <c r="G84" s="6">
        <f>G85+G86+G87+G91+G92+G93+G94+G95+G96+G90</f>
        <v>451130</v>
      </c>
      <c r="H84" s="6">
        <f>SUM(H85,H86,H87)</f>
        <v>0</v>
      </c>
      <c r="I84" s="6">
        <f>K84+J84</f>
        <v>481355</v>
      </c>
      <c r="J84" s="6">
        <f>J85+J86+J87+J91+J92+J93+J94+J95+J96+J90</f>
        <v>481355</v>
      </c>
      <c r="K84" s="6">
        <f>SUM(K85,K86,K87)</f>
        <v>0</v>
      </c>
      <c r="L84" s="14"/>
    </row>
    <row r="85" spans="1:12" ht="53.25" customHeight="1">
      <c r="A85" s="26" t="s">
        <v>33</v>
      </c>
      <c r="B85" s="1" t="s">
        <v>16</v>
      </c>
      <c r="C85" s="6">
        <f aca="true" t="shared" si="11" ref="C85:C96">D85+E85</f>
        <v>41162</v>
      </c>
      <c r="D85" s="7">
        <f>-6500+47662</f>
        <v>41162</v>
      </c>
      <c r="E85" s="7">
        <v>0</v>
      </c>
      <c r="F85" s="4">
        <f>+G85+H85</f>
        <v>28499</v>
      </c>
      <c r="G85" s="5">
        <v>28499</v>
      </c>
      <c r="H85" s="7">
        <v>0</v>
      </c>
      <c r="I85" s="6">
        <f aca="true" t="shared" si="12" ref="I85:I95">J85+K85</f>
        <v>30408</v>
      </c>
      <c r="J85" s="5">
        <f>ROUND(G85*1.067,0)</f>
        <v>30408</v>
      </c>
      <c r="K85" s="7">
        <v>0</v>
      </c>
      <c r="L85" s="14" t="s">
        <v>63</v>
      </c>
    </row>
    <row r="86" spans="1:12" ht="38.25" customHeight="1">
      <c r="A86" s="25" t="s">
        <v>26</v>
      </c>
      <c r="B86" s="1" t="s">
        <v>16</v>
      </c>
      <c r="C86" s="6">
        <f t="shared" si="11"/>
        <v>82111</v>
      </c>
      <c r="D86" s="7">
        <f>2886+79225</f>
        <v>82111</v>
      </c>
      <c r="E86" s="7">
        <v>0</v>
      </c>
      <c r="F86" s="4">
        <f>+G86+H86</f>
        <v>95156</v>
      </c>
      <c r="G86" s="5">
        <v>95156</v>
      </c>
      <c r="H86" s="7">
        <v>0</v>
      </c>
      <c r="I86" s="6">
        <f t="shared" si="12"/>
        <v>101531</v>
      </c>
      <c r="J86" s="5">
        <f>ROUND(G86*1.067,0)</f>
        <v>101531</v>
      </c>
      <c r="K86" s="7">
        <v>0</v>
      </c>
      <c r="L86" s="14" t="s">
        <v>63</v>
      </c>
    </row>
    <row r="87" spans="1:12" ht="40.5" customHeight="1">
      <c r="A87" s="26" t="s">
        <v>78</v>
      </c>
      <c r="B87" s="1" t="s">
        <v>16</v>
      </c>
      <c r="C87" s="6">
        <f t="shared" si="11"/>
        <v>53555</v>
      </c>
      <c r="D87" s="7">
        <f>-12737+66292</f>
        <v>53555</v>
      </c>
      <c r="E87" s="7">
        <v>0</v>
      </c>
      <c r="F87" s="4">
        <f>+G87+H87</f>
        <v>106375</v>
      </c>
      <c r="G87" s="5">
        <v>106375</v>
      </c>
      <c r="H87" s="7">
        <v>0</v>
      </c>
      <c r="I87" s="6">
        <f t="shared" si="12"/>
        <v>113502</v>
      </c>
      <c r="J87" s="5">
        <f>ROUND(G87*1.067,0)</f>
        <v>113502</v>
      </c>
      <c r="K87" s="7">
        <v>0</v>
      </c>
      <c r="L87" s="14" t="s">
        <v>63</v>
      </c>
    </row>
    <row r="88" spans="1:15" s="18" customFormat="1" ht="23.25" customHeight="1">
      <c r="A88" s="12"/>
      <c r="B88" s="43"/>
      <c r="C88" s="44"/>
      <c r="D88" s="44"/>
      <c r="E88" s="44"/>
      <c r="F88" s="44"/>
      <c r="G88" s="44"/>
      <c r="H88" s="44"/>
      <c r="I88" s="49" t="s">
        <v>141</v>
      </c>
      <c r="J88" s="49"/>
      <c r="K88" s="49"/>
      <c r="L88" s="49"/>
      <c r="M88" s="32"/>
      <c r="N88" s="19"/>
      <c r="O88" s="32"/>
    </row>
    <row r="89" spans="1:15" s="18" customFormat="1" ht="14.25">
      <c r="A89" s="14">
        <v>1</v>
      </c>
      <c r="B89" s="45">
        <v>2</v>
      </c>
      <c r="C89" s="46">
        <v>3</v>
      </c>
      <c r="D89" s="46">
        <v>4</v>
      </c>
      <c r="E89" s="46">
        <v>5</v>
      </c>
      <c r="F89" s="46">
        <v>6</v>
      </c>
      <c r="G89" s="46">
        <v>7</v>
      </c>
      <c r="H89" s="46">
        <v>8</v>
      </c>
      <c r="I89" s="46">
        <v>9</v>
      </c>
      <c r="J89" s="46">
        <v>10</v>
      </c>
      <c r="K89" s="46">
        <v>11</v>
      </c>
      <c r="L89" s="46">
        <v>12</v>
      </c>
      <c r="M89" s="32"/>
      <c r="N89" s="19"/>
      <c r="O89" s="32"/>
    </row>
    <row r="90" spans="1:12" s="33" customFormat="1" ht="52.5" customHeight="1">
      <c r="A90" s="26" t="s">
        <v>128</v>
      </c>
      <c r="B90" s="1" t="s">
        <v>16</v>
      </c>
      <c r="C90" s="6">
        <f t="shared" si="11"/>
        <v>388833</v>
      </c>
      <c r="D90" s="7">
        <f>293257+51673+30396+13507</f>
        <v>388833</v>
      </c>
      <c r="E90" s="7">
        <v>0</v>
      </c>
      <c r="F90" s="4">
        <f>+G90+H90</f>
        <v>0</v>
      </c>
      <c r="G90" s="5">
        <v>0</v>
      </c>
      <c r="H90" s="7">
        <v>0</v>
      </c>
      <c r="I90" s="6">
        <f t="shared" si="12"/>
        <v>0</v>
      </c>
      <c r="J90" s="5">
        <f>ROUND(G90*1.067,0)</f>
        <v>0</v>
      </c>
      <c r="K90" s="7">
        <v>0</v>
      </c>
      <c r="L90" s="14" t="s">
        <v>63</v>
      </c>
    </row>
    <row r="91" spans="1:12" ht="55.5" customHeight="1">
      <c r="A91" s="25" t="s">
        <v>129</v>
      </c>
      <c r="B91" s="1" t="s">
        <v>16</v>
      </c>
      <c r="C91" s="6">
        <f t="shared" si="11"/>
        <v>302000</v>
      </c>
      <c r="D91" s="7">
        <v>302000</v>
      </c>
      <c r="E91" s="7">
        <v>0</v>
      </c>
      <c r="F91" s="4">
        <f>+G91+H91</f>
        <v>221100</v>
      </c>
      <c r="G91" s="5">
        <v>221100</v>
      </c>
      <c r="H91" s="7">
        <v>0</v>
      </c>
      <c r="I91" s="6">
        <f t="shared" si="12"/>
        <v>235914</v>
      </c>
      <c r="J91" s="5">
        <f aca="true" t="shared" si="13" ref="J91:J96">ROUND(G91*1.067,0)</f>
        <v>235914</v>
      </c>
      <c r="K91" s="7">
        <v>0</v>
      </c>
      <c r="L91" s="14" t="s">
        <v>63</v>
      </c>
    </row>
    <row r="92" spans="1:12" s="17" customFormat="1" ht="54.75" customHeight="1">
      <c r="A92" s="26" t="s">
        <v>130</v>
      </c>
      <c r="B92" s="1" t="s">
        <v>16</v>
      </c>
      <c r="C92" s="4">
        <f t="shared" si="11"/>
        <v>34000</v>
      </c>
      <c r="D92" s="5">
        <v>34000</v>
      </c>
      <c r="E92" s="5">
        <v>0</v>
      </c>
      <c r="F92" s="4">
        <f>G92+H92</f>
        <v>0</v>
      </c>
      <c r="G92" s="5">
        <v>0</v>
      </c>
      <c r="H92" s="7">
        <v>0</v>
      </c>
      <c r="I92" s="6">
        <f t="shared" si="12"/>
        <v>0</v>
      </c>
      <c r="J92" s="5">
        <f t="shared" si="13"/>
        <v>0</v>
      </c>
      <c r="K92" s="7">
        <v>0</v>
      </c>
      <c r="L92" s="14" t="s">
        <v>63</v>
      </c>
    </row>
    <row r="93" spans="1:12" s="33" customFormat="1" ht="53.25" customHeight="1">
      <c r="A93" s="25" t="s">
        <v>131</v>
      </c>
      <c r="B93" s="1" t="s">
        <v>16</v>
      </c>
      <c r="C93" s="6">
        <f t="shared" si="11"/>
        <v>165600</v>
      </c>
      <c r="D93" s="7">
        <v>165600</v>
      </c>
      <c r="E93" s="7">
        <v>0</v>
      </c>
      <c r="F93" s="4">
        <f>+G93+H93</f>
        <v>0</v>
      </c>
      <c r="G93" s="5">
        <v>0</v>
      </c>
      <c r="H93" s="7">
        <v>0</v>
      </c>
      <c r="I93" s="6">
        <f t="shared" si="12"/>
        <v>0</v>
      </c>
      <c r="J93" s="5">
        <f t="shared" si="13"/>
        <v>0</v>
      </c>
      <c r="K93" s="7">
        <v>0</v>
      </c>
      <c r="L93" s="14" t="s">
        <v>63</v>
      </c>
    </row>
    <row r="94" spans="1:12" s="33" customFormat="1" ht="122.25" customHeight="1">
      <c r="A94" s="41" t="s">
        <v>105</v>
      </c>
      <c r="B94" s="1" t="s">
        <v>16</v>
      </c>
      <c r="C94" s="6">
        <f t="shared" si="11"/>
        <v>54755</v>
      </c>
      <c r="D94" s="7">
        <v>54755</v>
      </c>
      <c r="E94" s="7">
        <v>0</v>
      </c>
      <c r="F94" s="4">
        <f>+G94+H94</f>
        <v>0</v>
      </c>
      <c r="G94" s="5">
        <v>0</v>
      </c>
      <c r="H94" s="7">
        <v>0</v>
      </c>
      <c r="I94" s="6">
        <f t="shared" si="12"/>
        <v>0</v>
      </c>
      <c r="J94" s="5">
        <f t="shared" si="13"/>
        <v>0</v>
      </c>
      <c r="K94" s="7">
        <v>0</v>
      </c>
      <c r="L94" s="14" t="s">
        <v>63</v>
      </c>
    </row>
    <row r="95" spans="1:12" s="33" customFormat="1" ht="52.5" customHeight="1">
      <c r="A95" s="26" t="s">
        <v>132</v>
      </c>
      <c r="B95" s="1" t="s">
        <v>16</v>
      </c>
      <c r="C95" s="6">
        <f t="shared" si="11"/>
        <v>100000</v>
      </c>
      <c r="D95" s="7">
        <v>100000</v>
      </c>
      <c r="E95" s="7">
        <v>0</v>
      </c>
      <c r="F95" s="4">
        <f>+G95+H95</f>
        <v>0</v>
      </c>
      <c r="G95" s="5">
        <v>0</v>
      </c>
      <c r="H95" s="7">
        <v>0</v>
      </c>
      <c r="I95" s="6">
        <f t="shared" si="12"/>
        <v>0</v>
      </c>
      <c r="J95" s="5">
        <f t="shared" si="13"/>
        <v>0</v>
      </c>
      <c r="K95" s="7">
        <v>0</v>
      </c>
      <c r="L95" s="14" t="s">
        <v>63</v>
      </c>
    </row>
    <row r="96" spans="1:12" s="33" customFormat="1" ht="53.25" customHeight="1">
      <c r="A96" s="26" t="s">
        <v>133</v>
      </c>
      <c r="B96" s="1" t="s">
        <v>16</v>
      </c>
      <c r="C96" s="6">
        <f t="shared" si="11"/>
        <v>32000</v>
      </c>
      <c r="D96" s="7">
        <v>32000</v>
      </c>
      <c r="E96" s="7">
        <v>0</v>
      </c>
      <c r="F96" s="4">
        <v>0</v>
      </c>
      <c r="G96" s="5">
        <v>0</v>
      </c>
      <c r="H96" s="7">
        <v>0</v>
      </c>
      <c r="I96" s="6">
        <v>0</v>
      </c>
      <c r="J96" s="5">
        <f t="shared" si="13"/>
        <v>0</v>
      </c>
      <c r="K96" s="7">
        <v>0</v>
      </c>
      <c r="L96" s="14" t="s">
        <v>63</v>
      </c>
    </row>
    <row r="97" spans="1:12" ht="21.75" customHeight="1">
      <c r="A97" s="50" t="s">
        <v>12</v>
      </c>
      <c r="B97" s="50"/>
      <c r="C97" s="50"/>
      <c r="D97" s="50"/>
      <c r="E97" s="50"/>
      <c r="F97" s="50"/>
      <c r="G97" s="50"/>
      <c r="H97" s="50"/>
      <c r="I97" s="50"/>
      <c r="J97" s="50"/>
      <c r="K97" s="50"/>
      <c r="L97" s="50"/>
    </row>
    <row r="98" spans="1:12" ht="21" customHeight="1">
      <c r="A98" s="51" t="s">
        <v>53</v>
      </c>
      <c r="B98" s="51"/>
      <c r="C98" s="51"/>
      <c r="D98" s="51"/>
      <c r="E98" s="51"/>
      <c r="F98" s="51"/>
      <c r="G98" s="51"/>
      <c r="H98" s="51"/>
      <c r="I98" s="51"/>
      <c r="J98" s="51"/>
      <c r="K98" s="51"/>
      <c r="L98" s="51"/>
    </row>
    <row r="99" spans="1:12" ht="19.5" customHeight="1">
      <c r="A99" s="52" t="s">
        <v>34</v>
      </c>
      <c r="B99" s="52"/>
      <c r="C99" s="52"/>
      <c r="D99" s="52"/>
      <c r="E99" s="52"/>
      <c r="F99" s="52"/>
      <c r="G99" s="52"/>
      <c r="H99" s="52"/>
      <c r="I99" s="52"/>
      <c r="J99" s="52"/>
      <c r="K99" s="52"/>
      <c r="L99" s="52"/>
    </row>
    <row r="100" spans="1:12" ht="65.25" customHeight="1">
      <c r="A100" s="13" t="s">
        <v>35</v>
      </c>
      <c r="B100" s="1" t="s">
        <v>16</v>
      </c>
      <c r="C100" s="6">
        <f>D100+E100</f>
        <v>256500</v>
      </c>
      <c r="D100" s="6">
        <v>256500</v>
      </c>
      <c r="E100" s="6">
        <v>0</v>
      </c>
      <c r="F100" s="4">
        <f>+G100+H100</f>
        <v>250200</v>
      </c>
      <c r="G100" s="4">
        <v>250200</v>
      </c>
      <c r="H100" s="4">
        <f>ROUND(E100*1.104,0)</f>
        <v>0</v>
      </c>
      <c r="I100" s="6">
        <f>J100+K100</f>
        <v>266963</v>
      </c>
      <c r="J100" s="4">
        <f>ROUND(G100*1.067,0)</f>
        <v>266963</v>
      </c>
      <c r="K100" s="6">
        <v>0</v>
      </c>
      <c r="L100" s="14" t="s">
        <v>63</v>
      </c>
    </row>
    <row r="101" spans="1:12" ht="21" customHeight="1">
      <c r="A101" s="50" t="s">
        <v>42</v>
      </c>
      <c r="B101" s="50"/>
      <c r="C101" s="50"/>
      <c r="D101" s="50"/>
      <c r="E101" s="50"/>
      <c r="F101" s="50"/>
      <c r="G101" s="50"/>
      <c r="H101" s="50"/>
      <c r="I101" s="50"/>
      <c r="J101" s="50"/>
      <c r="K101" s="50"/>
      <c r="L101" s="50"/>
    </row>
    <row r="102" spans="1:12" ht="24" customHeight="1">
      <c r="A102" s="57" t="s">
        <v>54</v>
      </c>
      <c r="B102" s="57"/>
      <c r="C102" s="57"/>
      <c r="D102" s="57"/>
      <c r="E102" s="57"/>
      <c r="F102" s="57"/>
      <c r="G102" s="57"/>
      <c r="H102" s="57"/>
      <c r="I102" s="57"/>
      <c r="J102" s="57"/>
      <c r="K102" s="57"/>
      <c r="L102" s="57"/>
    </row>
    <row r="103" spans="1:12" ht="23.25" customHeight="1">
      <c r="A103" s="52" t="s">
        <v>50</v>
      </c>
      <c r="B103" s="52"/>
      <c r="C103" s="52"/>
      <c r="D103" s="52"/>
      <c r="E103" s="52"/>
      <c r="F103" s="52"/>
      <c r="G103" s="52"/>
      <c r="H103" s="52"/>
      <c r="I103" s="52"/>
      <c r="J103" s="52"/>
      <c r="K103" s="52"/>
      <c r="L103" s="52"/>
    </row>
    <row r="104" spans="1:15" s="18" customFormat="1" ht="23.25" customHeight="1">
      <c r="A104" s="12"/>
      <c r="B104" s="43"/>
      <c r="C104" s="44"/>
      <c r="D104" s="44"/>
      <c r="E104" s="44"/>
      <c r="F104" s="44"/>
      <c r="G104" s="44"/>
      <c r="H104" s="44"/>
      <c r="I104" s="49" t="s">
        <v>141</v>
      </c>
      <c r="J104" s="49"/>
      <c r="K104" s="49"/>
      <c r="L104" s="49"/>
      <c r="M104" s="32"/>
      <c r="N104" s="19"/>
      <c r="O104" s="32"/>
    </row>
    <row r="105" spans="1:15" s="18" customFormat="1" ht="14.25">
      <c r="A105" s="14">
        <v>1</v>
      </c>
      <c r="B105" s="45">
        <v>2</v>
      </c>
      <c r="C105" s="46">
        <v>3</v>
      </c>
      <c r="D105" s="46">
        <v>4</v>
      </c>
      <c r="E105" s="46">
        <v>5</v>
      </c>
      <c r="F105" s="46">
        <v>6</v>
      </c>
      <c r="G105" s="46">
        <v>7</v>
      </c>
      <c r="H105" s="46">
        <v>8</v>
      </c>
      <c r="I105" s="46">
        <v>9</v>
      </c>
      <c r="J105" s="46">
        <v>10</v>
      </c>
      <c r="K105" s="46">
        <v>11</v>
      </c>
      <c r="L105" s="46">
        <v>12</v>
      </c>
      <c r="M105" s="32"/>
      <c r="N105" s="19"/>
      <c r="O105" s="32"/>
    </row>
    <row r="106" spans="1:12" ht="46.5" customHeight="1">
      <c r="A106" s="27" t="s">
        <v>51</v>
      </c>
      <c r="B106" s="1" t="s">
        <v>16</v>
      </c>
      <c r="C106" s="6">
        <f>D106+E106</f>
        <v>500000</v>
      </c>
      <c r="D106" s="6">
        <f>250000+250000</f>
        <v>500000</v>
      </c>
      <c r="E106" s="6">
        <v>0</v>
      </c>
      <c r="F106" s="4">
        <f>+G106+H106</f>
        <v>540500</v>
      </c>
      <c r="G106" s="4">
        <v>540500</v>
      </c>
      <c r="H106" s="4">
        <f>ROUND(E106*1.104,0)</f>
        <v>0</v>
      </c>
      <c r="I106" s="6">
        <f>J106+K106</f>
        <v>576714</v>
      </c>
      <c r="J106" s="4">
        <f>ROUND(G106*1.067,0)</f>
        <v>576714</v>
      </c>
      <c r="K106" s="6">
        <v>0</v>
      </c>
      <c r="L106" s="14" t="s">
        <v>63</v>
      </c>
    </row>
    <row r="107" spans="1:12" s="33" customFormat="1" ht="24" customHeight="1">
      <c r="A107" s="50" t="s">
        <v>106</v>
      </c>
      <c r="B107" s="50"/>
      <c r="C107" s="50"/>
      <c r="D107" s="50"/>
      <c r="E107" s="50"/>
      <c r="F107" s="50"/>
      <c r="G107" s="50"/>
      <c r="H107" s="50"/>
      <c r="I107" s="50"/>
      <c r="J107" s="50"/>
      <c r="K107" s="50"/>
      <c r="L107" s="50"/>
    </row>
    <row r="108" spans="1:12" s="33" customFormat="1" ht="33.75" customHeight="1">
      <c r="A108" s="51" t="s">
        <v>107</v>
      </c>
      <c r="B108" s="51"/>
      <c r="C108" s="51"/>
      <c r="D108" s="51"/>
      <c r="E108" s="51"/>
      <c r="F108" s="51"/>
      <c r="G108" s="51"/>
      <c r="H108" s="51"/>
      <c r="I108" s="51"/>
      <c r="J108" s="51"/>
      <c r="K108" s="51"/>
      <c r="L108" s="51"/>
    </row>
    <row r="109" spans="1:12" s="33" customFormat="1" ht="34.5" customHeight="1">
      <c r="A109" s="52" t="s">
        <v>108</v>
      </c>
      <c r="B109" s="52"/>
      <c r="C109" s="52"/>
      <c r="D109" s="52"/>
      <c r="E109" s="52"/>
      <c r="F109" s="52"/>
      <c r="G109" s="52"/>
      <c r="H109" s="52"/>
      <c r="I109" s="52"/>
      <c r="J109" s="52"/>
      <c r="K109" s="52"/>
      <c r="L109" s="52"/>
    </row>
    <row r="110" spans="1:12" s="33" customFormat="1" ht="24" customHeight="1">
      <c r="A110" s="22" t="s">
        <v>3</v>
      </c>
      <c r="B110" s="3"/>
      <c r="C110" s="4">
        <f>D110+E110</f>
        <v>740729</v>
      </c>
      <c r="D110" s="4">
        <f>D111+D112</f>
        <v>740729</v>
      </c>
      <c r="E110" s="4">
        <f>E111+E112</f>
        <v>0</v>
      </c>
      <c r="F110" s="6">
        <f>+SUM(F111,F112)</f>
        <v>0</v>
      </c>
      <c r="G110" s="6">
        <f>+SUM(G111,G112)</f>
        <v>0</v>
      </c>
      <c r="H110" s="4">
        <v>0</v>
      </c>
      <c r="I110" s="6">
        <f>+SUM(I111,I112)</f>
        <v>0</v>
      </c>
      <c r="J110" s="6">
        <f>+SUM(J111,J112)</f>
        <v>0</v>
      </c>
      <c r="K110" s="4">
        <v>0</v>
      </c>
      <c r="L110" s="13"/>
    </row>
    <row r="111" spans="1:12" s="33" customFormat="1" ht="65.25" customHeight="1">
      <c r="A111" s="30" t="s">
        <v>121</v>
      </c>
      <c r="B111" s="1" t="s">
        <v>16</v>
      </c>
      <c r="C111" s="6">
        <f>D111+E111</f>
        <v>114761</v>
      </c>
      <c r="D111" s="7">
        <f>66528+48233</f>
        <v>114761</v>
      </c>
      <c r="E111" s="7">
        <v>0</v>
      </c>
      <c r="F111" s="4">
        <v>0</v>
      </c>
      <c r="G111" s="5">
        <v>0</v>
      </c>
      <c r="H111" s="4">
        <v>0</v>
      </c>
      <c r="I111" s="6">
        <v>0</v>
      </c>
      <c r="J111" s="5">
        <v>0</v>
      </c>
      <c r="K111" s="7">
        <v>0</v>
      </c>
      <c r="L111" s="3" t="s">
        <v>109</v>
      </c>
    </row>
    <row r="112" spans="1:12" s="33" customFormat="1" ht="66.75" customHeight="1">
      <c r="A112" s="30" t="s">
        <v>122</v>
      </c>
      <c r="B112" s="1" t="s">
        <v>16</v>
      </c>
      <c r="C112" s="6">
        <f>D112+E112</f>
        <v>625968</v>
      </c>
      <c r="D112" s="7">
        <f>317520+308448</f>
        <v>625968</v>
      </c>
      <c r="E112" s="37">
        <v>0</v>
      </c>
      <c r="F112" s="4">
        <v>0</v>
      </c>
      <c r="G112" s="5">
        <v>0</v>
      </c>
      <c r="H112" s="4">
        <v>0</v>
      </c>
      <c r="I112" s="6">
        <v>0</v>
      </c>
      <c r="J112" s="5">
        <v>0</v>
      </c>
      <c r="K112" s="7">
        <v>0</v>
      </c>
      <c r="L112" s="3" t="s">
        <v>109</v>
      </c>
    </row>
    <row r="113" spans="1:12" s="33" customFormat="1" ht="34.5" customHeight="1">
      <c r="A113" s="51" t="s">
        <v>110</v>
      </c>
      <c r="B113" s="51"/>
      <c r="C113" s="51"/>
      <c r="D113" s="51"/>
      <c r="E113" s="51"/>
      <c r="F113" s="51"/>
      <c r="G113" s="51"/>
      <c r="H113" s="51"/>
      <c r="I113" s="51"/>
      <c r="J113" s="51"/>
      <c r="K113" s="51"/>
      <c r="L113" s="51"/>
    </row>
    <row r="114" spans="1:12" s="33" customFormat="1" ht="27.75" customHeight="1">
      <c r="A114" s="52" t="s">
        <v>111</v>
      </c>
      <c r="B114" s="52"/>
      <c r="C114" s="52"/>
      <c r="D114" s="52"/>
      <c r="E114" s="52"/>
      <c r="F114" s="52"/>
      <c r="G114" s="52"/>
      <c r="H114" s="52"/>
      <c r="I114" s="52"/>
      <c r="J114" s="52"/>
      <c r="K114" s="52"/>
      <c r="L114" s="52"/>
    </row>
    <row r="115" spans="1:12" s="33" customFormat="1" ht="12.75">
      <c r="A115" s="22" t="s">
        <v>3</v>
      </c>
      <c r="B115" s="3"/>
      <c r="C115" s="4">
        <f>D115+E115</f>
        <v>896000</v>
      </c>
      <c r="D115" s="4">
        <f>D117+D119</f>
        <v>896000</v>
      </c>
      <c r="E115" s="4">
        <v>0</v>
      </c>
      <c r="F115" s="6">
        <f>+SUM(F117,F119)</f>
        <v>0</v>
      </c>
      <c r="G115" s="6">
        <f>+SUM(G117,G119)</f>
        <v>0</v>
      </c>
      <c r="H115" s="4">
        <v>0</v>
      </c>
      <c r="I115" s="6">
        <f>+SUM(I117,I119)</f>
        <v>0</v>
      </c>
      <c r="J115" s="6">
        <f>+SUM(J117,J119)</f>
        <v>0</v>
      </c>
      <c r="K115" s="4">
        <v>0</v>
      </c>
      <c r="L115" s="13"/>
    </row>
    <row r="116" spans="1:12" s="33" customFormat="1" ht="16.5">
      <c r="A116" s="50" t="s">
        <v>112</v>
      </c>
      <c r="B116" s="50"/>
      <c r="C116" s="50"/>
      <c r="D116" s="50"/>
      <c r="E116" s="50"/>
      <c r="F116" s="50"/>
      <c r="G116" s="50"/>
      <c r="H116" s="50"/>
      <c r="I116" s="50"/>
      <c r="J116" s="50"/>
      <c r="K116" s="50"/>
      <c r="L116" s="50"/>
    </row>
    <row r="117" spans="1:12" s="33" customFormat="1" ht="68.25" customHeight="1">
      <c r="A117" s="30" t="s">
        <v>123</v>
      </c>
      <c r="B117" s="1" t="s">
        <v>16</v>
      </c>
      <c r="C117" s="6">
        <f>D117+E117</f>
        <v>808500</v>
      </c>
      <c r="D117" s="7">
        <f>247500+330000+231000</f>
        <v>808500</v>
      </c>
      <c r="E117" s="7">
        <v>0</v>
      </c>
      <c r="F117" s="4">
        <v>0</v>
      </c>
      <c r="G117" s="5">
        <v>0</v>
      </c>
      <c r="H117" s="4">
        <v>0</v>
      </c>
      <c r="I117" s="6">
        <v>0</v>
      </c>
      <c r="J117" s="5">
        <v>0</v>
      </c>
      <c r="K117" s="7">
        <v>0</v>
      </c>
      <c r="L117" s="3" t="s">
        <v>109</v>
      </c>
    </row>
    <row r="118" spans="1:12" s="33" customFormat="1" ht="16.5">
      <c r="A118" s="50" t="s">
        <v>113</v>
      </c>
      <c r="B118" s="50"/>
      <c r="C118" s="50"/>
      <c r="D118" s="50"/>
      <c r="E118" s="50"/>
      <c r="F118" s="50"/>
      <c r="G118" s="50"/>
      <c r="H118" s="50"/>
      <c r="I118" s="50"/>
      <c r="J118" s="50"/>
      <c r="K118" s="50"/>
      <c r="L118" s="50"/>
    </row>
    <row r="119" spans="1:12" s="33" customFormat="1" ht="53.25" customHeight="1">
      <c r="A119" s="28" t="s">
        <v>124</v>
      </c>
      <c r="B119" s="1" t="s">
        <v>16</v>
      </c>
      <c r="C119" s="6">
        <f>D119+E119</f>
        <v>87500</v>
      </c>
      <c r="D119" s="7">
        <v>87500</v>
      </c>
      <c r="E119" s="7">
        <v>0</v>
      </c>
      <c r="F119" s="4">
        <v>0</v>
      </c>
      <c r="G119" s="5">
        <v>0</v>
      </c>
      <c r="H119" s="4">
        <v>0</v>
      </c>
      <c r="I119" s="6">
        <v>0</v>
      </c>
      <c r="J119" s="5">
        <v>0</v>
      </c>
      <c r="K119" s="7">
        <v>0</v>
      </c>
      <c r="L119" s="3" t="s">
        <v>109</v>
      </c>
    </row>
    <row r="120" spans="1:12" ht="18" customHeight="1">
      <c r="A120" s="50" t="s">
        <v>59</v>
      </c>
      <c r="B120" s="50"/>
      <c r="C120" s="50"/>
      <c r="D120" s="50"/>
      <c r="E120" s="50"/>
      <c r="F120" s="50"/>
      <c r="G120" s="50"/>
      <c r="H120" s="50"/>
      <c r="I120" s="50"/>
      <c r="J120" s="50"/>
      <c r="K120" s="50"/>
      <c r="L120" s="50"/>
    </row>
    <row r="121" spans="1:12" ht="33.75" customHeight="1">
      <c r="A121" s="51" t="s">
        <v>55</v>
      </c>
      <c r="B121" s="51"/>
      <c r="C121" s="51"/>
      <c r="D121" s="51"/>
      <c r="E121" s="51"/>
      <c r="F121" s="51"/>
      <c r="G121" s="51"/>
      <c r="H121" s="51"/>
      <c r="I121" s="51"/>
      <c r="J121" s="51"/>
      <c r="K121" s="51"/>
      <c r="L121" s="51"/>
    </row>
    <row r="122" spans="1:12" ht="32.25" customHeight="1">
      <c r="A122" s="56" t="s">
        <v>58</v>
      </c>
      <c r="B122" s="56"/>
      <c r="C122" s="56"/>
      <c r="D122" s="56"/>
      <c r="E122" s="56"/>
      <c r="F122" s="56"/>
      <c r="G122" s="56"/>
      <c r="H122" s="56"/>
      <c r="I122" s="56"/>
      <c r="J122" s="56"/>
      <c r="K122" s="56"/>
      <c r="L122" s="56"/>
    </row>
    <row r="123" spans="1:12" ht="44.25" customHeight="1">
      <c r="A123" s="31" t="s">
        <v>61</v>
      </c>
      <c r="B123" s="1" t="s">
        <v>16</v>
      </c>
      <c r="C123" s="6">
        <f>D123+E123</f>
        <v>1007900</v>
      </c>
      <c r="D123" s="6">
        <v>260900</v>
      </c>
      <c r="E123" s="6">
        <v>747000</v>
      </c>
      <c r="F123" s="6">
        <f>G123+H123</f>
        <v>195090</v>
      </c>
      <c r="G123" s="6">
        <v>195090</v>
      </c>
      <c r="H123" s="6">
        <v>0</v>
      </c>
      <c r="I123" s="6">
        <f>J123+K123</f>
        <v>208161</v>
      </c>
      <c r="J123" s="4">
        <f>ROUND(G123*1.067,0)</f>
        <v>208161</v>
      </c>
      <c r="K123" s="6">
        <v>0</v>
      </c>
      <c r="L123" s="14" t="s">
        <v>63</v>
      </c>
    </row>
    <row r="124" spans="1:15" s="18" customFormat="1" ht="20.25" customHeight="1">
      <c r="A124" s="12"/>
      <c r="B124" s="43"/>
      <c r="C124" s="44"/>
      <c r="D124" s="44"/>
      <c r="E124" s="44"/>
      <c r="F124" s="44"/>
      <c r="G124" s="44"/>
      <c r="H124" s="44"/>
      <c r="I124" s="49" t="s">
        <v>141</v>
      </c>
      <c r="J124" s="49"/>
      <c r="K124" s="49"/>
      <c r="L124" s="49"/>
      <c r="M124" s="32"/>
      <c r="N124" s="19"/>
      <c r="O124" s="32"/>
    </row>
    <row r="125" spans="1:15" s="18" customFormat="1" ht="14.25">
      <c r="A125" s="14">
        <v>1</v>
      </c>
      <c r="B125" s="45">
        <v>2</v>
      </c>
      <c r="C125" s="46">
        <v>3</v>
      </c>
      <c r="D125" s="46">
        <v>4</v>
      </c>
      <c r="E125" s="46">
        <v>5</v>
      </c>
      <c r="F125" s="46">
        <v>6</v>
      </c>
      <c r="G125" s="46">
        <v>7</v>
      </c>
      <c r="H125" s="46">
        <v>8</v>
      </c>
      <c r="I125" s="46">
        <v>9</v>
      </c>
      <c r="J125" s="46">
        <v>10</v>
      </c>
      <c r="K125" s="46">
        <v>11</v>
      </c>
      <c r="L125" s="46">
        <v>12</v>
      </c>
      <c r="M125" s="32"/>
      <c r="N125" s="19"/>
      <c r="O125" s="32"/>
    </row>
    <row r="126" spans="1:12" ht="18" customHeight="1">
      <c r="A126" s="50" t="s">
        <v>60</v>
      </c>
      <c r="B126" s="50"/>
      <c r="C126" s="50"/>
      <c r="D126" s="50"/>
      <c r="E126" s="50"/>
      <c r="F126" s="50"/>
      <c r="G126" s="50"/>
      <c r="H126" s="50"/>
      <c r="I126" s="50"/>
      <c r="J126" s="50"/>
      <c r="K126" s="50"/>
      <c r="L126" s="50"/>
    </row>
    <row r="127" spans="1:12" ht="20.25" customHeight="1">
      <c r="A127" s="58" t="s">
        <v>56</v>
      </c>
      <c r="B127" s="58"/>
      <c r="C127" s="58"/>
      <c r="D127" s="58"/>
      <c r="E127" s="58"/>
      <c r="F127" s="58"/>
      <c r="G127" s="58"/>
      <c r="H127" s="58"/>
      <c r="I127" s="58"/>
      <c r="J127" s="58"/>
      <c r="K127" s="58"/>
      <c r="L127" s="58"/>
    </row>
    <row r="128" spans="1:12" ht="29.25" customHeight="1">
      <c r="A128" s="59" t="s">
        <v>94</v>
      </c>
      <c r="B128" s="59"/>
      <c r="C128" s="59"/>
      <c r="D128" s="59"/>
      <c r="E128" s="59"/>
      <c r="F128" s="59"/>
      <c r="G128" s="59"/>
      <c r="H128" s="59"/>
      <c r="I128" s="59"/>
      <c r="J128" s="59"/>
      <c r="K128" s="59"/>
      <c r="L128" s="59"/>
    </row>
    <row r="129" spans="1:12" ht="43.5" customHeight="1">
      <c r="A129" s="27" t="s">
        <v>57</v>
      </c>
      <c r="B129" s="1" t="s">
        <v>16</v>
      </c>
      <c r="C129" s="6">
        <f>D129+E129</f>
        <v>54417</v>
      </c>
      <c r="D129" s="7">
        <f>54417+81360-81360</f>
        <v>54417</v>
      </c>
      <c r="E129" s="7">
        <v>0</v>
      </c>
      <c r="F129" s="6">
        <f>G129+H129</f>
        <v>90000</v>
      </c>
      <c r="G129" s="7">
        <v>90000</v>
      </c>
      <c r="H129" s="7">
        <v>0</v>
      </c>
      <c r="I129" s="6">
        <f>J129+K129</f>
        <v>96030</v>
      </c>
      <c r="J129" s="4">
        <f>ROUND(G129*1.067,0)</f>
        <v>96030</v>
      </c>
      <c r="K129" s="7">
        <v>0</v>
      </c>
      <c r="L129" s="14" t="s">
        <v>63</v>
      </c>
    </row>
    <row r="130" spans="1:12" ht="18" customHeight="1">
      <c r="A130" s="51" t="s">
        <v>70</v>
      </c>
      <c r="B130" s="51"/>
      <c r="C130" s="51"/>
      <c r="D130" s="51"/>
      <c r="E130" s="51"/>
      <c r="F130" s="51"/>
      <c r="G130" s="51"/>
      <c r="H130" s="51"/>
      <c r="I130" s="51"/>
      <c r="J130" s="51"/>
      <c r="K130" s="51"/>
      <c r="L130" s="51"/>
    </row>
    <row r="131" spans="1:12" ht="33.75" customHeight="1">
      <c r="A131" s="52" t="s">
        <v>145</v>
      </c>
      <c r="B131" s="52"/>
      <c r="C131" s="52"/>
      <c r="D131" s="52"/>
      <c r="E131" s="52"/>
      <c r="F131" s="52"/>
      <c r="G131" s="52"/>
      <c r="H131" s="52"/>
      <c r="I131" s="52"/>
      <c r="J131" s="52"/>
      <c r="K131" s="52"/>
      <c r="L131" s="52"/>
    </row>
    <row r="132" spans="1:12" ht="23.25" customHeight="1">
      <c r="A132" s="24" t="s">
        <v>85</v>
      </c>
      <c r="B132" s="3"/>
      <c r="C132" s="4">
        <f>D132+E132</f>
        <v>14301551</v>
      </c>
      <c r="D132" s="4">
        <f>D134+D136+D138+D140+D142</f>
        <v>14301551</v>
      </c>
      <c r="E132" s="4">
        <v>0</v>
      </c>
      <c r="F132" s="6">
        <f>G132+H132</f>
        <v>23630458</v>
      </c>
      <c r="G132" s="4">
        <f>G134+G136+G138+G140+G142</f>
        <v>23480458</v>
      </c>
      <c r="H132" s="4">
        <f>H134+H136+H138+H140+H142</f>
        <v>150000</v>
      </c>
      <c r="I132" s="6">
        <f>K132+J132</f>
        <v>160050</v>
      </c>
      <c r="J132" s="4">
        <f>J134+J136+J138+J140+J142</f>
        <v>0</v>
      </c>
      <c r="K132" s="4">
        <f>K134+K136+K138+K140+K142</f>
        <v>160050</v>
      </c>
      <c r="L132" s="13"/>
    </row>
    <row r="133" spans="1:12" ht="21.75" customHeight="1">
      <c r="A133" s="55" t="s">
        <v>64</v>
      </c>
      <c r="B133" s="55"/>
      <c r="C133" s="55"/>
      <c r="D133" s="55"/>
      <c r="E133" s="55"/>
      <c r="F133" s="55"/>
      <c r="G133" s="55"/>
      <c r="H133" s="55"/>
      <c r="I133" s="55"/>
      <c r="J133" s="55"/>
      <c r="K133" s="55"/>
      <c r="L133" s="55"/>
    </row>
    <row r="134" spans="1:12" ht="45.75" customHeight="1">
      <c r="A134" s="27" t="s">
        <v>95</v>
      </c>
      <c r="B134" s="9"/>
      <c r="C134" s="6">
        <f>D134+E134</f>
        <v>3009742</v>
      </c>
      <c r="D134" s="8">
        <v>3009742</v>
      </c>
      <c r="E134" s="4">
        <v>0</v>
      </c>
      <c r="F134" s="4">
        <f>G134+H134</f>
        <v>5552643</v>
      </c>
      <c r="G134" s="5">
        <v>5552643</v>
      </c>
      <c r="H134" s="5">
        <v>0</v>
      </c>
      <c r="I134" s="6">
        <v>0</v>
      </c>
      <c r="J134" s="5">
        <v>0</v>
      </c>
      <c r="K134" s="7">
        <v>0</v>
      </c>
      <c r="L134" s="14" t="s">
        <v>63</v>
      </c>
    </row>
    <row r="135" spans="1:12" ht="21.75" customHeight="1">
      <c r="A135" s="55" t="s">
        <v>12</v>
      </c>
      <c r="B135" s="55"/>
      <c r="C135" s="55"/>
      <c r="D135" s="55"/>
      <c r="E135" s="55"/>
      <c r="F135" s="55"/>
      <c r="G135" s="55"/>
      <c r="H135" s="55"/>
      <c r="I135" s="55"/>
      <c r="J135" s="55"/>
      <c r="K135" s="55"/>
      <c r="L135" s="55"/>
    </row>
    <row r="136" spans="1:12" ht="43.5" customHeight="1">
      <c r="A136" s="27" t="s">
        <v>79</v>
      </c>
      <c r="B136" s="10" t="s">
        <v>16</v>
      </c>
      <c r="C136" s="6">
        <f>D136+E136</f>
        <v>9557658</v>
      </c>
      <c r="D136" s="7">
        <v>9557658</v>
      </c>
      <c r="E136" s="6">
        <v>0</v>
      </c>
      <c r="F136" s="6">
        <f>G136+H136</f>
        <v>16020644</v>
      </c>
      <c r="G136" s="5">
        <v>16020644</v>
      </c>
      <c r="H136" s="5">
        <v>0</v>
      </c>
      <c r="I136" s="6">
        <f>J136+K136</f>
        <v>0</v>
      </c>
      <c r="J136" s="5">
        <v>0</v>
      </c>
      <c r="K136" s="5">
        <v>0</v>
      </c>
      <c r="L136" s="14" t="s">
        <v>63</v>
      </c>
    </row>
    <row r="137" spans="1:12" ht="21" customHeight="1">
      <c r="A137" s="55" t="s">
        <v>65</v>
      </c>
      <c r="B137" s="55"/>
      <c r="C137" s="55"/>
      <c r="D137" s="55"/>
      <c r="E137" s="55"/>
      <c r="F137" s="55"/>
      <c r="G137" s="55"/>
      <c r="H137" s="55"/>
      <c r="I137" s="55"/>
      <c r="J137" s="55"/>
      <c r="K137" s="55"/>
      <c r="L137" s="55"/>
    </row>
    <row r="138" spans="1:12" ht="43.5" customHeight="1">
      <c r="A138" s="30" t="s">
        <v>80</v>
      </c>
      <c r="B138" s="10"/>
      <c r="C138" s="6">
        <f>D138+E138</f>
        <v>70400</v>
      </c>
      <c r="D138" s="6">
        <v>70400</v>
      </c>
      <c r="E138" s="6">
        <v>0</v>
      </c>
      <c r="F138" s="4">
        <f>G138+H138</f>
        <v>74666</v>
      </c>
      <c r="G138" s="5">
        <v>74666</v>
      </c>
      <c r="H138" s="5">
        <v>0</v>
      </c>
      <c r="I138" s="6">
        <v>0</v>
      </c>
      <c r="J138" s="5">
        <v>0</v>
      </c>
      <c r="K138" s="7">
        <v>0</v>
      </c>
      <c r="L138" s="14" t="s">
        <v>63</v>
      </c>
    </row>
    <row r="139" spans="1:12" ht="21" customHeight="1">
      <c r="A139" s="55" t="s">
        <v>67</v>
      </c>
      <c r="B139" s="55"/>
      <c r="C139" s="55"/>
      <c r="D139" s="55"/>
      <c r="E139" s="55"/>
      <c r="F139" s="55"/>
      <c r="G139" s="55"/>
      <c r="H139" s="55"/>
      <c r="I139" s="55"/>
      <c r="J139" s="55"/>
      <c r="K139" s="55"/>
      <c r="L139" s="55"/>
    </row>
    <row r="140" spans="1:12" ht="42" customHeight="1">
      <c r="A140" s="30" t="s">
        <v>68</v>
      </c>
      <c r="B140" s="10"/>
      <c r="C140" s="6">
        <f>D140+E140</f>
        <v>1394632</v>
      </c>
      <c r="D140" s="6">
        <v>1394632</v>
      </c>
      <c r="E140" s="6">
        <v>0</v>
      </c>
      <c r="F140" s="4">
        <f>G140+H140</f>
        <v>1562305</v>
      </c>
      <c r="G140" s="5">
        <v>1562305</v>
      </c>
      <c r="H140" s="5">
        <v>0</v>
      </c>
      <c r="I140" s="6">
        <v>0</v>
      </c>
      <c r="J140" s="4">
        <v>0</v>
      </c>
      <c r="K140" s="6">
        <v>0</v>
      </c>
      <c r="L140" s="14" t="s">
        <v>63</v>
      </c>
    </row>
    <row r="141" spans="1:12" ht="21" customHeight="1">
      <c r="A141" s="55" t="s">
        <v>69</v>
      </c>
      <c r="B141" s="55"/>
      <c r="C141" s="55"/>
      <c r="D141" s="55"/>
      <c r="E141" s="55"/>
      <c r="F141" s="55"/>
      <c r="G141" s="55"/>
      <c r="H141" s="55"/>
      <c r="I141" s="55"/>
      <c r="J141" s="55"/>
      <c r="K141" s="55"/>
      <c r="L141" s="55"/>
    </row>
    <row r="142" spans="1:12" ht="158.25" customHeight="1">
      <c r="A142" s="30" t="s">
        <v>116</v>
      </c>
      <c r="B142" s="10"/>
      <c r="C142" s="6">
        <f aca="true" t="shared" si="14" ref="C142:C148">D142+E142</f>
        <v>269119</v>
      </c>
      <c r="D142" s="6">
        <f>+D143+D146+D147+D148</f>
        <v>269119</v>
      </c>
      <c r="E142" s="6">
        <f>E143+E146+E147+E148</f>
        <v>0</v>
      </c>
      <c r="F142" s="4">
        <f>G142+H142</f>
        <v>420200</v>
      </c>
      <c r="G142" s="6">
        <f>+G143+G146+G147+G14</f>
        <v>270200</v>
      </c>
      <c r="H142" s="6">
        <f>+H143+H146+H147+H148</f>
        <v>150000</v>
      </c>
      <c r="I142" s="6">
        <f>J142+K142</f>
        <v>160050</v>
      </c>
      <c r="J142" s="4">
        <f>J143+J146+J147+J148</f>
        <v>0</v>
      </c>
      <c r="K142" s="4">
        <f>K143+K146+K147+K148</f>
        <v>160050</v>
      </c>
      <c r="L142" s="14" t="s">
        <v>63</v>
      </c>
    </row>
    <row r="143" spans="1:12" ht="41.25" customHeight="1">
      <c r="A143" s="10" t="s">
        <v>81</v>
      </c>
      <c r="B143" s="10"/>
      <c r="C143" s="6">
        <f t="shared" si="14"/>
        <v>24982</v>
      </c>
      <c r="D143" s="7">
        <v>24982</v>
      </c>
      <c r="E143" s="7">
        <v>0</v>
      </c>
      <c r="F143" s="4">
        <f>+G143+H143</f>
        <v>26400</v>
      </c>
      <c r="G143" s="5">
        <v>26400</v>
      </c>
      <c r="H143" s="5">
        <f>ROUND(E143*1.104,0)</f>
        <v>0</v>
      </c>
      <c r="I143" s="6">
        <f>J143+K143</f>
        <v>0</v>
      </c>
      <c r="J143" s="5">
        <v>0</v>
      </c>
      <c r="K143" s="7">
        <v>0</v>
      </c>
      <c r="L143" s="14" t="s">
        <v>63</v>
      </c>
    </row>
    <row r="144" spans="1:15" s="18" customFormat="1" ht="23.25" customHeight="1">
      <c r="A144" s="12"/>
      <c r="B144" s="43"/>
      <c r="C144" s="44"/>
      <c r="D144" s="44"/>
      <c r="E144" s="44"/>
      <c r="F144" s="44"/>
      <c r="G144" s="44"/>
      <c r="H144" s="44"/>
      <c r="I144" s="49" t="s">
        <v>141</v>
      </c>
      <c r="J144" s="49"/>
      <c r="K144" s="49"/>
      <c r="L144" s="49"/>
      <c r="M144" s="32"/>
      <c r="N144" s="19"/>
      <c r="O144" s="32"/>
    </row>
    <row r="145" spans="1:15" s="18" customFormat="1" ht="14.25">
      <c r="A145" s="14">
        <v>1</v>
      </c>
      <c r="B145" s="45">
        <v>2</v>
      </c>
      <c r="C145" s="46">
        <v>3</v>
      </c>
      <c r="D145" s="46">
        <v>4</v>
      </c>
      <c r="E145" s="46">
        <v>5</v>
      </c>
      <c r="F145" s="46">
        <v>6</v>
      </c>
      <c r="G145" s="46">
        <v>7</v>
      </c>
      <c r="H145" s="46">
        <v>8</v>
      </c>
      <c r="I145" s="46">
        <v>9</v>
      </c>
      <c r="J145" s="46">
        <v>10</v>
      </c>
      <c r="K145" s="46">
        <v>11</v>
      </c>
      <c r="L145" s="46">
        <v>12</v>
      </c>
      <c r="M145" s="32"/>
      <c r="N145" s="19"/>
      <c r="O145" s="32"/>
    </row>
    <row r="146" spans="1:12" ht="45" customHeight="1">
      <c r="A146" s="10" t="s">
        <v>82</v>
      </c>
      <c r="B146" s="10"/>
      <c r="C146" s="6">
        <f t="shared" si="14"/>
        <v>18566</v>
      </c>
      <c r="D146" s="7">
        <v>18566</v>
      </c>
      <c r="E146" s="7">
        <v>0</v>
      </c>
      <c r="F146" s="4">
        <f>+G146+H146</f>
        <v>0</v>
      </c>
      <c r="G146" s="5">
        <v>0</v>
      </c>
      <c r="H146" s="5">
        <v>0</v>
      </c>
      <c r="I146" s="6">
        <v>0</v>
      </c>
      <c r="J146" s="5">
        <v>0</v>
      </c>
      <c r="K146" s="7">
        <v>0</v>
      </c>
      <c r="L146" s="14" t="s">
        <v>63</v>
      </c>
    </row>
    <row r="147" spans="1:12" ht="45.75" customHeight="1">
      <c r="A147" s="10" t="s">
        <v>83</v>
      </c>
      <c r="B147" s="10"/>
      <c r="C147" s="6">
        <f t="shared" si="14"/>
        <v>225571</v>
      </c>
      <c r="D147" s="7">
        <v>225571</v>
      </c>
      <c r="E147" s="7">
        <v>0</v>
      </c>
      <c r="F147" s="4">
        <f>+G147+H147</f>
        <v>243800</v>
      </c>
      <c r="G147" s="5">
        <v>243800</v>
      </c>
      <c r="H147" s="5">
        <v>0</v>
      </c>
      <c r="I147" s="6">
        <v>0</v>
      </c>
      <c r="J147" s="5">
        <v>0</v>
      </c>
      <c r="K147" s="7">
        <v>0</v>
      </c>
      <c r="L147" s="14" t="s">
        <v>63</v>
      </c>
    </row>
    <row r="148" spans="1:12" ht="42.75" customHeight="1">
      <c r="A148" s="26" t="s">
        <v>84</v>
      </c>
      <c r="B148" s="10"/>
      <c r="C148" s="6">
        <f t="shared" si="14"/>
        <v>0</v>
      </c>
      <c r="D148" s="7">
        <v>0</v>
      </c>
      <c r="E148" s="7">
        <v>0</v>
      </c>
      <c r="F148" s="4">
        <f>+G148+H148</f>
        <v>150000</v>
      </c>
      <c r="G148" s="5">
        <v>0</v>
      </c>
      <c r="H148" s="5">
        <v>150000</v>
      </c>
      <c r="I148" s="6">
        <f>J148+K148</f>
        <v>160050</v>
      </c>
      <c r="J148" s="5">
        <v>0</v>
      </c>
      <c r="K148" s="5">
        <f>ROUND(H148*1.067,0)</f>
        <v>160050</v>
      </c>
      <c r="L148" s="14" t="s">
        <v>63</v>
      </c>
    </row>
    <row r="149" spans="1:12" ht="18" customHeight="1">
      <c r="A149" s="55" t="s">
        <v>66</v>
      </c>
      <c r="B149" s="55"/>
      <c r="C149" s="55"/>
      <c r="D149" s="55"/>
      <c r="E149" s="55"/>
      <c r="F149" s="55"/>
      <c r="G149" s="55"/>
      <c r="H149" s="55"/>
      <c r="I149" s="55"/>
      <c r="J149" s="55"/>
      <c r="K149" s="55"/>
      <c r="L149" s="55"/>
    </row>
    <row r="150" spans="1:12" ht="37.5" customHeight="1">
      <c r="A150" s="58" t="s">
        <v>86</v>
      </c>
      <c r="B150" s="58"/>
      <c r="C150" s="58"/>
      <c r="D150" s="58"/>
      <c r="E150" s="58"/>
      <c r="F150" s="58"/>
      <c r="G150" s="58"/>
      <c r="H150" s="58"/>
      <c r="I150" s="58"/>
      <c r="J150" s="58"/>
      <c r="K150" s="58"/>
      <c r="L150" s="58"/>
    </row>
    <row r="151" spans="1:12" ht="41.25" customHeight="1">
      <c r="A151" s="59" t="s">
        <v>87</v>
      </c>
      <c r="B151" s="59"/>
      <c r="C151" s="59"/>
      <c r="D151" s="59"/>
      <c r="E151" s="59"/>
      <c r="F151" s="59"/>
      <c r="G151" s="59"/>
      <c r="H151" s="59"/>
      <c r="I151" s="59"/>
      <c r="J151" s="59"/>
      <c r="K151" s="59"/>
      <c r="L151" s="59"/>
    </row>
    <row r="152" spans="1:12" s="33" customFormat="1" ht="22.5" customHeight="1">
      <c r="A152" s="22" t="s">
        <v>3</v>
      </c>
      <c r="B152" s="11"/>
      <c r="C152" s="15">
        <f>D152+E152</f>
        <v>2160656</v>
      </c>
      <c r="D152" s="16">
        <f>D153+D154</f>
        <v>2160656</v>
      </c>
      <c r="E152" s="16">
        <f>E153+E154</f>
        <v>0</v>
      </c>
      <c r="F152" s="15">
        <f>G152+H152</f>
        <v>1160656</v>
      </c>
      <c r="G152" s="16">
        <f>G153+G154</f>
        <v>1160656</v>
      </c>
      <c r="H152" s="16">
        <v>0</v>
      </c>
      <c r="I152" s="15">
        <v>0</v>
      </c>
      <c r="J152" s="16">
        <v>0</v>
      </c>
      <c r="K152" s="16">
        <f>K153+K154</f>
        <v>0</v>
      </c>
      <c r="L152" s="16">
        <v>0</v>
      </c>
    </row>
    <row r="153" spans="1:12" ht="64.5" customHeight="1">
      <c r="A153" s="27" t="s">
        <v>88</v>
      </c>
      <c r="B153" s="1" t="s">
        <v>16</v>
      </c>
      <c r="C153" s="6">
        <f>D153+E153</f>
        <v>1160656</v>
      </c>
      <c r="D153" s="7">
        <v>1160656</v>
      </c>
      <c r="E153" s="7">
        <v>0</v>
      </c>
      <c r="F153" s="6">
        <f>G153+H153</f>
        <v>1160656</v>
      </c>
      <c r="G153" s="7">
        <v>1160656</v>
      </c>
      <c r="H153" s="7">
        <v>0</v>
      </c>
      <c r="I153" s="6">
        <f>J153+K153</f>
        <v>0</v>
      </c>
      <c r="J153" s="7">
        <v>0</v>
      </c>
      <c r="K153" s="7">
        <v>0</v>
      </c>
      <c r="L153" s="14" t="s">
        <v>63</v>
      </c>
    </row>
    <row r="154" spans="1:12" s="33" customFormat="1" ht="93.75" customHeight="1">
      <c r="A154" s="30" t="s">
        <v>114</v>
      </c>
      <c r="B154" s="1" t="s">
        <v>16</v>
      </c>
      <c r="C154" s="6">
        <f>D154+E154</f>
        <v>1000000</v>
      </c>
      <c r="D154" s="7">
        <v>1000000</v>
      </c>
      <c r="E154" s="7">
        <v>0</v>
      </c>
      <c r="F154" s="4">
        <f>+G154+H154</f>
        <v>0</v>
      </c>
      <c r="G154" s="5">
        <v>0</v>
      </c>
      <c r="H154" s="7">
        <v>0</v>
      </c>
      <c r="I154" s="6">
        <f>J154+K154</f>
        <v>0</v>
      </c>
      <c r="J154" s="5">
        <f>ROUND(G154*1.075,0)</f>
        <v>0</v>
      </c>
      <c r="K154" s="7">
        <v>0</v>
      </c>
      <c r="L154" s="14" t="s">
        <v>63</v>
      </c>
    </row>
    <row r="155" ht="12.75">
      <c r="D155" s="38"/>
    </row>
    <row r="157" spans="1:8" ht="18.75">
      <c r="A157" s="65" t="s">
        <v>146</v>
      </c>
      <c r="B157" s="65"/>
      <c r="C157" s="65"/>
      <c r="D157" s="65"/>
      <c r="E157" s="65"/>
      <c r="F157" s="65"/>
      <c r="G157" s="65"/>
      <c r="H157" s="65" t="s">
        <v>147</v>
      </c>
    </row>
    <row r="158" spans="1:8" ht="18.75">
      <c r="A158" s="65"/>
      <c r="B158" s="65"/>
      <c r="C158" s="65"/>
      <c r="D158" s="65"/>
      <c r="E158" s="65"/>
      <c r="F158" s="65"/>
      <c r="G158" s="65"/>
      <c r="H158" s="65"/>
    </row>
    <row r="159" spans="1:8" ht="18.75">
      <c r="A159" s="66" t="s">
        <v>148</v>
      </c>
      <c r="B159" s="65"/>
      <c r="C159" s="65"/>
      <c r="D159" s="65"/>
      <c r="E159" s="65"/>
      <c r="F159" s="65"/>
      <c r="G159" s="65"/>
      <c r="H159" s="65"/>
    </row>
    <row r="160" spans="1:8" ht="18.75">
      <c r="A160" s="66" t="s">
        <v>149</v>
      </c>
      <c r="B160" s="65"/>
      <c r="C160" s="65"/>
      <c r="D160" s="65"/>
      <c r="E160" s="65"/>
      <c r="F160" s="65"/>
      <c r="G160" s="65"/>
      <c r="H160" s="65"/>
    </row>
  </sheetData>
  <sheetProtection/>
  <mergeCells count="66">
    <mergeCell ref="A60:L60"/>
    <mergeCell ref="A6:L6"/>
    <mergeCell ref="A8:A10"/>
    <mergeCell ref="B8:B10"/>
    <mergeCell ref="C8:E8"/>
    <mergeCell ref="F8:H8"/>
    <mergeCell ref="I8:K8"/>
    <mergeCell ref="L8:L10"/>
    <mergeCell ref="C9:C10"/>
    <mergeCell ref="A13:L13"/>
    <mergeCell ref="A14:L14"/>
    <mergeCell ref="A18:L18"/>
    <mergeCell ref="D9:E9"/>
    <mergeCell ref="A19:L19"/>
    <mergeCell ref="A64:L64"/>
    <mergeCell ref="F9:F10"/>
    <mergeCell ref="G9:H9"/>
    <mergeCell ref="I9:I10"/>
    <mergeCell ref="J9:K9"/>
    <mergeCell ref="A59:L59"/>
    <mergeCell ref="I25:L25"/>
    <mergeCell ref="I38:L38"/>
    <mergeCell ref="A20:L20"/>
    <mergeCell ref="A137:L137"/>
    <mergeCell ref="A139:L139"/>
    <mergeCell ref="A149:L149"/>
    <mergeCell ref="A135:L135"/>
    <mergeCell ref="A61:L61"/>
    <mergeCell ref="A63:L63"/>
    <mergeCell ref="A76:L76"/>
    <mergeCell ref="A65:L65"/>
    <mergeCell ref="A114:L114"/>
    <mergeCell ref="A116:L116"/>
    <mergeCell ref="A109:L109"/>
    <mergeCell ref="A113:L113"/>
    <mergeCell ref="A118:L118"/>
    <mergeCell ref="A133:L133"/>
    <mergeCell ref="A150:L150"/>
    <mergeCell ref="A151:L151"/>
    <mergeCell ref="A127:L127"/>
    <mergeCell ref="A128:L128"/>
    <mergeCell ref="A130:L130"/>
    <mergeCell ref="A131:L131"/>
    <mergeCell ref="A120:L120"/>
    <mergeCell ref="A121:L121"/>
    <mergeCell ref="I2:K2"/>
    <mergeCell ref="I3:L3"/>
    <mergeCell ref="A141:L141"/>
    <mergeCell ref="A122:L122"/>
    <mergeCell ref="A126:L126"/>
    <mergeCell ref="A103:L103"/>
    <mergeCell ref="A77:L77"/>
    <mergeCell ref="A102:L102"/>
    <mergeCell ref="A107:L107"/>
    <mergeCell ref="A108:L108"/>
    <mergeCell ref="A78:L78"/>
    <mergeCell ref="A97:L97"/>
    <mergeCell ref="A98:L98"/>
    <mergeCell ref="A99:L99"/>
    <mergeCell ref="I53:L53"/>
    <mergeCell ref="I69:L69"/>
    <mergeCell ref="I88:L88"/>
    <mergeCell ref="I104:L104"/>
    <mergeCell ref="I124:L124"/>
    <mergeCell ref="I144:L144"/>
    <mergeCell ref="A101:L101"/>
  </mergeCells>
  <printOptions/>
  <pageMargins left="0.7874015748031497" right="0.23" top="1.03" bottom="0.53" header="0.5118110236220472" footer="0.5118110236220472"/>
  <pageSetup horizontalDpi="600" verticalDpi="600" orientation="landscape" paperSize="9" scale="70" r:id="rId1"/>
  <rowBreaks count="7" manualBreakCount="7">
    <brk id="24" max="11" man="1"/>
    <brk id="37" max="11" man="1"/>
    <brk id="52" max="11" man="1"/>
    <brk id="68" max="11" man="1"/>
    <brk id="87" max="11" man="1"/>
    <brk id="103" max="11"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2016-09-22T10:29:49Z</cp:lastPrinted>
  <dcterms:created xsi:type="dcterms:W3CDTF">1996-10-08T23:32:33Z</dcterms:created>
  <dcterms:modified xsi:type="dcterms:W3CDTF">2016-09-22T10:30:29Z</dcterms:modified>
  <cp:category/>
  <cp:version/>
  <cp:contentType/>
  <cp:contentStatus/>
</cp:coreProperties>
</file>