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320" windowHeight="8640" tabRatio="933" firstSheet="4" activeTab="10"/>
  </bookViews>
  <sheets>
    <sheet name="дод 1.1     1" sheetId="8" r:id="rId1"/>
    <sheet name="дод 1.1 зміни" sheetId="21" r:id="rId2"/>
    <sheet name="дод 1.2 Трансп 2" sheetId="20" r:id="rId3"/>
    <sheet name="дод 1.4  озеленення 3" sheetId="14" r:id="rId4"/>
    <sheet name="зміни в дод.1.10    4" sheetId="11" r:id="rId5"/>
    <sheet name="дод 1.11 Святкові    5" sheetId="3" r:id="rId6"/>
    <sheet name="дод 1.12 Вода    6" sheetId="4" r:id="rId7"/>
    <sheet name="дод 1.13 Утриман    7" sheetId="19" r:id="rId8"/>
    <sheet name="дод 1.18 Буд-во,рекстр рест  8" sheetId="6" r:id="rId9"/>
    <sheet name="дод 1.21 Земля 9 " sheetId="17" r:id="rId10"/>
    <sheet name="дод 1.22 Лічильники    10" sheetId="18" r:id="rId11"/>
  </sheets>
  <externalReferences>
    <externalReference r:id="rId12"/>
  </externalReferences>
  <definedNames>
    <definedName name="_xlnm.Print_Area" localSheetId="0">'дод 1.1     1'!$B$1:$V$48</definedName>
    <definedName name="_xlnm.Print_Area" localSheetId="1">'дод 1.1 зміни'!$B$1:$F$52</definedName>
    <definedName name="_xlnm.Print_Area" localSheetId="5">'дод 1.11 Святкові    5'!$A$1:$K$39</definedName>
    <definedName name="_xlnm.Print_Area" localSheetId="7">'дод 1.13 Утриман    7'!$A$1:$L$26</definedName>
    <definedName name="_xlnm.Print_Area" localSheetId="8">'дод 1.18 Буд-во,рекстр рест  8'!$A$1:$K$38</definedName>
    <definedName name="_xlnm.Print_Area" localSheetId="2">'дод 1.2 Трансп 2'!$A$1:$H$42</definedName>
    <definedName name="_xlnm.Print_Area" localSheetId="3">'дод 1.4  озеленення 3'!$A$1:$L$66</definedName>
  </definedNames>
  <calcPr calcId="145621" calcMode="manual"/>
</workbook>
</file>

<file path=xl/calcChain.xml><?xml version="1.0" encoding="utf-8"?>
<calcChain xmlns="http://schemas.openxmlformats.org/spreadsheetml/2006/main">
  <c r="F21" i="21" l="1"/>
  <c r="E21" i="21"/>
  <c r="L21" i="8"/>
  <c r="F19" i="21"/>
  <c r="L20" i="8"/>
  <c r="J38" i="8"/>
  <c r="L29" i="8"/>
  <c r="F27" i="21"/>
  <c r="E27" i="21"/>
  <c r="F17" i="21"/>
  <c r="E36" i="21"/>
  <c r="E17" i="21"/>
  <c r="E42" i="21" s="1"/>
  <c r="E39" i="21"/>
  <c r="E34" i="21"/>
  <c r="E18" i="21"/>
  <c r="F39" i="21" l="1"/>
  <c r="F36" i="21"/>
  <c r="F34" i="21"/>
  <c r="F30" i="21"/>
  <c r="F29" i="21"/>
  <c r="F25" i="21"/>
  <c r="F42" i="21" s="1"/>
  <c r="F18" i="21"/>
  <c r="B18" i="21"/>
  <c r="B19" i="21" s="1"/>
  <c r="B21" i="21" s="1"/>
  <c r="B23" i="21" s="1"/>
  <c r="B24" i="21" s="1"/>
  <c r="B25" i="21" s="1"/>
  <c r="B26" i="21" s="1"/>
  <c r="B27" i="21" s="1"/>
  <c r="B29" i="21" s="1"/>
  <c r="L26" i="8" l="1"/>
  <c r="H26" i="8"/>
  <c r="E17" i="19" l="1"/>
  <c r="J17" i="11"/>
  <c r="F17" i="11"/>
  <c r="E18" i="11"/>
  <c r="E17" i="11" s="1"/>
  <c r="E22" i="11" s="1"/>
  <c r="L28" i="8" l="1"/>
  <c r="H28" i="8" s="1"/>
  <c r="D28" i="8" s="1"/>
  <c r="F28" i="4"/>
  <c r="E22" i="4"/>
  <c r="D22" i="4" s="1"/>
  <c r="L18" i="8"/>
  <c r="D31" i="20"/>
  <c r="E18" i="20"/>
  <c r="D18" i="20" s="1"/>
  <c r="H18" i="8" l="1"/>
  <c r="D30" i="20"/>
  <c r="D29" i="20"/>
  <c r="D28" i="20"/>
  <c r="D27" i="20"/>
  <c r="D26" i="20"/>
  <c r="D25" i="20"/>
  <c r="G24" i="20"/>
  <c r="G32" i="20" s="1"/>
  <c r="F24" i="20"/>
  <c r="F32" i="20" s="1"/>
  <c r="E24" i="20"/>
  <c r="D24" i="20" s="1"/>
  <c r="D23" i="20"/>
  <c r="D22" i="20"/>
  <c r="E21" i="20"/>
  <c r="E32" i="20" s="1"/>
  <c r="D20" i="20"/>
  <c r="D19" i="20"/>
  <c r="A19" i="20"/>
  <c r="D17" i="20"/>
  <c r="D21" i="20" l="1"/>
  <c r="D32" i="20" s="1"/>
  <c r="L33" i="8" l="1"/>
  <c r="M38" i="8"/>
  <c r="O38" i="8"/>
  <c r="P38" i="8"/>
  <c r="R38" i="8"/>
  <c r="T38" i="8"/>
  <c r="V38" i="8"/>
  <c r="H37" i="8"/>
  <c r="D37" i="8" s="1"/>
  <c r="L27" i="8"/>
  <c r="H20" i="8"/>
  <c r="F30" i="3"/>
  <c r="G30" i="3"/>
  <c r="H30" i="3"/>
  <c r="I30" i="3"/>
  <c r="J30" i="3"/>
  <c r="F17" i="19"/>
  <c r="G17" i="19"/>
  <c r="H17" i="19"/>
  <c r="I17" i="19"/>
  <c r="J17" i="19"/>
  <c r="D14" i="19"/>
  <c r="D17" i="19" s="1"/>
  <c r="J17" i="18"/>
  <c r="I17" i="18"/>
  <c r="H17" i="18"/>
  <c r="G17" i="18"/>
  <c r="F17" i="18"/>
  <c r="E17" i="18"/>
  <c r="D16" i="18"/>
  <c r="D15" i="18"/>
  <c r="D14" i="18"/>
  <c r="D17" i="18" s="1"/>
  <c r="E17" i="17"/>
  <c r="F17" i="17"/>
  <c r="G17" i="17"/>
  <c r="H17" i="17"/>
  <c r="I17" i="17"/>
  <c r="J17" i="17"/>
  <c r="D16" i="17"/>
  <c r="D15" i="17"/>
  <c r="D14" i="17"/>
  <c r="D17" i="17" s="1"/>
  <c r="G28" i="4"/>
  <c r="H28" i="4"/>
  <c r="I28" i="4"/>
  <c r="E18" i="4"/>
  <c r="E28" i="4" s="1"/>
  <c r="F22" i="11"/>
  <c r="J22" i="11"/>
  <c r="G17" i="11"/>
  <c r="G22" i="11" s="1"/>
  <c r="H17" i="11"/>
  <c r="H22" i="11" s="1"/>
  <c r="I17" i="11"/>
  <c r="I22" i="11" s="1"/>
  <c r="D55" i="14"/>
  <c r="D54" i="14"/>
  <c r="D53" i="14"/>
  <c r="D52" i="14"/>
  <c r="D51" i="14"/>
  <c r="D50" i="14"/>
  <c r="D49" i="14"/>
  <c r="D48" i="14"/>
  <c r="D47" i="14"/>
  <c r="G46" i="14"/>
  <c r="F46" i="14"/>
  <c r="E46" i="14"/>
  <c r="D46" i="14" s="1"/>
  <c r="D45" i="14"/>
  <c r="D44" i="14"/>
  <c r="G43" i="14"/>
  <c r="F43" i="14"/>
  <c r="E43" i="14"/>
  <c r="D43" i="14"/>
  <c r="D42" i="14"/>
  <c r="D41" i="14"/>
  <c r="D40" i="14"/>
  <c r="D39" i="14"/>
  <c r="D38" i="14"/>
  <c r="D37" i="14"/>
  <c r="D36" i="14"/>
  <c r="D35" i="14"/>
  <c r="D34" i="14"/>
  <c r="J33" i="14"/>
  <c r="I33" i="14"/>
  <c r="H33" i="14"/>
  <c r="G33" i="14"/>
  <c r="F33" i="14"/>
  <c r="E33" i="14"/>
  <c r="D33" i="14"/>
  <c r="D32" i="14"/>
  <c r="D31" i="14"/>
  <c r="D30" i="14"/>
  <c r="D29" i="14"/>
  <c r="D28" i="14"/>
  <c r="D27" i="14"/>
  <c r="D26" i="14"/>
  <c r="J25" i="14"/>
  <c r="I25" i="14"/>
  <c r="H25" i="14"/>
  <c r="G25" i="14"/>
  <c r="F25" i="14"/>
  <c r="E25" i="14"/>
  <c r="D25" i="14"/>
  <c r="D24" i="14"/>
  <c r="D23" i="14"/>
  <c r="D22" i="14"/>
  <c r="D21" i="14"/>
  <c r="D20" i="14"/>
  <c r="J19" i="14"/>
  <c r="I19" i="14"/>
  <c r="H19" i="14"/>
  <c r="G19" i="14"/>
  <c r="F19" i="14"/>
  <c r="E19" i="14"/>
  <c r="D19" i="14"/>
  <c r="D18" i="14"/>
  <c r="D17" i="14"/>
  <c r="D16" i="14"/>
  <c r="D15" i="14"/>
  <c r="D14" i="14"/>
  <c r="J13" i="14"/>
  <c r="J58" i="14" s="1"/>
  <c r="I13" i="14"/>
  <c r="I58" i="14" s="1"/>
  <c r="H13" i="14"/>
  <c r="H58" i="14" s="1"/>
  <c r="G13" i="14"/>
  <c r="F13" i="14"/>
  <c r="F58" i="14" s="1"/>
  <c r="E13" i="14"/>
  <c r="D13" i="14"/>
  <c r="G36" i="6"/>
  <c r="H36" i="6"/>
  <c r="I36" i="6"/>
  <c r="D25" i="6"/>
  <c r="D24" i="6"/>
  <c r="D23" i="6"/>
  <c r="J14" i="6"/>
  <c r="J36" i="6" s="1"/>
  <c r="F14" i="6"/>
  <c r="F36" i="6" s="1"/>
  <c r="E14" i="6"/>
  <c r="E58" i="14" l="1"/>
  <c r="G58" i="14"/>
  <c r="D14" i="6"/>
  <c r="D58" i="14"/>
  <c r="D34" i="8"/>
  <c r="E16" i="6"/>
  <c r="E36" i="6" s="1"/>
  <c r="D16" i="6"/>
  <c r="D21" i="11"/>
  <c r="D20" i="11"/>
  <c r="D19" i="11"/>
  <c r="D17" i="11"/>
  <c r="D22" i="11" s="1"/>
  <c r="L19" i="8"/>
  <c r="D36" i="6" l="1"/>
  <c r="K38" i="8"/>
  <c r="H36" i="8"/>
  <c r="D36" i="8" s="1"/>
  <c r="L35" i="8"/>
  <c r="H35" i="8" s="1"/>
  <c r="D35" i="8" s="1"/>
  <c r="H33" i="8"/>
  <c r="H32" i="8"/>
  <c r="D32" i="8" s="1"/>
  <c r="L31" i="8"/>
  <c r="H31" i="8" s="1"/>
  <c r="D31" i="8" s="1"/>
  <c r="H30" i="8"/>
  <c r="D30" i="8" s="1"/>
  <c r="H29" i="8"/>
  <c r="E28" i="8"/>
  <c r="H27" i="8"/>
  <c r="E27" i="8" s="1"/>
  <c r="G26" i="8"/>
  <c r="D26" i="8" s="1"/>
  <c r="S25" i="8"/>
  <c r="S38" i="8" s="1"/>
  <c r="H25" i="8"/>
  <c r="D25" i="8" s="1"/>
  <c r="U24" i="8"/>
  <c r="U38" i="8" s="1"/>
  <c r="Q24" i="8"/>
  <c r="Q38" i="8" s="1"/>
  <c r="L24" i="8"/>
  <c r="L38" i="8" s="1"/>
  <c r="H23" i="8"/>
  <c r="E23" i="8" s="1"/>
  <c r="D23" i="8"/>
  <c r="H22" i="8"/>
  <c r="E22" i="8" s="1"/>
  <c r="I21" i="8"/>
  <c r="H21" i="8"/>
  <c r="I20" i="8"/>
  <c r="I38" i="8" s="1"/>
  <c r="G20" i="8"/>
  <c r="H19" i="8"/>
  <c r="F19" i="8"/>
  <c r="B19" i="8"/>
  <c r="B20" i="8" s="1"/>
  <c r="B21" i="8" s="1"/>
  <c r="B22" i="8" s="1"/>
  <c r="B23" i="8" s="1"/>
  <c r="B24" i="8" s="1"/>
  <c r="B25" i="8" s="1"/>
  <c r="B26" i="8" s="1"/>
  <c r="B27" i="8" s="1"/>
  <c r="N18" i="8"/>
  <c r="N38" i="8" s="1"/>
  <c r="F18" i="8"/>
  <c r="D22" i="6"/>
  <c r="D21" i="6"/>
  <c r="D20" i="6"/>
  <c r="D19" i="6"/>
  <c r="D18" i="6"/>
  <c r="D17" i="6"/>
  <c r="D26" i="6"/>
  <c r="D15" i="6"/>
  <c r="D24" i="4"/>
  <c r="D23" i="4"/>
  <c r="J21" i="4"/>
  <c r="J28" i="4" s="1"/>
  <c r="D20" i="4"/>
  <c r="D19" i="4"/>
  <c r="D18" i="4"/>
  <c r="D17" i="4"/>
  <c r="E27" i="3"/>
  <c r="D27" i="3" s="1"/>
  <c r="D26" i="3"/>
  <c r="D25" i="3"/>
  <c r="D24" i="3"/>
  <c r="D23" i="3"/>
  <c r="D22" i="3"/>
  <c r="D21" i="3"/>
  <c r="E20" i="3"/>
  <c r="D19" i="3"/>
  <c r="D18" i="3"/>
  <c r="D20" i="3" l="1"/>
  <c r="E30" i="3"/>
  <c r="E21" i="8"/>
  <c r="E29" i="8"/>
  <c r="F38" i="8"/>
  <c r="D18" i="8"/>
  <c r="E25" i="8"/>
  <c r="D22" i="8"/>
  <c r="D33" i="8"/>
  <c r="D21" i="4"/>
  <c r="D28" i="4" s="1"/>
  <c r="E19" i="8"/>
  <c r="G38" i="8"/>
  <c r="E26" i="8"/>
  <c r="D19" i="8"/>
  <c r="E20" i="8"/>
  <c r="D20" i="8"/>
  <c r="D21" i="8"/>
  <c r="H24" i="8"/>
  <c r="H38" i="8" s="1"/>
  <c r="D29" i="8"/>
  <c r="D27" i="8"/>
  <c r="E18" i="8"/>
  <c r="D17" i="3"/>
  <c r="D30" i="3" l="1"/>
  <c r="D38" i="8"/>
  <c r="E24" i="8"/>
  <c r="E38" i="8" s="1"/>
  <c r="D24" i="8"/>
</calcChain>
</file>

<file path=xl/sharedStrings.xml><?xml version="1.0" encoding="utf-8"?>
<sst xmlns="http://schemas.openxmlformats.org/spreadsheetml/2006/main" count="722" uniqueCount="278">
  <si>
    <t xml:space="preserve">Додаток </t>
  </si>
  <si>
    <t>до рішення Сумської міської ради</t>
  </si>
  <si>
    <t xml:space="preserve">"Про внесення змін та доповнень до </t>
  </si>
  <si>
    <t xml:space="preserve">Комплексної цільової програми  реформування і </t>
  </si>
  <si>
    <t>комунального господарства міста Суми</t>
  </si>
  <si>
    <t>розвитку житлово-комунального господарства</t>
  </si>
  <si>
    <t>м.Суми на 2011 - 2014 роки (зі змінами)"</t>
  </si>
  <si>
    <t>№ п/п</t>
  </si>
  <si>
    <t>Найменування заходу</t>
  </si>
  <si>
    <t>Джерела фінансування</t>
  </si>
  <si>
    <t>Загальні витрати тис. грн.</t>
  </si>
  <si>
    <t>У тому числі за роками</t>
  </si>
  <si>
    <t>Відповідальний за виконання заходу</t>
  </si>
  <si>
    <t>2008 рік</t>
  </si>
  <si>
    <t>2009 рік</t>
  </si>
  <si>
    <t>2010 рік</t>
  </si>
  <si>
    <t>Міський бюджет</t>
  </si>
  <si>
    <t>Департамент інфраструктури міста Сумської міської ради, КП ЕЗО "Міськсвітло" СМР та інші суб'єкти господарювання</t>
  </si>
  <si>
    <t>Державний бюджет</t>
  </si>
  <si>
    <t>Департамент інфраструктури міста Сумської міської ради та інші суб'єкти господарювання</t>
  </si>
  <si>
    <t>Департамент інфраструктури міста Сумської міської ради, КП "Міськводоканал" СМР та інші суб'єкти господарювання</t>
  </si>
  <si>
    <t>Придбання водопровідних та каналізаційних люків</t>
  </si>
  <si>
    <t>Всього:</t>
  </si>
  <si>
    <t>___________________</t>
  </si>
  <si>
    <t>від ____________2012 року №                   -МР</t>
  </si>
  <si>
    <t>Капітальний ремонт обєктів житлового господарства міста Суми на період до 2020 року</t>
  </si>
  <si>
    <t>Потреба коштів всього тис. грн.</t>
  </si>
  <si>
    <t xml:space="preserve">Капітальний ремонт житлового фонду, в т.ч.  </t>
  </si>
  <si>
    <t>Департамент інфраструктури міста Сумської міської ради</t>
  </si>
  <si>
    <r>
      <t>Капітальний ремонт житлового фонду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>єднань співвласників багатоквартирних будинків</t>
    </r>
  </si>
  <si>
    <t>Співфінансування капітального ремонту житлового фонду ОСББ та ЖБК</t>
  </si>
  <si>
    <t>Департамент інфраструктури міста Сумської міської ради, ОСББ та ЖБК</t>
  </si>
  <si>
    <t>О.М.Лисенко</t>
  </si>
  <si>
    <t>Забезпечення святкового оформлення міста до пам'ятних та історичних дат, культурно-мистецьких, релігійних та інших заходів міста Суми на період до 2020 року</t>
  </si>
  <si>
    <t>Святкова ілюмінація міста та її ремонт</t>
  </si>
  <si>
    <t>в тому числі капітальний ремонт покрівлі житлових будинків</t>
  </si>
  <si>
    <t>Департамент інфраструктури міста Сумської міської ради, КП "Спеціалізований комбінат" СМР та інші суб'єкти господарювання</t>
  </si>
  <si>
    <t>Святкове оформлення міста</t>
  </si>
  <si>
    <t>Департамент інфраструктури міста Сумської міської ради, КП "Спеціалізований комбінат" та інші суб'єкти господарювання</t>
  </si>
  <si>
    <t xml:space="preserve">Придбання та монтаж покажчиків вулиць, нумерації будинків міста, інформаційних дошок про втрачені об’єкти архітектури у місті </t>
  </si>
  <si>
    <t>Виготовлення та розміщення соціальної реклами, рекламних матеріалів до святкових та урочистих подій</t>
  </si>
  <si>
    <t>Демонтаж рекламних засобів, розміщених самовільно та з порушенням порядку розміщення зовнішньої реклами</t>
  </si>
  <si>
    <t>Демонтаж незаконно (самовільно) встановлених елементів благоустрою, тимчасових збірно-розбірних індивідуальних  гаражів, тимчасових  споруд для здійснення  підприємницької діяльності , побутового, соціально-культурного та іншого  призначення на території м.Суми</t>
  </si>
  <si>
    <t>Зберігання демонтованих елементів благоустрою, тимчасових збірно-розбірних індивідуальних  гаражів, тимчасових  споруд  та рекламних засобів</t>
  </si>
  <si>
    <t>Оплата  податку на земельну ділянку за адресою: м. Суми, вул. Привокзальна,4/13(каналізаційно-насосна станція)</t>
  </si>
  <si>
    <t>Забезпечення постачання та розподілу природного газу до монументу "Вічна Слава"</t>
  </si>
  <si>
    <t>Відшкодування майнової шкоди, витрат на правову допомогу  та судового збору по рішенню судів, охорона новорічних ялинок, розробка схеми теплопостачання м.Суми</t>
  </si>
  <si>
    <t>Забезпечення функціонування водопровідно-каналізаційного господарства міста Суми на період до 2020 року</t>
  </si>
  <si>
    <t>Розробка нормативів питного водопостачання для населення м. Суми</t>
  </si>
  <si>
    <t xml:space="preserve">Забезпечення охорони водозаборів та очисних споруд </t>
  </si>
  <si>
    <t>Заміна пожежних гідрантів та оновлення покажчиків пожежних гідрантів по місту</t>
  </si>
  <si>
    <t>Виконання геофізичного дослідження свердловин</t>
  </si>
  <si>
    <t>Проведення капітального та поточного ремонту колекторів, каналізаційних та водопровідних мереж</t>
  </si>
  <si>
    <t>Капітальний ремонт по підключенню будинків №103-Б та №105 по вул. Харківській до мереж міської каналізації</t>
  </si>
  <si>
    <t>Розробка схеми оптимізації роботи системи централізованого водопостачання та водовідведення міста Суми 2018-2020 роки</t>
  </si>
  <si>
    <r>
      <t>Забезпечення функціонування об</t>
    </r>
    <r>
      <rPr>
        <b/>
        <sz val="14"/>
        <rFont val="Calibri"/>
        <family val="2"/>
        <charset val="204"/>
      </rPr>
      <t>'</t>
    </r>
    <r>
      <rPr>
        <b/>
        <sz val="14"/>
        <rFont val="Times New Roman"/>
        <family val="1"/>
        <charset val="204"/>
      </rPr>
      <t>єктів житлово-комунального господарства міста Суми на період до 2020 року</t>
    </r>
  </si>
  <si>
    <t>№ з/п</t>
  </si>
  <si>
    <t>Забезпечення належного функціонування КП «Центр догляду за тваринами» СМР</t>
  </si>
  <si>
    <t>Департамент інфраструктури міста Сумської міської ради,  КП «Центр догляду за тваринами» СМР</t>
  </si>
  <si>
    <t>Департамент інфраструктури міста Сумської міської ради,  КП «Сумижилкомсервіс» СМР</t>
  </si>
  <si>
    <t>Заходи з будівництва, реставрації та реконструкції на період до 2020 року</t>
  </si>
  <si>
    <t>Реставрація споруди "Альтанка" в м.Суми</t>
  </si>
  <si>
    <t>Реставрація покрівлі та фасаду житлового будинку по вул. Соборна, 32 в м.Суми</t>
  </si>
  <si>
    <t>1.1</t>
  </si>
  <si>
    <t>1.2</t>
  </si>
  <si>
    <t>1.3</t>
  </si>
  <si>
    <t xml:space="preserve">Реконструкція (санація) самотічного каналізаційного колектора Д 400-600 мм  від вул. Харківська, 30/1 по вул. Прокоф’єва до КНС-6 </t>
  </si>
  <si>
    <t xml:space="preserve">Реконструкція (санація) самотічного каналізаційного колектора Д 500 мм по вул. Замостянській від перехрестя  вул. Харківська та  вул. СКД до перехрестя вул. Черкаська та вул. Лінійна  в м. Суми </t>
  </si>
  <si>
    <t>1.4</t>
  </si>
  <si>
    <t>1.5</t>
  </si>
  <si>
    <t>1.6</t>
  </si>
  <si>
    <t>1.7</t>
  </si>
  <si>
    <t>1.8</t>
  </si>
  <si>
    <t>1.9</t>
  </si>
  <si>
    <t xml:space="preserve">Будівництво зливної каналізації по вул.Косівщинській, вул.Кавалерідзе, вул.Нахімова, вул. Дарвіна, вул.Жуковського, вул.Макаренка </t>
  </si>
  <si>
    <t>1.10</t>
  </si>
  <si>
    <t xml:space="preserve">Ресурсне забезпечення виконання Комплексної цільової програми реформування і розвитку житлово-комунального господарства міста Суми на період до 2020 року </t>
  </si>
  <si>
    <t xml:space="preserve">Основні завдання Програми </t>
  </si>
  <si>
    <t>Обсяг ресурсів всього, тис.грн.</t>
  </si>
  <si>
    <t>в тому числі</t>
  </si>
  <si>
    <t>державний бюджет</t>
  </si>
  <si>
    <t>обласний бюджет</t>
  </si>
  <si>
    <t>міський бюджет</t>
  </si>
  <si>
    <t>інші джерела</t>
  </si>
  <si>
    <t>2013 рік</t>
  </si>
  <si>
    <t xml:space="preserve">Забезпечення функціонування мереж зовнішнього освітлення </t>
  </si>
  <si>
    <t>Збереження та утримання на належному рівні зеленої зони міста Суми та поліпшення його екологічних умов, організація громадських робіт</t>
  </si>
  <si>
    <t xml:space="preserve">Забезпечення благоустрою  кладовищ, діяльності спецслужби, поховання безрідних та функціонування громадських вбиралень, організація громадських робіт </t>
  </si>
  <si>
    <t>Забезпечення санітарної  очистки території</t>
  </si>
  <si>
    <t xml:space="preserve">Поточний ремонт та утримання в належному стані об'єктів благоустрою </t>
  </si>
  <si>
    <t>Забезпечення сприятливих умов для співіснування людей та тварин</t>
  </si>
  <si>
    <t xml:space="preserve">Капітальний ремонт  об'єктів та елементів благоустрою </t>
  </si>
  <si>
    <t>Капітальний ремонт об'єктів житлового господарства міста Суми</t>
  </si>
  <si>
    <t>Забезпечення святкового оформлення міста до пам'ятних та історичних дат, культурно-мистетцьких, релігійних та інших  заходів</t>
  </si>
  <si>
    <t>Забезпечення функціонування водопровідно-каналізаційного господарства</t>
  </si>
  <si>
    <t xml:space="preserve">Забезпечення функціонування об'єктів житлово-комунального господарства міста Суми </t>
  </si>
  <si>
    <t>Впровадження енергозберігаючих заходів</t>
  </si>
  <si>
    <t xml:space="preserve">Забезпечення зміцнення матеріально-технічної бази підприємств комунальної форми власності міста Суми </t>
  </si>
  <si>
    <t>Створення сприятливих умов проживання населення та забезпечення надання життєво необхідних послуг</t>
  </si>
  <si>
    <t>Повернення бюджетних позичок на поворотній основі</t>
  </si>
  <si>
    <t>Надання бюджетних позичок на поворотній основі</t>
  </si>
  <si>
    <t xml:space="preserve">Проведення ремонту  та утримання об'єктів транспортної інфраструктури  </t>
  </si>
  <si>
    <t>1.11</t>
  </si>
  <si>
    <t>Залишок субвенції на реконструкцію багатофункціонального спортивного майданчика вул. Новомістенська, 4</t>
  </si>
  <si>
    <r>
      <t>Залишок субвенції на</t>
    </r>
    <r>
      <rPr>
        <b/>
        <sz val="14"/>
        <rFont val="Times New Roman"/>
        <family val="1"/>
        <charset val="204"/>
      </rPr>
      <t xml:space="preserve"> капітальний ремонт </t>
    </r>
    <r>
      <rPr>
        <sz val="14"/>
        <rFont val="Times New Roman"/>
        <family val="1"/>
        <charset val="204"/>
      </rPr>
      <t>внутрішньобудинкових інженерних мереж житлового будинку №4 по вул.Мендєлєєва м.Суми</t>
    </r>
  </si>
  <si>
    <t>1.12</t>
  </si>
  <si>
    <t>1.13</t>
  </si>
  <si>
    <t>Додаток 4</t>
  </si>
  <si>
    <t>Додаток 5</t>
  </si>
  <si>
    <t xml:space="preserve"> Управління архітектури та містобудування СМР, КП "АБК", КП ЕЗО "Міськсвітло" СМР, КП "Сумижилкомсервіс" СМР та інші суб'єкти господарювання</t>
  </si>
  <si>
    <t>Додаток 6</t>
  </si>
  <si>
    <t>Додаток 7</t>
  </si>
  <si>
    <t>Додаток 8</t>
  </si>
  <si>
    <t>Додаток 1</t>
  </si>
  <si>
    <t>Будівництво, реконструкція, та реставрація,  в т.ч:</t>
  </si>
  <si>
    <t>Реконструкція (санація) самотічного каналізаційного колектора Д 600-800 мм  від вул. Харківська, 32 по вул. Сумсько-Київських  дивізій  до КНС-6 ,</t>
  </si>
  <si>
    <t xml:space="preserve">Реконструкція (санація) самотічного каналізаційного колектора Д 400-500 мм від вул. Романа Атаманюка по  вул. Генерала Чибісова, Новорічній до вул. Київської </t>
  </si>
  <si>
    <t>Будівництво кабельної лінії електроживлення (резервний кабель) каналізаційно – насосної станції по вул. Привокзальна, 4/13</t>
  </si>
  <si>
    <t>Будівництво свердловини №15 на нижню крейду з розширеним контуром на Лепехівському водозаборі м.Суми</t>
  </si>
  <si>
    <t>Будівництво каналізації фекальної по                      вул. Нижньолепехівській, вул. Лепехівській, вул. Ново-Лепехівській, вул. Андрія Шептицького, вул. Жуковського,                            вул. Косівщинській,  вул. Нахімова,                                 вул. Дарвіна</t>
  </si>
  <si>
    <t>Реконструкція каналізаційного залізобетонного самотічного колектора Д=600-1000мм, який проходить по вул. Пушкіна, Садова, Засумська, Ярослава Мудрого (Пролетарська) до КНС2 від вул. Степана Бандери (Баумана) до вул.Лугової (коригування)</t>
  </si>
  <si>
    <t>Реконструкція хлорного господарства на очисних спорудах м. Суми з переведенням на гіпохлорит натрію</t>
  </si>
  <si>
    <t>1.14</t>
  </si>
  <si>
    <t xml:space="preserve">Реконструкція  аварійного  самотічного колектора Д-400 по вул. Білопільський шлях  від КНС -7 до району Тепличного </t>
  </si>
  <si>
    <t>1.15</t>
  </si>
  <si>
    <t xml:space="preserve">Будівництво  пандусів до житлових будинків </t>
  </si>
  <si>
    <t>1.16</t>
  </si>
  <si>
    <t>Будівництво огородження території І поясу  зони санітарної охорони  водозабору та окремо збудованих  свердловин  на  Ново-Оболонському  водозаборі в м. Суми</t>
  </si>
  <si>
    <t xml:space="preserve"> Сумський міський голова </t>
  </si>
  <si>
    <t>Сумський міський голова</t>
  </si>
  <si>
    <t>Додаток 2</t>
  </si>
  <si>
    <t xml:space="preserve">до програми  реформування і розвитку </t>
  </si>
  <si>
    <t>житлово-комунального господарства</t>
  </si>
  <si>
    <t>Збереження та утримання на належному рівні зеленої зони міста Суми та поліпшення його екологічних умов, організація громадських робіт                                 на період до 2020 року</t>
  </si>
  <si>
    <t>№ п\п</t>
  </si>
  <si>
    <t>Загальні витрати, тис.грн.</t>
  </si>
  <si>
    <t>Догляд за деревами, в тому числі:</t>
  </si>
  <si>
    <t>Міський бюджет, обласний бюджет</t>
  </si>
  <si>
    <t>Департамент інфраструктури міста СМР,                    КП "Зелене будівництво" СМР та інші суб'єкти господарювання</t>
  </si>
  <si>
    <t>спилювання сухостійних та аварійних дерев</t>
  </si>
  <si>
    <t>обрізання крон дерев і кущів, вирубування пристовбурової порослі</t>
  </si>
  <si>
    <t>полив та підживлення дерев і кущів</t>
  </si>
  <si>
    <t>проведення акарицидної обробки зелених насаджень  у парках та скверах міста</t>
  </si>
  <si>
    <t>корчування пнів по місту</t>
  </si>
  <si>
    <t>Утримання парків та скверів міста, в тому числі:</t>
  </si>
  <si>
    <t xml:space="preserve">систематичне очищення (прибирання) доріжок </t>
  </si>
  <si>
    <t>збирання та вивезення сміття та опалого листя</t>
  </si>
  <si>
    <t>систематичне очищення урн від сміття в парках та скверах міста</t>
  </si>
  <si>
    <t>Облаштування та утримання полігону рослинних відходів в районі вул. Боженко</t>
  </si>
  <si>
    <t>Управління житлової політики, комунального господарства та благоустрою, ДКП Зеленого будівництва</t>
  </si>
  <si>
    <t>Утримання полігону рослинних відходів в районі с.Василівка</t>
  </si>
  <si>
    <t>Догляд за газонами, в тому числі:</t>
  </si>
  <si>
    <t>косіння (викошування) трави на газонах</t>
  </si>
  <si>
    <t>прибирання скошеної трави</t>
  </si>
  <si>
    <t>підсів трави на газонах</t>
  </si>
  <si>
    <t>весняне підживлення газонів</t>
  </si>
  <si>
    <t>просічування газонів</t>
  </si>
  <si>
    <t>поливання газонів</t>
  </si>
  <si>
    <t>Улаштування квітників з однолітників з усіма видами супутніх робіт</t>
  </si>
  <si>
    <t>Поточне утримання парку ім. І.М.Кожедуба, в т.ч.:</t>
  </si>
  <si>
    <t>улаштування квітників однолітників з усіма видами супутніх робіт</t>
  </si>
  <si>
    <t>обрізання крон дерев і кущів</t>
  </si>
  <si>
    <t>систематичне очищення (прибирання) доріжок</t>
  </si>
  <si>
    <t>догляд за газонами</t>
  </si>
  <si>
    <t>Садіння дерев</t>
  </si>
  <si>
    <t>Садіння квіткових рослин (цибулинних) у квітках з усіма попередніми супровідними роботами, в тому числі догляд за трояндами</t>
  </si>
  <si>
    <t>Догляд за об'єктами благоустрою загального користування (косіння (викошування) трави)</t>
  </si>
  <si>
    <t>Департамент інфраструктури міста СМР,                    КП "Зелене будівництво" СМР, КП "Сумижилкомсервіс" СМР та інші суб'єкти господарювання</t>
  </si>
  <si>
    <t>Організація та проведення оплачуваних громадських робіт на умовах співфінансування з Сумським міським центром зайнятості (50 %/ 50 %)</t>
  </si>
  <si>
    <t>Інші джерела</t>
  </si>
  <si>
    <t>Поливання зелених насаджень (монтаж системи поливу зелених насаджень з водопостачанням)</t>
  </si>
  <si>
    <t>Департамент інфраструктури міста СМР,                    КП "Міськводоканал" СМР та інші суб'єкти господарювання</t>
  </si>
  <si>
    <t>Утримання дитячого парку "Казка", в т.ч.</t>
  </si>
  <si>
    <t>Департамент інфраструктури міста СМР,                    КП "Сумикомунінвест" СМР та інші суб'єкти господарювання</t>
  </si>
  <si>
    <t xml:space="preserve">прибирання території дитячого парку "Казка" </t>
  </si>
  <si>
    <t>спилювання сухостійних та аварійних дерев, обрізання крон дерев та кущів</t>
  </si>
  <si>
    <t>Згрібання та вивезення опалого листя, стовбурів та гілля</t>
  </si>
  <si>
    <t>Очищення русел річок та водойм від намулів, відкладів та завалів</t>
  </si>
  <si>
    <t>Департамент інфраструктури міста СМР                     та інші суб'єкти господарювання</t>
  </si>
  <si>
    <t xml:space="preserve">Прополювання трави (амброзії) </t>
  </si>
  <si>
    <t>Капітальний ремонт об'єктів благоустрою по зеленим насадженням</t>
  </si>
  <si>
    <t>Придбання садженців дерев та кущів</t>
  </si>
  <si>
    <t>Капітальний ремонт житлового фонду</t>
  </si>
  <si>
    <t>Капітальний ремонт  діючого  каналізаційного самотічного колектора Д 500 мм по вул.Ремісничій в м. Суми</t>
  </si>
  <si>
    <t>Охорона КНС за адресою вул.Привокзальна,4/13</t>
  </si>
  <si>
    <t>Фінансова підтримка (оплата заборгованності за електроенергію)</t>
  </si>
  <si>
    <t>Департамент інфраструктури міста Сумської міської ради, КП "Міськводоканал" СМР</t>
  </si>
  <si>
    <t xml:space="preserve">Департамент інфраструктури міста Сумської міської ради, КП "Сумикомунінвест" СМР </t>
  </si>
  <si>
    <t>Забезпечення належного функціонування дитячого парку "Казка"</t>
  </si>
  <si>
    <t xml:space="preserve">Забезпечення належного функціонування КП "Сумижитло" СМР </t>
  </si>
  <si>
    <r>
      <t>Департамент інфраструктури міста Сумської міської ради, КП "Сумижитло" СМР та інші суб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єкти господарювання</t>
    </r>
  </si>
  <si>
    <t>2019 рік</t>
  </si>
  <si>
    <t>2018 рік</t>
  </si>
  <si>
    <t>2020рік</t>
  </si>
  <si>
    <t xml:space="preserve">Розроблення  проекту землеустрою  встановлення меж зон  санітарної охорони   водозаборів  питної води в м.Суми </t>
  </si>
  <si>
    <t>Департамент інфраструктури міста Сумської міської рад, КП "Міськводоканал" СМР , інші суб'єкти господарювання</t>
  </si>
  <si>
    <t>від              2018 року  №          м. Суми</t>
  </si>
  <si>
    <t>від                2018 року №         - МР м. Суми</t>
  </si>
  <si>
    <t>від               2018 року №        - МР м. Суми</t>
  </si>
  <si>
    <t>від                        №               - МР м. Суми</t>
  </si>
  <si>
    <t xml:space="preserve">Встановлення вузлів  комерційного обліку </t>
  </si>
  <si>
    <t>Сумській міський голова</t>
  </si>
  <si>
    <t>Фінансова підтримка  КП "Сумижилкомсервіс"  СМР</t>
  </si>
  <si>
    <t>Департамент інфраструктури міста Сумської міської ради  та  інші суб'єкти господарювання</t>
  </si>
  <si>
    <t>Здійснення  заходів із землеустрою міста Суми на період  до 2020 року</t>
  </si>
  <si>
    <t>Здійснення   заходів із впровадження засобів обліку витрат та регулювання                                                                                                споживання води та теплової енергії до 2020 року</t>
  </si>
  <si>
    <t>Додаток 9</t>
  </si>
  <si>
    <t xml:space="preserve">Оплата послуг з повірки лічильників  </t>
  </si>
  <si>
    <t>Здійснення заходів  із землеустрою  міста Суми</t>
  </si>
  <si>
    <t>Утримання та ефективна експлуатація об’єктів житлово-комунального господарства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</si>
  <si>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</si>
  <si>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Реконструкція системи електрозабезпечення 48-квартирного будинку по вулиці Холодногірська, 30/1 м. Суми</t>
  </si>
  <si>
    <t>1.17</t>
  </si>
  <si>
    <t>1.18</t>
  </si>
  <si>
    <t xml:space="preserve">                     Додаток 2</t>
  </si>
  <si>
    <t>"Про внесення змін до Комплексної цільової</t>
  </si>
  <si>
    <t xml:space="preserve"> програми  реформування і розвитку житлово-</t>
  </si>
  <si>
    <t>Проведення ремонту та утримання об'єктів транспортної інфраструктури  м.Суми на період до 2020 року</t>
  </si>
  <si>
    <t>Будівництво та реконструкція вулично-дорожньої мережі</t>
  </si>
  <si>
    <t>Управління житлової політики, комунального господарства та благоустрою, КП Шляхрембуд</t>
  </si>
  <si>
    <t>Управління капітального будівництва та дорожнього господарства СМР, КП "Шляхрембуд" СМР та ішні суб'єкти господарювання</t>
  </si>
  <si>
    <t>Капітальний ремонт  мостів та шляхопроводів</t>
  </si>
  <si>
    <t>Забезпечення проведення поточного ремонту вулично-дорожньої мережі та штучних споруд</t>
  </si>
  <si>
    <t>Забезпечення проведення утримання вулично-дорожньої мережі та штучних споруд</t>
  </si>
  <si>
    <t>Проведення обстеження та випробування шляхопроводів та мостів по місту</t>
  </si>
  <si>
    <r>
      <t>Департамент інфраструктури міста та інші суб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>єкти господарювання</t>
    </r>
  </si>
  <si>
    <t>Забезпечення проведення поточного ремонту проїздів, тротуарів, велосипедних доріжок, внутрішньоквартальних проїзних доріг</t>
  </si>
  <si>
    <t>Департамент інфраструктури міста СМР, управління капітального будівництва та дорожнього господарства СМР,   КП "Шляхрембуд" СМР та інші суб'єкти господарювання</t>
  </si>
  <si>
    <t>Забезпечення проведення капітального ремонту  проїздів, велосипедних доріжок, внутрішньоквартальних проїзних доріг та тротуарів</t>
  </si>
  <si>
    <t>Департамент інфраструктури міста СМР, управління капітального будівництва та дорожнього господарства СМР та інші суб'єкти господарювання</t>
  </si>
  <si>
    <t xml:space="preserve"> - утримання зливної каналізації</t>
  </si>
  <si>
    <t>Управління житлової політики, комунального господарства та благоустрою СМР, КП "Шляхрембуд" СМР та ішні суб'єкти господарювання</t>
  </si>
  <si>
    <t xml:space="preserve"> - утримання мостів і шляхопроводів</t>
  </si>
  <si>
    <t xml:space="preserve"> - утримання міських доріг, у т.ч..:</t>
  </si>
  <si>
    <t>Фінансовий лізинг оренди обладнання</t>
  </si>
  <si>
    <t>Придбання нового асфальтобетонного заводу</t>
  </si>
  <si>
    <t>Забезпечення проведення ремонту та обслуговування технічних засобів регулювання дорожнім рухом</t>
  </si>
  <si>
    <t>Управління капітального будівництва та дорожнього господарства СМР, КП "Шляхрембуд" СМР та інші суб'єкти господарювання</t>
  </si>
  <si>
    <t xml:space="preserve">Забезпечення проведення ремонту мостів і шляхопроводів по місту </t>
  </si>
  <si>
    <t>Департамент інфраструктури міста СМР, управління капітального будівництва та дорожнього господарства СМР,  КП "Шляхрембуд" СМР та інші суб'єкти господарювання</t>
  </si>
  <si>
    <t>__________________</t>
  </si>
  <si>
    <t>від                  2018 року №            - МР м. Суми</t>
  </si>
  <si>
    <t>Забезпечення проведення капітального ремонту вулично-дорожньої мережі та штучних споруд, реконструкція об'єктів транспортної інфраструктури</t>
  </si>
  <si>
    <t>Додаток  3</t>
  </si>
  <si>
    <t>визначення норм  надання  послуг  з Вивезення ТПВ в м. Суми</t>
  </si>
  <si>
    <t>Додаток 10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</si>
  <si>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</si>
  <si>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>Заходи з будівництва, реставрації та реконструкції</t>
  </si>
  <si>
    <t xml:space="preserve">Садіння нових дерев і кущив за рахунок цільового фонду </t>
  </si>
  <si>
    <t>Співфінансування капітального ремонту житлових будинків (40%/60%) за рахунок цільвого фонду (КПКВК 1217691) 800,0 тис.грн.</t>
  </si>
  <si>
    <t>Придбання садженців дерев та кущів 500,0 тис.грн.;
Садіння нових дерев і кущив за рахунок цільового фонду 138,333 тис.грн.</t>
  </si>
  <si>
    <t xml:space="preserve">Встановлення вузлів  комерційного обліку 2178,0 тис.грн. </t>
  </si>
  <si>
    <t>Було в програмі</t>
  </si>
  <si>
    <t>Стало в програмі</t>
  </si>
  <si>
    <t>Внесено зміни в програму</t>
  </si>
  <si>
    <t>на 2018- 2020  роки", затвердженої рішенням Сумської</t>
  </si>
  <si>
    <t>Реконструкція  об'єктів транспортної інфраструктури  73,4 тис.грн.;
Забезпечення проведення ремонту мостів і шляхопроводів по місту  100,0 тис.грн</t>
  </si>
  <si>
    <t>додаток 2 "Про внесення змін до Комплексної цільової  програми  реформування і розвитку житлово-комунального господарства міста Суми на 2018- 2020  роки", затвердженої рішенням Сумської міської ради від 21 грудня   2017 року №  2913-МР, зі змінами від 28 лютого 2018 року № 3093-МР</t>
  </si>
  <si>
    <t>додаток 3 "Про внесення змін до Комплексної цільової  програми  реформування і розвитку житлово-комунального господарства міста Суми на 2018- 2020  роки", затвердженої рішенням Сумської міської ради від 21 грудня   2017 року №  2913-МР, зі змінами від 28 лютого 2018 року № 3093-МР</t>
  </si>
  <si>
    <t>додаток 4 "Про внесення змін до Комплексної цільової  програми  реформування і розвитку житлово-комунального господарства міста Суми на 2018- 2020  роки", затвердженої рішенням Сумської міської ради від 21 грудня   2017 року №  2913-МР, зі змінами від 28 лютого 2018 року № 3093-МР</t>
  </si>
  <si>
    <t>Визначення норм  надання  послуг  з вивезення ТПВ в м. Суми 150,0 тис.грн.
Оплата послуг з повірки лічильників  1,0 тис.грн.</t>
  </si>
  <si>
    <t>додаток 5 "Про внесення змін до Комплексної цільової  програми  реформування і розвитку житлово-комунального господарства міста Суми на 2018- 2020  роки", затвердженої рішенням Сумської міської ради від 21 грудня   2017 року №  2913-МР, зі змінами від 28 лютого 2018 року № 3093-МР</t>
  </si>
  <si>
    <t>додаток 6 "Про внесення змін до Комплексної цільової  програми  реформування і розвитку житлово-комунального господарства міста Суми на 2018- 2020  роки", затвердженої рішенням Сумської міської ради від 21 грудня   2017 року №  2913-МР, зі змінами від 28 лютого 2018 року № 3093-МР</t>
  </si>
  <si>
    <t>додаток 7 "Про внесення змін до Комплексної цільової  програми  реформування і розвитку житлово-комунального господарства міста Суми на 2018- 2020  роки", затвердженої рішенням Сумської міської ради від 21 грудня   2017 року №  2913-МР, зі змінами від 28 лютого 2018 року № 3093-МР</t>
  </si>
  <si>
    <t>додаток 8 "Про внесення змін до Комплексної цільової  програми  реформування і розвитку житлово-комунального господарства міста Суми на 2018- 2020  роки", затвердженої рішенням Сумської міської ради від 21 грудня   2017 року №  2913-МР, зі змінами від 28 лютого 2018 року № 3093-МР</t>
  </si>
  <si>
    <t>Виділили кошти на:
- Реконструкція  аварійного  самотічного колектора Д-400 по вул. Білопільський шлях  від КНС -7 до району Тепличного   20,0 тис.грн.;
- Будівництво огородження території І поясу  зони санітарної охорони  водозабору та окремо збудованих  свердловин  на  Ново-Оболонському  водозаборі в м. Суми 1 337,344 тис.грн.;
- 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 700,0 тис.грн.
- Будівництво  пандусів до житлових будинків 795,0 тис.грн.;
- Реконструкція системи електрозабезпечення 48-квартирного будинку по вулиці Холодногірська, 30/1 м. Суми  295,0 тис.грн.</t>
  </si>
  <si>
    <t xml:space="preserve"> КПКВК 1216013
- Забезпечення охорони  водозаборів  та очисних споруд, охорона КНС за адресою по вул. Привокзальна,4/13     5 680,0 тис.грн.;
- Фінансова підтримка (оплата заборгованності з електроенергію)  3 000,0 тис.грн.;
- Проведення капітального та поточного ремонту колекторів та каналізаційних мереж 1 700,0 тис.грн.
- Капітальний ремонт  діючого  каналізаційного самотічного колектора Д 500 мм по вул.Ремісничій в м. Суми  320,0 тис.грн.
</t>
  </si>
  <si>
    <t xml:space="preserve">КПКВК 1216020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 13 705,0 тис.грн. </t>
  </si>
  <si>
    <t>додаток 9 "Про внесення змін до Комплексної цільової  програми  реформування і розвитку житлово-комунального господарства міста Суми на 2018- 2020  роки", затвердженої рішенням Сумської міської ради від 21 грудня   2017 року №  2913-МР, зі змінами від 28 лютого 2018 року № 3093-МР</t>
  </si>
  <si>
    <t>додаток 10 "Про внесення змін до Комплексної цільової  програми  реформування і розвитку житлово-комунального господарства міста Суми на 2018- 2020  роки", затвердженої рішенням Сумської міської ради від 21 грудня   2017 року №  2913-МР, зі змінами від 28 лютого 2018 року № 3093-МР</t>
  </si>
  <si>
    <r>
      <rPr>
        <sz val="14"/>
        <rFont val="Times New Roman"/>
        <family val="1"/>
        <charset val="204"/>
      </rPr>
      <t>Порівняльна таблиця змін до  "</t>
    </r>
    <r>
      <rPr>
        <b/>
        <sz val="14"/>
        <rFont val="Times New Roman"/>
        <family val="1"/>
        <charset val="204"/>
      </rPr>
      <t>Комплексної цільової програми реформування і розвитку житлово-комунального господарства міста Суми на 2018-2020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роки"</t>
    </r>
    <r>
      <rPr>
        <sz val="14"/>
        <rFont val="Times New Roman"/>
        <family val="1"/>
        <charset val="204"/>
      </rPr>
      <t xml:space="preserve">, затвердженої рішенням Сумської міської ради від 21 грудня 2017 року № 2913-МР м.Суми. </t>
    </r>
  </si>
  <si>
    <t>міської ради від 21 грудня   2017 року №  2913-МР</t>
  </si>
  <si>
    <t>від              2018 року №              м. Суми</t>
  </si>
  <si>
    <t>Додаток 12</t>
  </si>
  <si>
    <t>Виконавець: Павленко В.І.</t>
  </si>
  <si>
    <t xml:space="preserve">          Виконавець: Павленко В.І.                      </t>
  </si>
  <si>
    <t>Виконавець: Паленко В.І.</t>
  </si>
  <si>
    <t xml:space="preserve">Сумський міський голова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</si>
</sst>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_(* #,##0.00_);_(* \(#,##0.00\);_(* &quot;-&quot;??_);_(@_)"/>
    <numFmt numFmtId="167" formatCode="#,##0_р_."/>
    <numFmt numFmtId="168" formatCode="#,##0.000"/>
    <numFmt numFmtId="169" formatCode="_(* #,##0.000_);_(* \(#,##0.000\);_(* &quot;-&quot;??_);_(@_)"/>
  </numFmts>
  <fonts count="22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Times New Roman"/>
      <family val="1"/>
    </font>
    <font>
      <sz val="12"/>
      <name val="Calibri"/>
      <family val="2"/>
      <charset val="204"/>
    </font>
    <font>
      <sz val="14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353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1" fillId="0" borderId="0" xfId="1" applyFont="1"/>
    <xf numFmtId="0" fontId="2" fillId="0" borderId="0" xfId="1" applyFont="1" applyAlignment="1"/>
    <xf numFmtId="0" fontId="2" fillId="0" borderId="0" xfId="1" applyFont="1" applyAlignment="1">
      <alignment horizontal="right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7" fillId="0" borderId="3" xfId="1" applyFont="1" applyBorder="1" applyAlignment="1"/>
    <xf numFmtId="0" fontId="4" fillId="0" borderId="3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/>
    </xf>
    <xf numFmtId="0" fontId="1" fillId="0" borderId="0" xfId="1" applyBorder="1" applyAlignment="1"/>
    <xf numFmtId="0" fontId="8" fillId="0" borderId="0" xfId="1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2" fontId="3" fillId="0" borderId="0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8" fillId="0" borderId="0" xfId="1" applyFont="1" applyAlignment="1"/>
    <xf numFmtId="0" fontId="9" fillId="0" borderId="0" xfId="1" applyFont="1" applyBorder="1" applyAlignment="1"/>
    <xf numFmtId="0" fontId="2" fillId="0" borderId="0" xfId="1" applyFont="1" applyBorder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14" fontId="2" fillId="0" borderId="0" xfId="1" applyNumberFormat="1" applyFont="1" applyAlignment="1">
      <alignment horizontal="left" vertical="center" wrapText="1"/>
    </xf>
    <xf numFmtId="165" fontId="1" fillId="0" borderId="0" xfId="1" applyNumberFormat="1"/>
    <xf numFmtId="0" fontId="4" fillId="3" borderId="1" xfId="1" applyFont="1" applyFill="1" applyBorder="1" applyAlignment="1">
      <alignment vertical="center" wrapText="1"/>
    </xf>
    <xf numFmtId="0" fontId="3" fillId="3" borderId="3" xfId="1" applyFont="1" applyFill="1" applyBorder="1" applyAlignment="1">
      <alignment horizontal="center" vertical="center" wrapText="1"/>
    </xf>
    <xf numFmtId="4" fontId="4" fillId="3" borderId="5" xfId="1" applyNumberFormat="1" applyFont="1" applyFill="1" applyBorder="1" applyAlignment="1">
      <alignment horizontal="center" vertical="center" wrapText="1"/>
    </xf>
    <xf numFmtId="4" fontId="3" fillId="3" borderId="5" xfId="1" applyNumberFormat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left" vertical="center" wrapText="1"/>
    </xf>
    <xf numFmtId="167" fontId="3" fillId="3" borderId="3" xfId="1" applyNumberFormat="1" applyFont="1" applyFill="1" applyBorder="1" applyAlignment="1">
      <alignment horizontal="left" vertical="center" wrapText="1"/>
    </xf>
    <xf numFmtId="0" fontId="7" fillId="0" borderId="3" xfId="1" applyFont="1" applyBorder="1"/>
    <xf numFmtId="4" fontId="4" fillId="0" borderId="3" xfId="1" applyNumberFormat="1" applyFont="1" applyBorder="1" applyAlignment="1">
      <alignment horizontal="center" vertical="center" wrapText="1"/>
    </xf>
    <xf numFmtId="0" fontId="1" fillId="0" borderId="0" xfId="1" applyBorder="1"/>
    <xf numFmtId="167" fontId="3" fillId="4" borderId="0" xfId="1" applyNumberFormat="1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 wrapText="1"/>
    </xf>
    <xf numFmtId="0" fontId="1" fillId="0" borderId="0" xfId="1" applyFont="1" applyFill="1"/>
    <xf numFmtId="0" fontId="4" fillId="0" borderId="0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/>
    <xf numFmtId="0" fontId="8" fillId="0" borderId="0" xfId="1" applyFont="1" applyFill="1" applyAlignment="1"/>
    <xf numFmtId="0" fontId="7" fillId="0" borderId="1" xfId="1" applyFont="1" applyBorder="1" applyAlignment="1">
      <alignment horizontal="center" vertical="center" wrapText="1"/>
    </xf>
    <xf numFmtId="0" fontId="3" fillId="3" borderId="5" xfId="1" applyFont="1" applyFill="1" applyBorder="1" applyAlignment="1">
      <alignment horizontal="left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2" fontId="8" fillId="0" borderId="0" xfId="1" applyNumberFormat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/>
    <xf numFmtId="0" fontId="2" fillId="0" borderId="0" xfId="1" applyFont="1" applyFill="1" applyAlignment="1">
      <alignment horizontal="left"/>
    </xf>
    <xf numFmtId="4" fontId="4" fillId="3" borderId="3" xfId="1" applyNumberFormat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left" vertical="center" wrapText="1"/>
    </xf>
    <xf numFmtId="0" fontId="3" fillId="4" borderId="3" xfId="1" applyFont="1" applyFill="1" applyBorder="1" applyAlignment="1">
      <alignment horizontal="center" vertical="center" wrapText="1"/>
    </xf>
    <xf numFmtId="2" fontId="4" fillId="4" borderId="3" xfId="1" applyNumberFormat="1" applyFont="1" applyFill="1" applyBorder="1" applyAlignment="1">
      <alignment horizontal="center" vertical="center" wrapText="1"/>
    </xf>
    <xf numFmtId="2" fontId="3" fillId="4" borderId="5" xfId="1" applyNumberFormat="1" applyFont="1" applyFill="1" applyBorder="1" applyAlignment="1">
      <alignment horizontal="center" vertical="center" wrapText="1"/>
    </xf>
    <xf numFmtId="2" fontId="3" fillId="0" borderId="5" xfId="1" applyNumberFormat="1" applyFont="1" applyBorder="1" applyAlignment="1">
      <alignment horizontal="center" vertical="center" wrapText="1"/>
    </xf>
    <xf numFmtId="2" fontId="4" fillId="0" borderId="3" xfId="1" applyNumberFormat="1" applyFont="1" applyBorder="1" applyAlignment="1">
      <alignment horizontal="center" vertical="center" wrapText="1"/>
    </xf>
    <xf numFmtId="166" fontId="4" fillId="0" borderId="3" xfId="2" applyFont="1" applyBorder="1" applyAlignment="1">
      <alignment horizontal="center" vertical="center" wrapText="1"/>
    </xf>
    <xf numFmtId="166" fontId="3" fillId="3" borderId="5" xfId="2" applyFont="1" applyFill="1" applyBorder="1" applyAlignment="1">
      <alignment horizontal="center" vertical="center" wrapText="1"/>
    </xf>
    <xf numFmtId="166" fontId="3" fillId="0" borderId="5" xfId="2" applyFont="1" applyFill="1" applyBorder="1" applyAlignment="1">
      <alignment horizontal="center" vertical="center" wrapText="1"/>
    </xf>
    <xf numFmtId="166" fontId="3" fillId="0" borderId="5" xfId="2" applyFont="1" applyBorder="1" applyAlignment="1">
      <alignment horizontal="center" vertical="center" wrapText="1"/>
    </xf>
    <xf numFmtId="166" fontId="6" fillId="0" borderId="5" xfId="2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 wrapText="1"/>
    </xf>
    <xf numFmtId="0" fontId="2" fillId="0" borderId="3" xfId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/>
    </xf>
    <xf numFmtId="166" fontId="3" fillId="0" borderId="3" xfId="2" applyFont="1" applyBorder="1" applyAlignment="1">
      <alignment horizontal="center" vertical="center" wrapText="1"/>
    </xf>
    <xf numFmtId="4" fontId="3" fillId="3" borderId="3" xfId="1" applyNumberFormat="1" applyFont="1" applyFill="1" applyBorder="1" applyAlignment="1">
      <alignment horizontal="center" vertical="center" wrapText="1"/>
    </xf>
    <xf numFmtId="0" fontId="2" fillId="3" borderId="0" xfId="1" applyFont="1" applyFill="1"/>
    <xf numFmtId="0" fontId="2" fillId="3" borderId="0" xfId="1" applyFont="1" applyFill="1" applyAlignment="1">
      <alignment horizontal="center"/>
    </xf>
    <xf numFmtId="0" fontId="1" fillId="3" borderId="0" xfId="1" applyFill="1"/>
    <xf numFmtId="0" fontId="2" fillId="3" borderId="0" xfId="1" applyFont="1" applyFill="1" applyAlignment="1">
      <alignment horizontal="left"/>
    </xf>
    <xf numFmtId="0" fontId="3" fillId="3" borderId="0" xfId="1" applyFont="1" applyFill="1" applyAlignment="1"/>
    <xf numFmtId="0" fontId="4" fillId="3" borderId="9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vertical="center" wrapText="1"/>
    </xf>
    <xf numFmtId="0" fontId="1" fillId="3" borderId="3" xfId="1" applyFill="1" applyBorder="1"/>
    <xf numFmtId="165" fontId="1" fillId="3" borderId="0" xfId="1" applyNumberFormat="1" applyFill="1"/>
    <xf numFmtId="166" fontId="3" fillId="3" borderId="3" xfId="2" applyFont="1" applyFill="1" applyBorder="1" applyAlignment="1">
      <alignment horizontal="center" vertical="center"/>
    </xf>
    <xf numFmtId="168" fontId="3" fillId="3" borderId="3" xfId="1" applyNumberFormat="1" applyFont="1" applyFill="1" applyBorder="1" applyAlignment="1">
      <alignment horizontal="center" vertical="center" wrapText="1"/>
    </xf>
    <xf numFmtId="2" fontId="1" fillId="3" borderId="0" xfId="1" applyNumberFormat="1" applyFill="1"/>
    <xf numFmtId="0" fontId="8" fillId="3" borderId="0" xfId="1" applyFont="1" applyFill="1" applyBorder="1" applyAlignment="1">
      <alignment horizontal="center" vertical="center" wrapText="1"/>
    </xf>
    <xf numFmtId="2" fontId="8" fillId="3" borderId="0" xfId="1" applyNumberFormat="1" applyFont="1" applyFill="1" applyBorder="1" applyAlignment="1">
      <alignment horizontal="center" vertical="center" wrapText="1"/>
    </xf>
    <xf numFmtId="165" fontId="8" fillId="3" borderId="0" xfId="1" applyNumberFormat="1" applyFont="1" applyFill="1" applyBorder="1" applyAlignment="1">
      <alignment horizontal="center" vertical="center" wrapText="1"/>
    </xf>
    <xf numFmtId="2" fontId="13" fillId="3" borderId="0" xfId="1" applyNumberFormat="1" applyFont="1" applyFill="1" applyBorder="1" applyAlignment="1">
      <alignment horizontal="center" vertical="center" wrapText="1"/>
    </xf>
    <xf numFmtId="165" fontId="13" fillId="3" borderId="0" xfId="1" applyNumberFormat="1" applyFont="1" applyFill="1" applyBorder="1" applyAlignment="1">
      <alignment horizontal="center" vertical="center" wrapText="1"/>
    </xf>
    <xf numFmtId="168" fontId="14" fillId="3" borderId="0" xfId="1" applyNumberFormat="1" applyFont="1" applyFill="1"/>
    <xf numFmtId="2" fontId="3" fillId="3" borderId="0" xfId="1" applyNumberFormat="1" applyFont="1" applyFill="1" applyAlignment="1">
      <alignment horizontal="left" vertical="center" wrapText="1"/>
    </xf>
    <xf numFmtId="0" fontId="3" fillId="3" borderId="0" xfId="1" applyFont="1" applyFill="1" applyAlignment="1">
      <alignment horizontal="center" vertical="center" wrapText="1"/>
    </xf>
    <xf numFmtId="0" fontId="1" fillId="3" borderId="0" xfId="1" applyFont="1" applyFill="1"/>
    <xf numFmtId="165" fontId="2" fillId="3" borderId="0" xfId="1" applyNumberFormat="1" applyFont="1" applyFill="1" applyBorder="1" applyAlignment="1">
      <alignment horizontal="center" vertical="center" wrapText="1"/>
    </xf>
    <xf numFmtId="2" fontId="1" fillId="3" borderId="0" xfId="1" applyNumberFormat="1" applyFont="1" applyFill="1"/>
    <xf numFmtId="169" fontId="8" fillId="3" borderId="0" xfId="2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left" vertical="center" wrapText="1"/>
    </xf>
    <xf numFmtId="0" fontId="4" fillId="3" borderId="0" xfId="1" applyFont="1" applyFill="1" applyAlignment="1">
      <alignment horizontal="center"/>
    </xf>
    <xf numFmtId="166" fontId="8" fillId="3" borderId="0" xfId="2" applyFont="1" applyFill="1" applyBorder="1" applyAlignment="1">
      <alignment horizontal="center" vertical="center"/>
    </xf>
    <xf numFmtId="0" fontId="2" fillId="3" borderId="0" xfId="1" applyFont="1" applyFill="1" applyBorder="1" applyAlignment="1">
      <alignment vertical="center" wrapText="1"/>
    </xf>
    <xf numFmtId="0" fontId="2" fillId="3" borderId="0" xfId="1" applyFont="1" applyFill="1" applyAlignment="1">
      <alignment horizontal="center" vertical="center" wrapText="1"/>
    </xf>
    <xf numFmtId="0" fontId="3" fillId="3" borderId="0" xfId="1" applyFont="1" applyFill="1" applyAlignment="1">
      <alignment horizontal="left" vertical="center" wrapText="1"/>
    </xf>
    <xf numFmtId="0" fontId="7" fillId="3" borderId="0" xfId="1" applyFont="1" applyFill="1"/>
    <xf numFmtId="0" fontId="2" fillId="3" borderId="0" xfId="1" applyFont="1" applyFill="1" applyAlignment="1"/>
    <xf numFmtId="4" fontId="1" fillId="3" borderId="0" xfId="1" applyNumberFormat="1" applyFill="1"/>
    <xf numFmtId="0" fontId="1" fillId="3" borderId="0" xfId="1" applyFill="1" applyAlignment="1">
      <alignment horizontal="left"/>
    </xf>
    <xf numFmtId="14" fontId="15" fillId="3" borderId="0" xfId="1" applyNumberFormat="1" applyFont="1" applyFill="1" applyAlignment="1">
      <alignment horizontal="left"/>
    </xf>
    <xf numFmtId="0" fontId="16" fillId="3" borderId="0" xfId="1" applyFont="1" applyFill="1"/>
    <xf numFmtId="0" fontId="15" fillId="0" borderId="0" xfId="1" applyFont="1"/>
    <xf numFmtId="0" fontId="3" fillId="0" borderId="0" xfId="1" applyFont="1"/>
    <xf numFmtId="0" fontId="14" fillId="0" borderId="0" xfId="1" applyFont="1"/>
    <xf numFmtId="0" fontId="4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4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3" fillId="0" borderId="3" xfId="1" applyFont="1" applyFill="1" applyBorder="1" applyAlignment="1">
      <alignment vertical="center" wrapText="1"/>
    </xf>
    <xf numFmtId="4" fontId="3" fillId="0" borderId="5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166" fontId="3" fillId="0" borderId="3" xfId="2" applyFont="1" applyFill="1" applyBorder="1" applyAlignment="1">
      <alignment horizontal="center" vertical="center" wrapText="1"/>
    </xf>
    <xf numFmtId="166" fontId="6" fillId="0" borderId="5" xfId="2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1" fillId="0" borderId="0" xfId="1" applyFill="1"/>
    <xf numFmtId="0" fontId="16" fillId="0" borderId="0" xfId="1" applyFont="1" applyFill="1" applyAlignment="1">
      <alignment vertical="center"/>
    </xf>
    <xf numFmtId="168" fontId="3" fillId="3" borderId="5" xfId="1" applyNumberFormat="1" applyFont="1" applyFill="1" applyBorder="1" applyAlignment="1">
      <alignment horizontal="center" vertical="center" wrapText="1"/>
    </xf>
    <xf numFmtId="168" fontId="4" fillId="3" borderId="5" xfId="1" applyNumberFormat="1" applyFont="1" applyFill="1" applyBorder="1" applyAlignment="1">
      <alignment horizontal="center" vertical="center" wrapText="1"/>
    </xf>
    <xf numFmtId="168" fontId="4" fillId="0" borderId="3" xfId="1" applyNumberFormat="1" applyFont="1" applyBorder="1" applyAlignment="1">
      <alignment horizontal="center" vertical="center" wrapText="1"/>
    </xf>
    <xf numFmtId="168" fontId="4" fillId="3" borderId="3" xfId="1" applyNumberFormat="1" applyFont="1" applyFill="1" applyBorder="1" applyAlignment="1">
      <alignment horizontal="center" vertical="center" wrapText="1"/>
    </xf>
    <xf numFmtId="168" fontId="1" fillId="3" borderId="3" xfId="1" applyNumberFormat="1" applyFill="1" applyBorder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169" fontId="3" fillId="0" borderId="3" xfId="2" applyNumberFormat="1" applyFont="1" applyBorder="1" applyAlignment="1">
      <alignment horizontal="center" vertical="center" wrapText="1"/>
    </xf>
    <xf numFmtId="169" fontId="3" fillId="3" borderId="5" xfId="2" applyNumberFormat="1" applyFont="1" applyFill="1" applyBorder="1" applyAlignment="1">
      <alignment horizontal="center" vertical="center" wrapText="1"/>
    </xf>
    <xf numFmtId="169" fontId="4" fillId="0" borderId="3" xfId="2" applyNumberFormat="1" applyFont="1" applyBorder="1" applyAlignment="1">
      <alignment horizontal="center" vertical="center" wrapText="1"/>
    </xf>
    <xf numFmtId="166" fontId="4" fillId="3" borderId="5" xfId="2" applyFont="1" applyFill="1" applyBorder="1" applyAlignment="1">
      <alignment horizontal="center" vertical="center" wrapText="1"/>
    </xf>
    <xf numFmtId="169" fontId="4" fillId="3" borderId="5" xfId="2" applyNumberFormat="1" applyFont="1" applyFill="1" applyBorder="1" applyAlignment="1">
      <alignment horizontal="center" vertical="center" wrapText="1"/>
    </xf>
    <xf numFmtId="0" fontId="3" fillId="3" borderId="0" xfId="1" applyFont="1" applyFill="1"/>
    <xf numFmtId="0" fontId="4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3" fillId="3" borderId="5" xfId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 wrapText="1"/>
    </xf>
    <xf numFmtId="164" fontId="4" fillId="0" borderId="3" xfId="1" applyNumberFormat="1" applyFont="1" applyFill="1" applyBorder="1" applyAlignment="1">
      <alignment horizontal="center" vertical="center"/>
    </xf>
    <xf numFmtId="164" fontId="3" fillId="3" borderId="3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165" fontId="3" fillId="0" borderId="3" xfId="1" applyNumberFormat="1" applyFont="1" applyBorder="1" applyAlignment="1">
      <alignment horizontal="center" vertical="center"/>
    </xf>
    <xf numFmtId="164" fontId="3" fillId="4" borderId="3" xfId="1" applyNumberFormat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left" wrapText="1"/>
    </xf>
    <xf numFmtId="0" fontId="7" fillId="0" borderId="3" xfId="1" applyFont="1" applyBorder="1" applyAlignment="1">
      <alignment horizontal="center" vertical="center"/>
    </xf>
    <xf numFmtId="165" fontId="3" fillId="0" borderId="4" xfId="1" applyNumberFormat="1" applyFont="1" applyFill="1" applyBorder="1" applyAlignment="1">
      <alignment horizontal="center" vertical="center"/>
    </xf>
    <xf numFmtId="165" fontId="7" fillId="0" borderId="3" xfId="1" applyNumberFormat="1" applyFont="1" applyBorder="1"/>
    <xf numFmtId="164" fontId="4" fillId="0" borderId="3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167" fontId="17" fillId="3" borderId="3" xfId="1" applyNumberFormat="1" applyFont="1" applyFill="1" applyBorder="1" applyAlignment="1">
      <alignment horizontal="left" vertical="top" wrapText="1"/>
    </xf>
    <xf numFmtId="0" fontId="4" fillId="3" borderId="3" xfId="1" applyFont="1" applyFill="1" applyBorder="1" applyAlignment="1">
      <alignment horizontal="left" vertical="center" wrapText="1"/>
    </xf>
    <xf numFmtId="0" fontId="1" fillId="0" borderId="0" xfId="1" applyBorder="1" applyAlignment="1">
      <alignment horizontal="center" vertical="center"/>
    </xf>
    <xf numFmtId="165" fontId="8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0" fontId="4" fillId="3" borderId="12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vertical="center" wrapText="1"/>
    </xf>
    <xf numFmtId="0" fontId="3" fillId="3" borderId="3" xfId="1" applyFont="1" applyFill="1" applyBorder="1" applyAlignment="1">
      <alignment vertical="center" wrapText="1"/>
    </xf>
    <xf numFmtId="49" fontId="3" fillId="3" borderId="3" xfId="1" applyNumberFormat="1" applyFont="1" applyFill="1" applyBorder="1" applyAlignment="1">
      <alignment vertical="center" wrapText="1"/>
    </xf>
    <xf numFmtId="49" fontId="3" fillId="3" borderId="5" xfId="1" applyNumberFormat="1" applyFont="1" applyFill="1" applyBorder="1" applyAlignment="1">
      <alignment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0" fontId="1" fillId="5" borderId="0" xfId="1" applyFill="1"/>
    <xf numFmtId="0" fontId="2" fillId="2" borderId="3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3" xfId="1" applyBorder="1" applyAlignment="1"/>
    <xf numFmtId="0" fontId="8" fillId="0" borderId="3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4" fontId="8" fillId="0" borderId="3" xfId="1" applyNumberFormat="1" applyFont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1" applyFont="1" applyBorder="1" applyAlignment="1">
      <alignment horizontal="left" vertical="center" wrapText="1"/>
    </xf>
    <xf numFmtId="0" fontId="3" fillId="0" borderId="0" xfId="1" applyFont="1" applyFill="1" applyAlignment="1">
      <alignment horizontal="left"/>
    </xf>
    <xf numFmtId="0" fontId="3" fillId="0" borderId="0" xfId="1" applyFont="1" applyAlignment="1"/>
    <xf numFmtId="165" fontId="3" fillId="0" borderId="3" xfId="1" applyNumberFormat="1" applyFont="1" applyBorder="1" applyAlignment="1">
      <alignment horizontal="center" vertical="center" wrapText="1"/>
    </xf>
    <xf numFmtId="4" fontId="3" fillId="0" borderId="3" xfId="1" applyNumberFormat="1" applyFont="1" applyBorder="1" applyAlignment="1">
      <alignment horizontal="center" vertical="center" wrapText="1"/>
    </xf>
    <xf numFmtId="4" fontId="3" fillId="4" borderId="3" xfId="1" applyNumberFormat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vertical="center" wrapText="1"/>
    </xf>
    <xf numFmtId="0" fontId="4" fillId="0" borderId="3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9" fillId="3" borderId="0" xfId="1" applyFont="1" applyFill="1" applyBorder="1" applyAlignment="1">
      <alignment vertical="center" wrapText="1"/>
    </xf>
    <xf numFmtId="165" fontId="3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7" fillId="0" borderId="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168" fontId="4" fillId="0" borderId="3" xfId="1" applyNumberFormat="1" applyFont="1" applyBorder="1" applyAlignment="1">
      <alignment horizontal="center" vertical="center"/>
    </xf>
    <xf numFmtId="0" fontId="2" fillId="3" borderId="0" xfId="1" applyFont="1" applyFill="1" applyBorder="1" applyAlignment="1">
      <alignment horizontal="left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3" fillId="3" borderId="0" xfId="1" applyFont="1" applyFill="1" applyAlignment="1">
      <alignment horizontal="left"/>
    </xf>
    <xf numFmtId="0" fontId="3" fillId="0" borderId="0" xfId="1" applyFont="1" applyAlignment="1">
      <alignment horizontal="left"/>
    </xf>
    <xf numFmtId="0" fontId="4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1" fillId="3" borderId="0" xfId="1" applyFill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14" fontId="15" fillId="3" borderId="0" xfId="1" applyNumberFormat="1" applyFont="1" applyFill="1" applyAlignment="1">
      <alignment horizontal="center" vertical="center"/>
    </xf>
    <xf numFmtId="0" fontId="1" fillId="3" borderId="3" xfId="1" applyFill="1" applyBorder="1" applyAlignment="1">
      <alignment vertical="center" wrapText="1"/>
    </xf>
    <xf numFmtId="0" fontId="1" fillId="3" borderId="3" xfId="1" applyFill="1" applyBorder="1" applyAlignment="1">
      <alignment vertical="center"/>
    </xf>
    <xf numFmtId="165" fontId="1" fillId="3" borderId="3" xfId="1" applyNumberFormat="1" applyFill="1" applyBorder="1" applyAlignment="1">
      <alignment vertical="center" wrapText="1"/>
    </xf>
    <xf numFmtId="0" fontId="3" fillId="0" borderId="0" xfId="1" applyFont="1" applyAlignment="1">
      <alignment horizontal="left" vertical="center"/>
    </xf>
    <xf numFmtId="0" fontId="3" fillId="3" borderId="0" xfId="1" applyFont="1" applyFill="1" applyAlignment="1">
      <alignment wrapText="1"/>
    </xf>
    <xf numFmtId="0" fontId="1" fillId="3" borderId="3" xfId="1" applyFill="1" applyBorder="1" applyAlignment="1">
      <alignment horizontal="left" vertical="center" wrapText="1"/>
    </xf>
    <xf numFmtId="0" fontId="20" fillId="3" borderId="3" xfId="1" applyFont="1" applyFill="1" applyBorder="1" applyAlignment="1">
      <alignment horizontal="left" vertical="center" wrapText="1"/>
    </xf>
    <xf numFmtId="166" fontId="3" fillId="0" borderId="0" xfId="1" applyNumberFormat="1" applyFont="1" applyAlignment="1">
      <alignment horizontal="center" vertical="center" wrapText="1"/>
    </xf>
    <xf numFmtId="49" fontId="1" fillId="3" borderId="3" xfId="1" applyNumberFormat="1" applyFill="1" applyBorder="1" applyAlignment="1">
      <alignment vertical="center" wrapText="1"/>
    </xf>
    <xf numFmtId="0" fontId="3" fillId="3" borderId="0" xfId="1" applyFont="1" applyFill="1" applyAlignment="1">
      <alignment horizontal="left" vertical="center"/>
    </xf>
    <xf numFmtId="2" fontId="21" fillId="3" borderId="0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3" borderId="0" xfId="1" applyFont="1" applyFill="1" applyAlignment="1">
      <alignment horizontal="left" vertical="center" wrapText="1"/>
    </xf>
    <xf numFmtId="0" fontId="3" fillId="3" borderId="0" xfId="1" applyFont="1" applyFill="1" applyAlignment="1">
      <alignment horizontal="left"/>
    </xf>
    <xf numFmtId="0" fontId="4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0" xfId="1" applyFont="1" applyFill="1" applyAlignment="1">
      <alignment horizontal="center" vertical="center" wrapText="1"/>
    </xf>
    <xf numFmtId="168" fontId="3" fillId="0" borderId="3" xfId="1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165" fontId="2" fillId="3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8" fontId="3" fillId="0" borderId="3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2" fontId="3" fillId="0" borderId="5" xfId="1" applyNumberFormat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horizontal="center" vertical="center" wrapText="1"/>
    </xf>
    <xf numFmtId="169" fontId="3" fillId="0" borderId="5" xfId="2" applyNumberFormat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0" fontId="3" fillId="3" borderId="0" xfId="1" applyFont="1" applyFill="1" applyAlignment="1">
      <alignment horizontal="center"/>
    </xf>
    <xf numFmtId="0" fontId="3" fillId="0" borderId="0" xfId="1" applyFont="1" applyAlignment="1">
      <alignment horizontal="left" vertical="center" wrapText="1"/>
    </xf>
    <xf numFmtId="0" fontId="2" fillId="3" borderId="0" xfId="1" applyFont="1" applyFill="1" applyBorder="1" applyAlignment="1">
      <alignment horizontal="left" vertical="center" wrapText="1"/>
    </xf>
    <xf numFmtId="0" fontId="3" fillId="3" borderId="0" xfId="1" applyFont="1" applyFill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3" fillId="3" borderId="0" xfId="1" applyFont="1" applyFill="1" applyAlignment="1">
      <alignment horizontal="left"/>
    </xf>
    <xf numFmtId="0" fontId="4" fillId="3" borderId="0" xfId="1" applyFont="1" applyFill="1" applyAlignment="1">
      <alignment horizontal="center" vertical="center" wrapText="1"/>
    </xf>
    <xf numFmtId="0" fontId="2" fillId="3" borderId="8" xfId="1" applyFont="1" applyFill="1" applyBorder="1" applyAlignment="1">
      <alignment horizontal="right"/>
    </xf>
    <xf numFmtId="0" fontId="4" fillId="3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1" fillId="3" borderId="1" xfId="1" applyFill="1" applyBorder="1" applyAlignment="1">
      <alignment horizontal="left" vertical="top" wrapText="1"/>
    </xf>
    <xf numFmtId="0" fontId="1" fillId="3" borderId="5" xfId="1" applyFill="1" applyBorder="1" applyAlignment="1">
      <alignment horizontal="left" vertical="top" wrapText="1"/>
    </xf>
    <xf numFmtId="0" fontId="20" fillId="3" borderId="1" xfId="1" applyFont="1" applyFill="1" applyBorder="1" applyAlignment="1">
      <alignment horizontal="left" vertical="center" wrapText="1"/>
    </xf>
    <xf numFmtId="0" fontId="20" fillId="3" borderId="5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left" wrapText="1"/>
    </xf>
    <xf numFmtId="0" fontId="4" fillId="3" borderId="13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3" borderId="5" xfId="1" applyFont="1" applyFill="1" applyBorder="1" applyAlignment="1">
      <alignment horizontal="left" vertical="center" wrapText="1"/>
    </xf>
    <xf numFmtId="0" fontId="1" fillId="3" borderId="1" xfId="1" applyFill="1" applyBorder="1" applyAlignment="1">
      <alignment horizontal="left" vertical="center" wrapText="1"/>
    </xf>
    <xf numFmtId="0" fontId="1" fillId="3" borderId="5" xfId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4" fillId="0" borderId="0" xfId="1" applyFont="1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3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4" fillId="4" borderId="0" xfId="1" applyFont="1" applyFill="1" applyAlignment="1">
      <alignment horizontal="center" wrapText="1"/>
    </xf>
    <xf numFmtId="0" fontId="2" fillId="0" borderId="4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eco1/Desktop/&#1087;&#1088;&#1086;&#1075;&#1088;&#1072;&#1084;&#1072;%20&#1046;&#1050;&#1043;%202018-2020/&#1076;&#1086;&#1076;&#1072;&#1090;&#1082;&#1080;%201.1-1.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 1.1"/>
      <sheetName val="дод 1.2 Трансп"/>
      <sheetName val="дод 1.3 Свет"/>
      <sheetName val="дод 1.4  озеленення"/>
      <sheetName val="дод 1.5 Кладовща"/>
      <sheetName val="дод 1.6 сан очис"/>
      <sheetName val="дод 1.7  Пот Благуостр"/>
      <sheetName val="дод. 1.8 Тварини"/>
      <sheetName val="дод 1.9 Кап Благоустр"/>
      <sheetName val="дод  1.10 кап житло"/>
      <sheetName val="дод 1.11 Святкові "/>
      <sheetName val="дод 1.12 Вода"/>
      <sheetName val="дод 1.13 Утриман"/>
      <sheetName val="дод 1.14 Енргозбер"/>
      <sheetName val="дод 1.15 статут"/>
      <sheetName val="дод 1.16 Субвенц Краснопіл"/>
      <sheetName val="дод 1.17 паспорт дом "/>
      <sheetName val="дод 1.18 Буд-во,рекстр рест"/>
      <sheetName val="дод 1.19 Поверн  бюдж позичок"/>
      <sheetName val="дод 1.20 Надан бюдж позич 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7">
          <cell r="E17">
            <v>1000</v>
          </cell>
          <cell r="F17">
            <v>1200</v>
          </cell>
          <cell r="J17">
            <v>1400</v>
          </cell>
        </row>
      </sheetData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Y86"/>
  <sheetViews>
    <sheetView topLeftCell="B28" zoomScale="48" zoomScaleNormal="48" workbookViewId="0">
      <selection activeCell="V48" sqref="A3:V48"/>
    </sheetView>
  </sheetViews>
  <sheetFormatPr defaultColWidth="9.140625" defaultRowHeight="12.75" x14ac:dyDescent="0.2"/>
  <cols>
    <col min="1" max="1" width="9.140625" style="83" hidden="1" customWidth="1"/>
    <col min="2" max="2" width="5" style="83" customWidth="1"/>
    <col min="3" max="3" width="64.140625" style="83" customWidth="1"/>
    <col min="4" max="4" width="21.5703125" style="83" customWidth="1"/>
    <col min="5" max="5" width="13.42578125" style="83" hidden="1" customWidth="1"/>
    <col min="6" max="6" width="14.7109375" style="83" customWidth="1"/>
    <col min="7" max="7" width="12.85546875" style="83" customWidth="1"/>
    <col min="8" max="8" width="20.7109375" style="83" customWidth="1"/>
    <col min="9" max="9" width="16" style="83" customWidth="1"/>
    <col min="10" max="10" width="15.28515625" style="83" customWidth="1"/>
    <col min="11" max="11" width="15.7109375" style="83" customWidth="1"/>
    <col min="12" max="12" width="16" style="83" customWidth="1"/>
    <col min="13" max="13" width="14.140625" style="83" customWidth="1"/>
    <col min="14" max="14" width="12.42578125" style="83" hidden="1" customWidth="1"/>
    <col min="15" max="15" width="14.85546875" style="83" customWidth="1"/>
    <col min="16" max="16" width="14.28515625" style="83" customWidth="1"/>
    <col min="17" max="17" width="27.7109375" style="83" customWidth="1"/>
    <col min="18" max="18" width="19.140625" style="83" customWidth="1"/>
    <col min="19" max="19" width="15.140625" style="83" customWidth="1"/>
    <col min="20" max="20" width="14.140625" style="83" customWidth="1"/>
    <col min="21" max="21" width="17.28515625" style="83" customWidth="1"/>
    <col min="22" max="22" width="13.85546875" style="83" customWidth="1"/>
    <col min="23" max="23" width="10.7109375" style="83" bestFit="1" customWidth="1"/>
    <col min="24" max="16384" width="9.140625" style="83"/>
  </cols>
  <sheetData>
    <row r="1" spans="2:22" x14ac:dyDescent="0.2">
      <c r="R1" s="120"/>
    </row>
    <row r="3" spans="2:22" ht="18.75" customHeight="1" x14ac:dyDescent="0.3">
      <c r="B3" s="81"/>
      <c r="C3" s="81"/>
      <c r="D3" s="81"/>
      <c r="E3" s="81"/>
      <c r="F3" s="81"/>
      <c r="G3" s="81"/>
      <c r="H3" s="81"/>
      <c r="I3" s="81"/>
      <c r="J3" s="82"/>
      <c r="K3" s="82"/>
      <c r="L3" s="82"/>
      <c r="M3" s="82"/>
      <c r="N3" s="82"/>
      <c r="O3" s="82"/>
      <c r="P3" s="280" t="s">
        <v>113</v>
      </c>
      <c r="Q3" s="280"/>
      <c r="R3" s="280"/>
      <c r="S3" s="280"/>
      <c r="T3" s="280"/>
      <c r="U3" s="280"/>
    </row>
    <row r="4" spans="2:22" ht="18.75" customHeight="1" x14ac:dyDescent="0.3">
      <c r="B4" s="81"/>
      <c r="C4" s="81"/>
      <c r="D4" s="81"/>
      <c r="E4" s="81"/>
      <c r="F4" s="81"/>
      <c r="G4" s="81"/>
      <c r="H4" s="81"/>
      <c r="I4" s="81"/>
      <c r="J4" s="82"/>
      <c r="K4" s="82"/>
      <c r="L4" s="82"/>
      <c r="M4" s="82"/>
      <c r="N4" s="82"/>
      <c r="O4" s="82"/>
      <c r="P4" s="242" t="s">
        <v>215</v>
      </c>
      <c r="Q4" s="242"/>
      <c r="R4" s="248"/>
      <c r="S4" s="232"/>
      <c r="T4" s="232"/>
      <c r="U4" s="232"/>
    </row>
    <row r="5" spans="2:22" ht="18.75" customHeight="1" x14ac:dyDescent="0.3">
      <c r="B5" s="81"/>
      <c r="C5" s="81"/>
      <c r="D5" s="81"/>
      <c r="E5" s="81"/>
      <c r="F5" s="81"/>
      <c r="G5" s="81"/>
      <c r="H5" s="81"/>
      <c r="I5" s="81"/>
      <c r="J5" s="84"/>
      <c r="K5" s="84"/>
      <c r="L5" s="84"/>
      <c r="M5" s="84"/>
      <c r="N5" s="84"/>
      <c r="O5" s="84"/>
      <c r="P5" s="242" t="s">
        <v>216</v>
      </c>
      <c r="Q5" s="242"/>
      <c r="R5" s="248"/>
      <c r="S5" s="232"/>
      <c r="T5" s="232"/>
      <c r="U5" s="232"/>
    </row>
    <row r="6" spans="2:22" ht="18.75" x14ac:dyDescent="0.3">
      <c r="B6" s="81"/>
      <c r="C6" s="81"/>
      <c r="D6" s="81"/>
      <c r="E6" s="81"/>
      <c r="F6" s="81"/>
      <c r="G6" s="81"/>
      <c r="H6" s="81"/>
      <c r="I6" s="81"/>
      <c r="J6" s="84"/>
      <c r="K6" s="84"/>
      <c r="L6" s="84"/>
      <c r="M6" s="84"/>
      <c r="N6" s="84"/>
      <c r="O6" s="84"/>
      <c r="P6" s="284" t="s">
        <v>4</v>
      </c>
      <c r="Q6" s="284"/>
      <c r="R6" s="284"/>
      <c r="S6" s="232"/>
      <c r="T6" s="232"/>
      <c r="U6" s="232"/>
    </row>
    <row r="7" spans="2:22" ht="18.75" x14ac:dyDescent="0.3">
      <c r="B7" s="81"/>
      <c r="C7" s="81"/>
      <c r="D7" s="81"/>
      <c r="E7" s="81"/>
      <c r="F7" s="81"/>
      <c r="G7" s="81"/>
      <c r="H7" s="81"/>
      <c r="I7" s="81"/>
      <c r="J7" s="84"/>
      <c r="K7" s="84"/>
      <c r="L7" s="84"/>
      <c r="M7" s="84"/>
      <c r="N7" s="84"/>
      <c r="O7" s="84"/>
      <c r="P7" s="242" t="s">
        <v>255</v>
      </c>
      <c r="Q7" s="242"/>
      <c r="R7" s="248"/>
      <c r="S7" s="85"/>
      <c r="T7" s="85"/>
      <c r="U7" s="85"/>
    </row>
    <row r="8" spans="2:22" ht="30.75" customHeight="1" x14ac:dyDescent="0.3">
      <c r="B8" s="81"/>
      <c r="C8" s="81"/>
      <c r="D8" s="81"/>
      <c r="E8" s="81"/>
      <c r="F8" s="81"/>
      <c r="G8" s="81"/>
      <c r="H8" s="81"/>
      <c r="I8" s="81"/>
      <c r="J8" s="84"/>
      <c r="K8" s="84"/>
      <c r="L8" s="84"/>
      <c r="M8" s="84"/>
      <c r="N8" s="84"/>
      <c r="O8" s="84"/>
      <c r="P8" s="270" t="s">
        <v>271</v>
      </c>
      <c r="Q8" s="270"/>
      <c r="R8" s="270"/>
      <c r="S8" s="270"/>
      <c r="T8" s="85"/>
      <c r="U8" s="85"/>
    </row>
    <row r="9" spans="2:22" ht="16.5" customHeight="1" x14ac:dyDescent="0.3">
      <c r="B9" s="81"/>
      <c r="C9" s="81"/>
      <c r="D9" s="81"/>
      <c r="E9" s="81"/>
      <c r="F9" s="81"/>
      <c r="G9" s="81"/>
      <c r="H9" s="81"/>
      <c r="I9" s="81"/>
      <c r="J9" s="84"/>
      <c r="K9" s="84"/>
      <c r="L9" s="84"/>
      <c r="M9" s="84"/>
      <c r="N9" s="84"/>
      <c r="O9" s="84"/>
      <c r="P9" s="151" t="s">
        <v>272</v>
      </c>
    </row>
    <row r="10" spans="2:22" ht="13.5" customHeight="1" x14ac:dyDescent="0.25">
      <c r="B10" s="81"/>
      <c r="C10" s="81"/>
      <c r="D10" s="81"/>
      <c r="E10" s="81"/>
      <c r="F10" s="81"/>
      <c r="G10" s="81"/>
      <c r="H10" s="81"/>
      <c r="I10" s="81"/>
      <c r="J10" s="84"/>
      <c r="K10" s="84"/>
      <c r="L10" s="84"/>
      <c r="M10" s="84"/>
      <c r="N10" s="84"/>
      <c r="O10" s="84"/>
    </row>
    <row r="11" spans="2:22" ht="15.75" x14ac:dyDescent="0.25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</row>
    <row r="12" spans="2:22" ht="15.75" x14ac:dyDescent="0.25"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</row>
    <row r="13" spans="2:22" ht="18" customHeight="1" x14ac:dyDescent="0.2">
      <c r="B13" s="281" t="s">
        <v>76</v>
      </c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</row>
    <row r="14" spans="2:22" ht="15.75" x14ac:dyDescent="0.25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282"/>
      <c r="O14" s="282"/>
      <c r="P14" s="282"/>
      <c r="Q14" s="282"/>
      <c r="R14" s="282"/>
      <c r="S14" s="282"/>
      <c r="T14" s="282"/>
      <c r="U14" s="282"/>
    </row>
    <row r="15" spans="2:22" ht="19.5" customHeight="1" x14ac:dyDescent="0.2">
      <c r="B15" s="273" t="s">
        <v>7</v>
      </c>
      <c r="C15" s="273" t="s">
        <v>77</v>
      </c>
      <c r="D15" s="275" t="s">
        <v>78</v>
      </c>
      <c r="E15" s="86"/>
      <c r="F15" s="277" t="s">
        <v>79</v>
      </c>
      <c r="G15" s="278"/>
      <c r="H15" s="278"/>
      <c r="I15" s="279"/>
      <c r="J15" s="277" t="s">
        <v>11</v>
      </c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9"/>
    </row>
    <row r="16" spans="2:22" ht="21" customHeight="1" x14ac:dyDescent="0.2">
      <c r="B16" s="283"/>
      <c r="C16" s="283"/>
      <c r="D16" s="275"/>
      <c r="E16" s="87"/>
      <c r="F16" s="273" t="s">
        <v>80</v>
      </c>
      <c r="G16" s="273" t="s">
        <v>81</v>
      </c>
      <c r="H16" s="273" t="s">
        <v>82</v>
      </c>
      <c r="I16" s="273" t="s">
        <v>83</v>
      </c>
      <c r="J16" s="277">
        <v>2018</v>
      </c>
      <c r="K16" s="278"/>
      <c r="L16" s="278"/>
      <c r="M16" s="279"/>
      <c r="N16" s="277" t="s">
        <v>84</v>
      </c>
      <c r="O16" s="275">
        <v>2019</v>
      </c>
      <c r="P16" s="275"/>
      <c r="Q16" s="275"/>
      <c r="R16" s="275"/>
      <c r="S16" s="277">
        <v>2020</v>
      </c>
      <c r="T16" s="278"/>
      <c r="U16" s="278"/>
      <c r="V16" s="279"/>
    </row>
    <row r="17" spans="2:23" ht="63.75" customHeight="1" x14ac:dyDescent="0.2">
      <c r="B17" s="274"/>
      <c r="C17" s="274"/>
      <c r="D17" s="273"/>
      <c r="E17" s="88"/>
      <c r="F17" s="274"/>
      <c r="G17" s="274"/>
      <c r="H17" s="274"/>
      <c r="I17" s="274"/>
      <c r="J17" s="89" t="s">
        <v>80</v>
      </c>
      <c r="K17" s="89" t="s">
        <v>81</v>
      </c>
      <c r="L17" s="89" t="s">
        <v>82</v>
      </c>
      <c r="M17" s="89" t="s">
        <v>83</v>
      </c>
      <c r="N17" s="277"/>
      <c r="O17" s="89" t="s">
        <v>80</v>
      </c>
      <c r="P17" s="89" t="s">
        <v>81</v>
      </c>
      <c r="Q17" s="89" t="s">
        <v>82</v>
      </c>
      <c r="R17" s="89" t="s">
        <v>83</v>
      </c>
      <c r="S17" s="89" t="s">
        <v>80</v>
      </c>
      <c r="T17" s="89" t="s">
        <v>81</v>
      </c>
      <c r="U17" s="89" t="s">
        <v>82</v>
      </c>
      <c r="V17" s="89" t="s">
        <v>83</v>
      </c>
    </row>
    <row r="18" spans="2:23" ht="43.5" customHeight="1" x14ac:dyDescent="0.2">
      <c r="B18" s="32">
        <v>1</v>
      </c>
      <c r="C18" s="35" t="s">
        <v>101</v>
      </c>
      <c r="D18" s="63">
        <f>F18+G18+H18+I18</f>
        <v>1069480.8999999999</v>
      </c>
      <c r="E18" s="63">
        <f>F18+G18+H18</f>
        <v>1069480.8999999999</v>
      </c>
      <c r="F18" s="63">
        <f>J18+O18+S18</f>
        <v>0</v>
      </c>
      <c r="G18" s="63"/>
      <c r="H18" s="63">
        <f>L18+Q18+U18</f>
        <v>1069480.8999999999</v>
      </c>
      <c r="I18" s="63"/>
      <c r="J18" s="80">
        <v>0</v>
      </c>
      <c r="K18" s="80"/>
      <c r="L18" s="80">
        <f>324400+2000+73.4+100</f>
        <v>326573.40000000002</v>
      </c>
      <c r="M18" s="90"/>
      <c r="N18" s="80" t="e">
        <f>#REF!</f>
        <v>#REF!</v>
      </c>
      <c r="O18" s="80"/>
      <c r="P18" s="80"/>
      <c r="Q18" s="80">
        <v>359992</v>
      </c>
      <c r="R18" s="80"/>
      <c r="S18" s="80">
        <v>0</v>
      </c>
      <c r="T18" s="80"/>
      <c r="U18" s="80">
        <v>382915.5</v>
      </c>
      <c r="V18" s="91"/>
      <c r="W18" s="92"/>
    </row>
    <row r="19" spans="2:23" ht="37.5" customHeight="1" x14ac:dyDescent="0.2">
      <c r="B19" s="32">
        <f>B18+1</f>
        <v>2</v>
      </c>
      <c r="C19" s="35" t="s">
        <v>85</v>
      </c>
      <c r="D19" s="63">
        <f>F19+G19+H19+I19</f>
        <v>186750</v>
      </c>
      <c r="E19" s="63">
        <f t="shared" ref="E19:E29" si="0">F19+G19+H19</f>
        <v>186750</v>
      </c>
      <c r="F19" s="63">
        <f>J19+O19+S19</f>
        <v>0</v>
      </c>
      <c r="G19" s="63"/>
      <c r="H19" s="63">
        <f t="shared" ref="H19:H37" si="1">L19+Q19+U19</f>
        <v>186750</v>
      </c>
      <c r="I19" s="63"/>
      <c r="J19" s="80"/>
      <c r="K19" s="80"/>
      <c r="L19" s="80">
        <f>55000+750</f>
        <v>55750</v>
      </c>
      <c r="M19" s="91"/>
      <c r="N19" s="80">
        <v>4760</v>
      </c>
      <c r="O19" s="80">
        <v>0</v>
      </c>
      <c r="P19" s="80">
        <v>0</v>
      </c>
      <c r="Q19" s="80">
        <v>62000</v>
      </c>
      <c r="R19" s="80"/>
      <c r="S19" s="80"/>
      <c r="T19" s="80">
        <v>0</v>
      </c>
      <c r="U19" s="80">
        <v>69000</v>
      </c>
      <c r="V19" s="91"/>
    </row>
    <row r="20" spans="2:23" ht="70.5" customHeight="1" x14ac:dyDescent="0.2">
      <c r="B20" s="32">
        <f t="shared" ref="B20:B27" si="2">B19+1</f>
        <v>3</v>
      </c>
      <c r="C20" s="35" t="s">
        <v>86</v>
      </c>
      <c r="D20" s="63">
        <f>F20+G20+H20+I20</f>
        <v>132796.33299999998</v>
      </c>
      <c r="E20" s="63">
        <f t="shared" si="0"/>
        <v>131096.33299999998</v>
      </c>
      <c r="F20" s="63"/>
      <c r="G20" s="63">
        <f>K20+P20+T20</f>
        <v>0</v>
      </c>
      <c r="H20" s="63">
        <f>L20+Q20+U20</f>
        <v>131096.33299999998</v>
      </c>
      <c r="I20" s="63">
        <f>M20+R20+V20</f>
        <v>1700</v>
      </c>
      <c r="J20" s="80"/>
      <c r="K20" s="80"/>
      <c r="L20" s="219">
        <f>42867+500+138.333-540</f>
        <v>42965.332999999999</v>
      </c>
      <c r="M20" s="93">
        <v>540</v>
      </c>
      <c r="N20" s="80">
        <v>13299.9</v>
      </c>
      <c r="O20" s="80"/>
      <c r="P20" s="80">
        <v>0</v>
      </c>
      <c r="Q20" s="80">
        <v>43416</v>
      </c>
      <c r="R20" s="80">
        <v>560</v>
      </c>
      <c r="S20" s="80"/>
      <c r="T20" s="80"/>
      <c r="U20" s="80">
        <v>44715</v>
      </c>
      <c r="V20" s="93">
        <v>600</v>
      </c>
    </row>
    <row r="21" spans="2:23" ht="84.75" customHeight="1" x14ac:dyDescent="0.2">
      <c r="B21" s="32">
        <f t="shared" si="2"/>
        <v>4</v>
      </c>
      <c r="C21" s="35" t="s">
        <v>87</v>
      </c>
      <c r="D21" s="63">
        <f t="shared" ref="D21:D36" si="3">F21+G21+H21+I21</f>
        <v>67884.2</v>
      </c>
      <c r="E21" s="63">
        <f t="shared" si="0"/>
        <v>67523.199999999997</v>
      </c>
      <c r="F21" s="63"/>
      <c r="G21" s="63"/>
      <c r="H21" s="63">
        <f t="shared" si="1"/>
        <v>67523.199999999997</v>
      </c>
      <c r="I21" s="63">
        <f>M21+R21+V21</f>
        <v>361</v>
      </c>
      <c r="J21" s="80"/>
      <c r="K21" s="80"/>
      <c r="L21" s="219">
        <f>21696.7-116</f>
        <v>21580.7</v>
      </c>
      <c r="M21" s="93">
        <v>116</v>
      </c>
      <c r="N21" s="80">
        <v>117795.5</v>
      </c>
      <c r="O21" s="80"/>
      <c r="P21" s="80"/>
      <c r="Q21" s="80">
        <v>22613.5</v>
      </c>
      <c r="R21" s="80">
        <v>120</v>
      </c>
      <c r="S21" s="80"/>
      <c r="T21" s="80"/>
      <c r="U21" s="80">
        <v>23329</v>
      </c>
      <c r="V21" s="93">
        <v>125</v>
      </c>
    </row>
    <row r="22" spans="2:23" ht="27" customHeight="1" x14ac:dyDescent="0.2">
      <c r="B22" s="32">
        <f t="shared" si="2"/>
        <v>5</v>
      </c>
      <c r="C22" s="35" t="s">
        <v>88</v>
      </c>
      <c r="D22" s="63">
        <f t="shared" si="3"/>
        <v>16581.400000000001</v>
      </c>
      <c r="E22" s="63">
        <f t="shared" si="0"/>
        <v>16581.400000000001</v>
      </c>
      <c r="F22" s="63"/>
      <c r="G22" s="63"/>
      <c r="H22" s="63">
        <f t="shared" si="1"/>
        <v>16581.400000000001</v>
      </c>
      <c r="I22" s="63"/>
      <c r="J22" s="80"/>
      <c r="K22" s="80"/>
      <c r="L22" s="219">
        <v>5421.4</v>
      </c>
      <c r="M22" s="91"/>
      <c r="N22" s="80">
        <v>7405.3</v>
      </c>
      <c r="O22" s="80"/>
      <c r="P22" s="80"/>
      <c r="Q22" s="80">
        <v>5500</v>
      </c>
      <c r="R22" s="80"/>
      <c r="S22" s="80"/>
      <c r="T22" s="80"/>
      <c r="U22" s="80">
        <v>5660</v>
      </c>
      <c r="V22" s="91"/>
    </row>
    <row r="23" spans="2:23" ht="51" customHeight="1" x14ac:dyDescent="0.2">
      <c r="B23" s="32">
        <f t="shared" si="2"/>
        <v>6</v>
      </c>
      <c r="C23" s="35" t="s">
        <v>89</v>
      </c>
      <c r="D23" s="63">
        <f t="shared" si="3"/>
        <v>61905</v>
      </c>
      <c r="E23" s="63">
        <f t="shared" si="0"/>
        <v>61905</v>
      </c>
      <c r="F23" s="63"/>
      <c r="G23" s="63"/>
      <c r="H23" s="63">
        <f t="shared" si="1"/>
        <v>61905</v>
      </c>
      <c r="I23" s="63"/>
      <c r="J23" s="80"/>
      <c r="K23" s="80"/>
      <c r="L23" s="219">
        <v>20075</v>
      </c>
      <c r="M23" s="91"/>
      <c r="N23" s="80">
        <v>22035.5</v>
      </c>
      <c r="O23" s="80"/>
      <c r="P23" s="80"/>
      <c r="Q23" s="80">
        <v>20255</v>
      </c>
      <c r="R23" s="80"/>
      <c r="S23" s="80"/>
      <c r="T23" s="80"/>
      <c r="U23" s="80">
        <v>21575</v>
      </c>
      <c r="V23" s="91"/>
    </row>
    <row r="24" spans="2:23" ht="56.25" customHeight="1" x14ac:dyDescent="0.2">
      <c r="B24" s="32">
        <f t="shared" si="2"/>
        <v>7</v>
      </c>
      <c r="C24" s="35" t="s">
        <v>90</v>
      </c>
      <c r="D24" s="63">
        <f t="shared" si="3"/>
        <v>3600</v>
      </c>
      <c r="E24" s="63">
        <f t="shared" si="0"/>
        <v>3600</v>
      </c>
      <c r="F24" s="63"/>
      <c r="G24" s="63"/>
      <c r="H24" s="63">
        <f t="shared" si="1"/>
        <v>3600</v>
      </c>
      <c r="I24" s="63"/>
      <c r="J24" s="80"/>
      <c r="K24" s="80"/>
      <c r="L24" s="219">
        <f>'[1]дод. 1.8 Тварини'!E17</f>
        <v>1000</v>
      </c>
      <c r="M24" s="91"/>
      <c r="N24" s="80">
        <v>13568.2</v>
      </c>
      <c r="O24" s="80"/>
      <c r="P24" s="80"/>
      <c r="Q24" s="80">
        <f>'[1]дод. 1.8 Тварини'!F17</f>
        <v>1200</v>
      </c>
      <c r="R24" s="80"/>
      <c r="S24" s="80"/>
      <c r="T24" s="80"/>
      <c r="U24" s="80">
        <f>'[1]дод. 1.8 Тварини'!J17</f>
        <v>1400</v>
      </c>
      <c r="V24" s="91"/>
    </row>
    <row r="25" spans="2:23" ht="50.25" customHeight="1" x14ac:dyDescent="0.2">
      <c r="B25" s="32">
        <f t="shared" si="2"/>
        <v>8</v>
      </c>
      <c r="C25" s="35" t="s">
        <v>91</v>
      </c>
      <c r="D25" s="63">
        <f t="shared" si="3"/>
        <v>35880</v>
      </c>
      <c r="E25" s="63">
        <f t="shared" si="0"/>
        <v>35880</v>
      </c>
      <c r="F25" s="63"/>
      <c r="G25" s="63"/>
      <c r="H25" s="63">
        <f t="shared" si="1"/>
        <v>35880</v>
      </c>
      <c r="I25" s="63"/>
      <c r="J25" s="80"/>
      <c r="K25" s="80"/>
      <c r="L25" s="219">
        <v>11780</v>
      </c>
      <c r="M25" s="91"/>
      <c r="N25" s="80">
        <v>2008.9</v>
      </c>
      <c r="O25" s="80"/>
      <c r="P25" s="80"/>
      <c r="Q25" s="80">
        <v>12000</v>
      </c>
      <c r="R25" s="80"/>
      <c r="S25" s="80">
        <f>575-575</f>
        <v>0</v>
      </c>
      <c r="T25" s="80"/>
      <c r="U25" s="80">
        <v>12100</v>
      </c>
      <c r="V25" s="91"/>
    </row>
    <row r="26" spans="2:23" ht="52.5" customHeight="1" x14ac:dyDescent="0.2">
      <c r="B26" s="32">
        <f t="shared" si="2"/>
        <v>9</v>
      </c>
      <c r="C26" s="35" t="s">
        <v>92</v>
      </c>
      <c r="D26" s="63">
        <f>F26+G26+H26+I26</f>
        <v>203960</v>
      </c>
      <c r="E26" s="63">
        <f t="shared" si="0"/>
        <v>203960</v>
      </c>
      <c r="F26" s="63">
        <v>160</v>
      </c>
      <c r="G26" s="63">
        <f>K26+P26+T26</f>
        <v>0</v>
      </c>
      <c r="H26" s="142">
        <f t="shared" si="1"/>
        <v>203800</v>
      </c>
      <c r="I26" s="63"/>
      <c r="J26" s="80">
        <v>160</v>
      </c>
      <c r="K26" s="80"/>
      <c r="L26" s="219">
        <f>65000+800</f>
        <v>65800</v>
      </c>
      <c r="M26" s="91"/>
      <c r="N26" s="80">
        <v>882.7</v>
      </c>
      <c r="O26" s="80"/>
      <c r="P26" s="80"/>
      <c r="Q26" s="80">
        <v>68000</v>
      </c>
      <c r="R26" s="80"/>
      <c r="S26" s="80"/>
      <c r="T26" s="80"/>
      <c r="U26" s="80">
        <v>70000</v>
      </c>
      <c r="V26" s="91"/>
    </row>
    <row r="27" spans="2:23" ht="72" customHeight="1" x14ac:dyDescent="0.2">
      <c r="B27" s="32">
        <f t="shared" si="2"/>
        <v>10</v>
      </c>
      <c r="C27" s="35" t="s">
        <v>93</v>
      </c>
      <c r="D27" s="142">
        <f t="shared" si="3"/>
        <v>13138.127</v>
      </c>
      <c r="E27" s="142">
        <f t="shared" si="0"/>
        <v>13138.127</v>
      </c>
      <c r="F27" s="142"/>
      <c r="G27" s="142"/>
      <c r="H27" s="142">
        <f t="shared" si="1"/>
        <v>13138.127</v>
      </c>
      <c r="I27" s="142"/>
      <c r="J27" s="94"/>
      <c r="K27" s="94"/>
      <c r="L27" s="257">
        <f>4152.22+1+150</f>
        <v>4303.22</v>
      </c>
      <c r="M27" s="143"/>
      <c r="N27" s="94">
        <v>1969.3</v>
      </c>
      <c r="O27" s="94"/>
      <c r="P27" s="94"/>
      <c r="Q27" s="94">
        <v>4304.8549999999996</v>
      </c>
      <c r="R27" s="94"/>
      <c r="S27" s="94"/>
      <c r="T27" s="94"/>
      <c r="U27" s="94">
        <v>4530.0519999999997</v>
      </c>
      <c r="V27" s="91"/>
    </row>
    <row r="28" spans="2:23" ht="45.75" customHeight="1" x14ac:dyDescent="0.2">
      <c r="B28" s="32">
        <v>11</v>
      </c>
      <c r="C28" s="35" t="s">
        <v>94</v>
      </c>
      <c r="D28" s="63">
        <f>F28+G28+H28+I28</f>
        <v>30490.400000000001</v>
      </c>
      <c r="E28" s="63">
        <f t="shared" si="0"/>
        <v>30490.400000000001</v>
      </c>
      <c r="F28" s="63"/>
      <c r="G28" s="63"/>
      <c r="H28" s="63">
        <f>L28+Q28+U28</f>
        <v>30490.400000000001</v>
      </c>
      <c r="I28" s="63"/>
      <c r="J28" s="80"/>
      <c r="K28" s="80"/>
      <c r="L28" s="219">
        <f>7720.4+2240+3000-1400+700</f>
        <v>12260.4</v>
      </c>
      <c r="M28" s="91"/>
      <c r="N28" s="80"/>
      <c r="O28" s="80"/>
      <c r="P28" s="80"/>
      <c r="Q28" s="80">
        <v>8580</v>
      </c>
      <c r="R28" s="80"/>
      <c r="S28" s="80"/>
      <c r="T28" s="80"/>
      <c r="U28" s="80">
        <v>9650</v>
      </c>
      <c r="V28" s="91"/>
    </row>
    <row r="29" spans="2:23" ht="39" customHeight="1" x14ac:dyDescent="0.2">
      <c r="B29" s="32">
        <v>12</v>
      </c>
      <c r="C29" s="35" t="s">
        <v>95</v>
      </c>
      <c r="D29" s="63">
        <f t="shared" si="3"/>
        <v>10874.7</v>
      </c>
      <c r="E29" s="63">
        <f t="shared" si="0"/>
        <v>10874.7</v>
      </c>
      <c r="F29" s="63"/>
      <c r="G29" s="63"/>
      <c r="H29" s="63">
        <f t="shared" si="1"/>
        <v>10874.7</v>
      </c>
      <c r="I29" s="63"/>
      <c r="J29" s="80">
        <v>13705</v>
      </c>
      <c r="K29" s="80"/>
      <c r="L29" s="219">
        <f>1521.7+6103</f>
        <v>7624.7</v>
      </c>
      <c r="M29" s="91"/>
      <c r="N29" s="80"/>
      <c r="O29" s="80"/>
      <c r="P29" s="80"/>
      <c r="Q29" s="80">
        <v>1600</v>
      </c>
      <c r="R29" s="80"/>
      <c r="S29" s="80"/>
      <c r="T29" s="80"/>
      <c r="U29" s="80">
        <v>1650</v>
      </c>
      <c r="V29" s="91"/>
    </row>
    <row r="30" spans="2:23" ht="37.5" customHeight="1" x14ac:dyDescent="0.2">
      <c r="B30" s="32">
        <v>13</v>
      </c>
      <c r="C30" s="35" t="s">
        <v>96</v>
      </c>
      <c r="D30" s="63">
        <f t="shared" si="3"/>
        <v>4500</v>
      </c>
      <c r="E30" s="63"/>
      <c r="F30" s="63"/>
      <c r="G30" s="63"/>
      <c r="H30" s="63">
        <f t="shared" si="1"/>
        <v>4500</v>
      </c>
      <c r="I30" s="63"/>
      <c r="J30" s="80"/>
      <c r="K30" s="80"/>
      <c r="L30" s="219">
        <v>1500</v>
      </c>
      <c r="M30" s="91"/>
      <c r="N30" s="80"/>
      <c r="O30" s="80"/>
      <c r="P30" s="80"/>
      <c r="Q30" s="80">
        <v>1500</v>
      </c>
      <c r="R30" s="80"/>
      <c r="S30" s="80"/>
      <c r="T30" s="80"/>
      <c r="U30" s="80">
        <v>1500</v>
      </c>
      <c r="V30" s="91"/>
    </row>
    <row r="31" spans="2:23" ht="65.25" customHeight="1" x14ac:dyDescent="0.2">
      <c r="B31" s="32">
        <v>14</v>
      </c>
      <c r="C31" s="35" t="s">
        <v>97</v>
      </c>
      <c r="D31" s="63">
        <f t="shared" si="3"/>
        <v>127784.3</v>
      </c>
      <c r="E31" s="63"/>
      <c r="F31" s="63"/>
      <c r="G31" s="63"/>
      <c r="H31" s="63">
        <f t="shared" si="1"/>
        <v>127784.3</v>
      </c>
      <c r="I31" s="63"/>
      <c r="J31" s="80"/>
      <c r="K31" s="80"/>
      <c r="L31" s="219">
        <f>127284.3+500</f>
        <v>127784.3</v>
      </c>
      <c r="M31" s="91"/>
      <c r="N31" s="80"/>
      <c r="O31" s="80"/>
      <c r="P31" s="80"/>
      <c r="Q31" s="94"/>
      <c r="R31" s="80"/>
      <c r="S31" s="80"/>
      <c r="T31" s="80"/>
      <c r="U31" s="94"/>
      <c r="V31" s="91"/>
    </row>
    <row r="32" spans="2:23" ht="48.75" customHeight="1" x14ac:dyDescent="0.2">
      <c r="B32" s="32">
        <v>15</v>
      </c>
      <c r="C32" s="35" t="s">
        <v>98</v>
      </c>
      <c r="D32" s="63">
        <f t="shared" si="3"/>
        <v>5940</v>
      </c>
      <c r="E32" s="63"/>
      <c r="F32" s="63"/>
      <c r="G32" s="63"/>
      <c r="H32" s="63">
        <f t="shared" si="1"/>
        <v>5940</v>
      </c>
      <c r="I32" s="63"/>
      <c r="J32" s="80"/>
      <c r="K32" s="80"/>
      <c r="L32" s="219">
        <v>1980</v>
      </c>
      <c r="M32" s="91"/>
      <c r="N32" s="80"/>
      <c r="O32" s="80"/>
      <c r="P32" s="80"/>
      <c r="Q32" s="80">
        <v>1980</v>
      </c>
      <c r="R32" s="80"/>
      <c r="S32" s="80"/>
      <c r="T32" s="80"/>
      <c r="U32" s="80">
        <v>1980</v>
      </c>
      <c r="V32" s="91"/>
    </row>
    <row r="33" spans="2:25" ht="46.5" customHeight="1" x14ac:dyDescent="0.2">
      <c r="B33" s="32">
        <v>16</v>
      </c>
      <c r="C33" s="35" t="s">
        <v>209</v>
      </c>
      <c r="D33" s="63">
        <f t="shared" si="3"/>
        <v>5178</v>
      </c>
      <c r="E33" s="63"/>
      <c r="F33" s="63"/>
      <c r="G33" s="63"/>
      <c r="H33" s="63">
        <f t="shared" si="1"/>
        <v>5178</v>
      </c>
      <c r="I33" s="63"/>
      <c r="J33" s="80"/>
      <c r="K33" s="80"/>
      <c r="L33" s="219">
        <f>3000+2178</f>
        <v>5178</v>
      </c>
      <c r="M33" s="91"/>
      <c r="N33" s="80"/>
      <c r="O33" s="80"/>
      <c r="P33" s="80"/>
      <c r="Q33" s="80"/>
      <c r="R33" s="80"/>
      <c r="S33" s="80"/>
      <c r="T33" s="80"/>
      <c r="U33" s="80"/>
      <c r="V33" s="91"/>
      <c r="Y33" s="95"/>
    </row>
    <row r="34" spans="2:25" ht="18.75" x14ac:dyDescent="0.2">
      <c r="B34" s="32">
        <v>17</v>
      </c>
      <c r="C34" s="35" t="s">
        <v>247</v>
      </c>
      <c r="D34" s="63">
        <f>F34+G34+H34+I34</f>
        <v>276845.92200000002</v>
      </c>
      <c r="E34" s="63"/>
      <c r="F34" s="142">
        <v>1845.922</v>
      </c>
      <c r="G34" s="63"/>
      <c r="H34" s="63">
        <v>275000</v>
      </c>
      <c r="I34" s="63"/>
      <c r="J34" s="94">
        <v>1845.922</v>
      </c>
      <c r="K34" s="80"/>
      <c r="L34" s="80">
        <v>88000</v>
      </c>
      <c r="M34" s="91"/>
      <c r="N34" s="80"/>
      <c r="O34" s="80"/>
      <c r="P34" s="80"/>
      <c r="Q34" s="80">
        <v>92000</v>
      </c>
      <c r="R34" s="80"/>
      <c r="S34" s="80"/>
      <c r="T34" s="80"/>
      <c r="U34" s="80">
        <v>95000</v>
      </c>
      <c r="V34" s="91"/>
      <c r="Y34" s="95"/>
    </row>
    <row r="35" spans="2:25" ht="40.5" customHeight="1" x14ac:dyDescent="0.2">
      <c r="B35" s="32">
        <v>18</v>
      </c>
      <c r="C35" s="35" t="s">
        <v>99</v>
      </c>
      <c r="D35" s="63">
        <f t="shared" si="3"/>
        <v>-2074.09</v>
      </c>
      <c r="E35" s="63"/>
      <c r="F35" s="63"/>
      <c r="G35" s="63"/>
      <c r="H35" s="63">
        <f t="shared" si="1"/>
        <v>-2074.09</v>
      </c>
      <c r="I35" s="63"/>
      <c r="J35" s="80"/>
      <c r="K35" s="80"/>
      <c r="L35" s="80">
        <f>-2079.09+5</f>
        <v>-2074.09</v>
      </c>
      <c r="M35" s="91"/>
      <c r="N35" s="80"/>
      <c r="O35" s="80"/>
      <c r="P35" s="80"/>
      <c r="Q35" s="80"/>
      <c r="R35" s="80"/>
      <c r="S35" s="80"/>
      <c r="T35" s="80"/>
      <c r="U35" s="94"/>
      <c r="V35" s="91"/>
      <c r="Y35" s="95"/>
    </row>
    <row r="36" spans="2:25" ht="39.75" customHeight="1" x14ac:dyDescent="0.2">
      <c r="B36" s="32">
        <v>19</v>
      </c>
      <c r="C36" s="35" t="s">
        <v>100</v>
      </c>
      <c r="D36" s="63">
        <f t="shared" si="3"/>
        <v>74070.2</v>
      </c>
      <c r="E36" s="63"/>
      <c r="F36" s="63"/>
      <c r="G36" s="63"/>
      <c r="H36" s="63">
        <f t="shared" si="1"/>
        <v>74070.2</v>
      </c>
      <c r="I36" s="63"/>
      <c r="J36" s="80"/>
      <c r="K36" s="80"/>
      <c r="L36" s="80">
        <v>74070.2</v>
      </c>
      <c r="M36" s="80"/>
      <c r="N36" s="80"/>
      <c r="O36" s="80"/>
      <c r="P36" s="80"/>
      <c r="Q36" s="80"/>
      <c r="R36" s="80"/>
      <c r="S36" s="80"/>
      <c r="T36" s="80"/>
      <c r="U36" s="94"/>
      <c r="V36" s="91"/>
      <c r="Y36" s="95"/>
    </row>
    <row r="37" spans="2:25" ht="39.75" customHeight="1" x14ac:dyDescent="0.2">
      <c r="B37" s="32">
        <v>20</v>
      </c>
      <c r="C37" s="35" t="s">
        <v>208</v>
      </c>
      <c r="D37" s="63">
        <f>F37+G37+H37+I37</f>
        <v>490.67</v>
      </c>
      <c r="E37" s="63"/>
      <c r="F37" s="63"/>
      <c r="G37" s="63"/>
      <c r="H37" s="63">
        <f t="shared" si="1"/>
        <v>490.67</v>
      </c>
      <c r="I37" s="63"/>
      <c r="J37" s="80"/>
      <c r="K37" s="80"/>
      <c r="L37" s="80">
        <v>490.67</v>
      </c>
      <c r="M37" s="80"/>
      <c r="N37" s="80"/>
      <c r="O37" s="80"/>
      <c r="P37" s="80"/>
      <c r="Q37" s="80"/>
      <c r="R37" s="80"/>
      <c r="S37" s="80"/>
      <c r="T37" s="80"/>
      <c r="U37" s="94"/>
      <c r="V37" s="91"/>
      <c r="Y37" s="95"/>
    </row>
    <row r="38" spans="2:25" ht="18.75" x14ac:dyDescent="0.2">
      <c r="B38" s="275" t="s">
        <v>22</v>
      </c>
      <c r="C38" s="275"/>
      <c r="D38" s="63">
        <f>F38+G38+H38+I38</f>
        <v>2326076.0619999999</v>
      </c>
      <c r="E38" s="63">
        <f>E18+E19+E20+E21+E22+E23+E24+E25+E26+E27+E28+E29+E30+E31+E32+E33+E34+E35</f>
        <v>1831280.0599999998</v>
      </c>
      <c r="F38" s="63">
        <f>F18+F19+F20+F21+F22+F23+F24+F25+F26+F27+F28+F29+F30+F31+F32+F33+F34+F35</f>
        <v>2005.922</v>
      </c>
      <c r="G38" s="63">
        <f>G18+G19+G20+G21+G22+G23+G24+G25+G26+G27+G28+G29+G30+G31+G32+G33+G34+G35</f>
        <v>0</v>
      </c>
      <c r="H38" s="63">
        <f>H18+H19+H20+H21+H22+H23+H24+H25+H26+H27+H28+H29+H30+H31+H32+H33+H34+H35+H36+H37</f>
        <v>2322009.14</v>
      </c>
      <c r="I38" s="63">
        <f>I18+I19+I20+I21+I22+I23+I24+I25+I26+I27+I28+I29+I30+I31+I32+I33+I34+I35+I36</f>
        <v>2061</v>
      </c>
      <c r="J38" s="63">
        <f>J18+J19+J20+J21+J22+J23+J24+J25+J26+J27+J28+J29+J30+J31+J32+J33+J34+J35+J36</f>
        <v>15710.922</v>
      </c>
      <c r="K38" s="63">
        <f>K18+K19+K20+K21+K22+K23+K24+K25+K26+K27+K28+K29+K30+K31+K32+K33+K34+K35+K36</f>
        <v>0</v>
      </c>
      <c r="L38" s="63">
        <f t="shared" ref="L38:V38" si="4">L18+L19+L20+L21+L22+L23+L24+L25+L26+L27+L28+L29+L30+L31+L32+L33+L34+L35+L36+L37</f>
        <v>872063.23300000012</v>
      </c>
      <c r="M38" s="63">
        <f t="shared" si="4"/>
        <v>656</v>
      </c>
      <c r="N38" s="63" t="e">
        <f t="shared" si="4"/>
        <v>#REF!</v>
      </c>
      <c r="O38" s="63">
        <f t="shared" si="4"/>
        <v>0</v>
      </c>
      <c r="P38" s="63">
        <f t="shared" si="4"/>
        <v>0</v>
      </c>
      <c r="Q38" s="63">
        <f t="shared" si="4"/>
        <v>704941.35499999998</v>
      </c>
      <c r="R38" s="63">
        <f t="shared" si="4"/>
        <v>680</v>
      </c>
      <c r="S38" s="63">
        <f t="shared" si="4"/>
        <v>0</v>
      </c>
      <c r="T38" s="63">
        <f t="shared" si="4"/>
        <v>0</v>
      </c>
      <c r="U38" s="63">
        <f t="shared" si="4"/>
        <v>745004.55200000003</v>
      </c>
      <c r="V38" s="63">
        <f t="shared" si="4"/>
        <v>725</v>
      </c>
    </row>
    <row r="39" spans="2:25" ht="15.75" x14ac:dyDescent="0.2">
      <c r="B39" s="96"/>
      <c r="C39" s="96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</row>
    <row r="40" spans="2:25" ht="20.25" x14ac:dyDescent="0.2">
      <c r="B40" s="96"/>
      <c r="C40" s="96"/>
      <c r="D40" s="97"/>
      <c r="E40" s="97"/>
      <c r="F40" s="97"/>
      <c r="G40" s="97"/>
      <c r="H40" s="97"/>
      <c r="I40" s="97"/>
      <c r="J40" s="249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</row>
    <row r="41" spans="2:25" ht="15.75" x14ac:dyDescent="0.2">
      <c r="B41" s="96"/>
      <c r="C41" s="96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</row>
    <row r="42" spans="2:25" ht="16.5" customHeight="1" x14ac:dyDescent="0.2">
      <c r="B42" s="96"/>
      <c r="C42" s="96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7"/>
      <c r="R42" s="99"/>
      <c r="S42" s="100"/>
      <c r="U42" s="101"/>
    </row>
    <row r="43" spans="2:25" ht="25.5" customHeight="1" x14ac:dyDescent="0.3">
      <c r="B43" s="276" t="s">
        <v>129</v>
      </c>
      <c r="C43" s="276"/>
      <c r="D43" s="253"/>
      <c r="E43" s="20"/>
      <c r="F43" s="224"/>
      <c r="G43" s="1"/>
      <c r="H43" s="225"/>
      <c r="I43" s="103"/>
      <c r="J43" s="105"/>
      <c r="K43" s="105"/>
      <c r="L43" s="105"/>
      <c r="M43" s="105"/>
      <c r="N43" s="104"/>
      <c r="O43" s="104"/>
      <c r="P43" s="104"/>
      <c r="Q43" s="106"/>
      <c r="R43" s="106"/>
      <c r="S43" s="269" t="s">
        <v>32</v>
      </c>
      <c r="T43" s="269"/>
      <c r="U43" s="107"/>
      <c r="V43" s="108"/>
      <c r="W43" s="108"/>
    </row>
    <row r="44" spans="2:25" ht="25.5" customHeight="1" x14ac:dyDescent="0.3">
      <c r="B44" s="109"/>
      <c r="C44" s="109"/>
      <c r="D44" s="102"/>
      <c r="E44" s="103"/>
      <c r="F44" s="104"/>
      <c r="G44" s="103"/>
      <c r="H44" s="103"/>
      <c r="I44" s="103"/>
      <c r="J44" s="98"/>
      <c r="K44" s="98"/>
      <c r="L44" s="98"/>
      <c r="M44" s="98"/>
      <c r="Q44" s="95"/>
      <c r="S44" s="110"/>
      <c r="T44" s="110"/>
      <c r="U44" s="111"/>
      <c r="V44" s="108"/>
      <c r="W44" s="108"/>
    </row>
    <row r="45" spans="2:25" ht="15" customHeight="1" x14ac:dyDescent="0.25">
      <c r="B45" s="271" t="s">
        <v>274</v>
      </c>
      <c r="C45" s="271"/>
      <c r="D45" s="112"/>
      <c r="E45" s="113"/>
      <c r="F45" s="113"/>
      <c r="G45" s="81"/>
      <c r="H45" s="81"/>
      <c r="I45" s="81"/>
      <c r="J45" s="272"/>
      <c r="K45" s="272"/>
      <c r="L45" s="272"/>
      <c r="M45" s="272"/>
      <c r="N45" s="272"/>
      <c r="O45" s="272"/>
      <c r="P45" s="272"/>
      <c r="Q45" s="272"/>
      <c r="R45" s="114"/>
      <c r="S45" s="114"/>
      <c r="T45" s="115"/>
      <c r="V45" s="114"/>
    </row>
    <row r="46" spans="2:25" ht="29.25" customHeight="1" x14ac:dyDescent="0.25">
      <c r="B46" s="116" t="s">
        <v>23</v>
      </c>
      <c r="C46" s="116"/>
      <c r="D46" s="95"/>
      <c r="E46" s="95"/>
      <c r="F46" s="95"/>
      <c r="G46" s="95"/>
      <c r="H46" s="95"/>
      <c r="I46" s="95"/>
      <c r="U46" s="117"/>
    </row>
    <row r="47" spans="2:25" hidden="1" x14ac:dyDescent="0.2">
      <c r="B47" s="118"/>
      <c r="C47" s="119"/>
      <c r="R47" s="95"/>
      <c r="S47" s="95"/>
    </row>
    <row r="48" spans="2:25" x14ac:dyDescent="0.2">
      <c r="B48" s="118"/>
      <c r="C48" s="118"/>
    </row>
    <row r="49" spans="2:21" x14ac:dyDescent="0.2">
      <c r="B49" s="118"/>
      <c r="C49" s="118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</row>
    <row r="50" spans="2:21" x14ac:dyDescent="0.2">
      <c r="B50" s="118"/>
      <c r="C50" s="118"/>
    </row>
    <row r="51" spans="2:21" x14ac:dyDescent="0.2">
      <c r="B51" s="118"/>
      <c r="C51" s="118"/>
    </row>
    <row r="52" spans="2:21" x14ac:dyDescent="0.2">
      <c r="B52" s="118"/>
      <c r="C52" s="118"/>
      <c r="R52" s="95"/>
      <c r="S52" s="95"/>
    </row>
    <row r="53" spans="2:21" x14ac:dyDescent="0.2">
      <c r="B53" s="118"/>
      <c r="C53" s="118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</row>
    <row r="54" spans="2:21" x14ac:dyDescent="0.2">
      <c r="B54" s="118"/>
      <c r="C54" s="118"/>
      <c r="D54" s="95"/>
      <c r="E54" s="95"/>
      <c r="F54" s="95"/>
      <c r="G54" s="95"/>
      <c r="H54" s="95"/>
      <c r="I54" s="95"/>
      <c r="R54" s="95"/>
      <c r="S54" s="95"/>
    </row>
    <row r="55" spans="2:21" x14ac:dyDescent="0.2">
      <c r="B55" s="118"/>
      <c r="C55" s="118"/>
    </row>
    <row r="56" spans="2:21" x14ac:dyDescent="0.2">
      <c r="B56" s="118"/>
      <c r="C56" s="118"/>
    </row>
    <row r="57" spans="2:21" x14ac:dyDescent="0.2">
      <c r="B57" s="118"/>
      <c r="C57" s="118"/>
      <c r="R57" s="95"/>
      <c r="S57" s="95"/>
    </row>
    <row r="58" spans="2:21" x14ac:dyDescent="0.2">
      <c r="B58" s="118"/>
      <c r="C58" s="118"/>
    </row>
    <row r="59" spans="2:21" x14ac:dyDescent="0.2">
      <c r="B59" s="118"/>
      <c r="C59" s="118"/>
      <c r="R59" s="95"/>
      <c r="S59" s="95"/>
    </row>
    <row r="60" spans="2:21" x14ac:dyDescent="0.2">
      <c r="B60" s="118"/>
      <c r="C60" s="118"/>
    </row>
    <row r="61" spans="2:21" x14ac:dyDescent="0.2">
      <c r="B61" s="118"/>
      <c r="C61" s="118"/>
    </row>
    <row r="62" spans="2:21" x14ac:dyDescent="0.2">
      <c r="B62" s="118"/>
      <c r="C62" s="118"/>
    </row>
    <row r="63" spans="2:21" x14ac:dyDescent="0.2">
      <c r="B63" s="118"/>
      <c r="C63" s="118"/>
    </row>
    <row r="64" spans="2:21" x14ac:dyDescent="0.2">
      <c r="B64" s="118"/>
      <c r="C64" s="118"/>
    </row>
    <row r="65" spans="2:3" x14ac:dyDescent="0.2">
      <c r="B65" s="118"/>
      <c r="C65" s="118"/>
    </row>
    <row r="66" spans="2:3" x14ac:dyDescent="0.2">
      <c r="B66" s="118"/>
      <c r="C66" s="118"/>
    </row>
    <row r="67" spans="2:3" x14ac:dyDescent="0.2">
      <c r="B67" s="118"/>
      <c r="C67" s="118"/>
    </row>
    <row r="68" spans="2:3" x14ac:dyDescent="0.2">
      <c r="B68" s="118"/>
      <c r="C68" s="118"/>
    </row>
    <row r="69" spans="2:3" x14ac:dyDescent="0.2">
      <c r="B69" s="118"/>
      <c r="C69" s="118"/>
    </row>
    <row r="70" spans="2:3" x14ac:dyDescent="0.2">
      <c r="B70" s="118"/>
      <c r="C70" s="118"/>
    </row>
    <row r="71" spans="2:3" x14ac:dyDescent="0.2">
      <c r="B71" s="118"/>
      <c r="C71" s="118"/>
    </row>
    <row r="72" spans="2:3" x14ac:dyDescent="0.2">
      <c r="B72" s="118"/>
      <c r="C72" s="118"/>
    </row>
    <row r="73" spans="2:3" x14ac:dyDescent="0.2">
      <c r="B73" s="118"/>
      <c r="C73" s="118"/>
    </row>
    <row r="74" spans="2:3" x14ac:dyDescent="0.2">
      <c r="B74" s="118"/>
      <c r="C74" s="118"/>
    </row>
    <row r="75" spans="2:3" x14ac:dyDescent="0.2">
      <c r="B75" s="118"/>
      <c r="C75" s="118"/>
    </row>
    <row r="76" spans="2:3" x14ac:dyDescent="0.2">
      <c r="B76" s="118"/>
      <c r="C76" s="118"/>
    </row>
    <row r="77" spans="2:3" x14ac:dyDescent="0.2">
      <c r="B77" s="118"/>
      <c r="C77" s="118"/>
    </row>
    <row r="78" spans="2:3" x14ac:dyDescent="0.2">
      <c r="B78" s="118"/>
      <c r="C78" s="118"/>
    </row>
    <row r="79" spans="2:3" x14ac:dyDescent="0.2">
      <c r="B79" s="118"/>
      <c r="C79" s="118"/>
    </row>
    <row r="80" spans="2:3" x14ac:dyDescent="0.2">
      <c r="B80" s="118"/>
      <c r="C80" s="118"/>
    </row>
    <row r="81" spans="2:3" x14ac:dyDescent="0.2">
      <c r="B81" s="118"/>
      <c r="C81" s="118"/>
    </row>
    <row r="82" spans="2:3" x14ac:dyDescent="0.2">
      <c r="B82" s="118"/>
      <c r="C82" s="118"/>
    </row>
    <row r="83" spans="2:3" x14ac:dyDescent="0.2">
      <c r="B83" s="118"/>
      <c r="C83" s="118"/>
    </row>
    <row r="84" spans="2:3" x14ac:dyDescent="0.2">
      <c r="B84" s="118"/>
      <c r="C84" s="118"/>
    </row>
    <row r="85" spans="2:3" x14ac:dyDescent="0.2">
      <c r="B85" s="118"/>
      <c r="C85" s="118"/>
    </row>
    <row r="86" spans="2:3" x14ac:dyDescent="0.2">
      <c r="B86" s="118"/>
    </row>
  </sheetData>
  <mergeCells count="23">
    <mergeCell ref="P3:U3"/>
    <mergeCell ref="S16:V16"/>
    <mergeCell ref="B13:U13"/>
    <mergeCell ref="N14:U14"/>
    <mergeCell ref="B15:B17"/>
    <mergeCell ref="C15:C17"/>
    <mergeCell ref="D15:D17"/>
    <mergeCell ref="F15:I15"/>
    <mergeCell ref="P6:R6"/>
    <mergeCell ref="J15:V15"/>
    <mergeCell ref="S43:T43"/>
    <mergeCell ref="P8:S8"/>
    <mergeCell ref="B45:C45"/>
    <mergeCell ref="J45:Q45"/>
    <mergeCell ref="F16:F17"/>
    <mergeCell ref="G16:G17"/>
    <mergeCell ref="B38:C38"/>
    <mergeCell ref="B43:C43"/>
    <mergeCell ref="H16:H17"/>
    <mergeCell ref="I16:I17"/>
    <mergeCell ref="J16:M16"/>
    <mergeCell ref="N16:N17"/>
    <mergeCell ref="O16:R16"/>
  </mergeCells>
  <printOptions horizontalCentered="1"/>
  <pageMargins left="0" right="0" top="1.1811023622047245" bottom="0" header="0" footer="0"/>
  <pageSetup paperSize="9" scale="4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O31"/>
  <sheetViews>
    <sheetView view="pageBreakPreview" zoomScaleNormal="100" zoomScaleSheetLayoutView="100" workbookViewId="0">
      <selection activeCell="K26" sqref="A1:K26"/>
    </sheetView>
  </sheetViews>
  <sheetFormatPr defaultRowHeight="12.75" x14ac:dyDescent="0.2"/>
  <cols>
    <col min="1" max="1" width="6.7109375" style="1" customWidth="1"/>
    <col min="2" max="2" width="50.42578125" style="1" customWidth="1"/>
    <col min="3" max="3" width="18" style="1" customWidth="1"/>
    <col min="4" max="4" width="12" style="1" customWidth="1"/>
    <col min="5" max="5" width="9.7109375" style="1" customWidth="1"/>
    <col min="6" max="6" width="10.85546875" style="1" customWidth="1"/>
    <col min="7" max="8" width="11.5703125" style="1" hidden="1" customWidth="1"/>
    <col min="9" max="9" width="12.5703125" style="1" hidden="1" customWidth="1"/>
    <col min="10" max="10" width="10" style="1" customWidth="1"/>
    <col min="11" max="11" width="56.28515625" style="1" customWidth="1"/>
    <col min="12" max="13" width="9.140625" style="1" hidden="1" customWidth="1"/>
    <col min="14" max="14" width="9.85546875" style="1" hidden="1" customWidth="1"/>
    <col min="15" max="15" width="10.140625" style="1" customWidth="1"/>
    <col min="16" max="256" width="9.140625" style="1"/>
    <col min="257" max="257" width="6.7109375" style="1" customWidth="1"/>
    <col min="258" max="258" width="50.42578125" style="1" customWidth="1"/>
    <col min="259" max="259" width="18" style="1" customWidth="1"/>
    <col min="260" max="260" width="12" style="1" customWidth="1"/>
    <col min="261" max="261" width="9.7109375" style="1" customWidth="1"/>
    <col min="262" max="262" width="10.85546875" style="1" customWidth="1"/>
    <col min="263" max="265" width="0" style="1" hidden="1" customWidth="1"/>
    <col min="266" max="266" width="10" style="1" customWidth="1"/>
    <col min="267" max="267" width="43.28515625" style="1" customWidth="1"/>
    <col min="268" max="270" width="0" style="1" hidden="1" customWidth="1"/>
    <col min="271" max="271" width="10.140625" style="1" customWidth="1"/>
    <col min="272" max="512" width="9.140625" style="1"/>
    <col min="513" max="513" width="6.7109375" style="1" customWidth="1"/>
    <col min="514" max="514" width="50.42578125" style="1" customWidth="1"/>
    <col min="515" max="515" width="18" style="1" customWidth="1"/>
    <col min="516" max="516" width="12" style="1" customWidth="1"/>
    <col min="517" max="517" width="9.7109375" style="1" customWidth="1"/>
    <col min="518" max="518" width="10.85546875" style="1" customWidth="1"/>
    <col min="519" max="521" width="0" style="1" hidden="1" customWidth="1"/>
    <col min="522" max="522" width="10" style="1" customWidth="1"/>
    <col min="523" max="523" width="43.28515625" style="1" customWidth="1"/>
    <col min="524" max="526" width="0" style="1" hidden="1" customWidth="1"/>
    <col min="527" max="527" width="10.140625" style="1" customWidth="1"/>
    <col min="528" max="768" width="9.140625" style="1"/>
    <col min="769" max="769" width="6.7109375" style="1" customWidth="1"/>
    <col min="770" max="770" width="50.42578125" style="1" customWidth="1"/>
    <col min="771" max="771" width="18" style="1" customWidth="1"/>
    <col min="772" max="772" width="12" style="1" customWidth="1"/>
    <col min="773" max="773" width="9.7109375" style="1" customWidth="1"/>
    <col min="774" max="774" width="10.85546875" style="1" customWidth="1"/>
    <col min="775" max="777" width="0" style="1" hidden="1" customWidth="1"/>
    <col min="778" max="778" width="10" style="1" customWidth="1"/>
    <col min="779" max="779" width="43.28515625" style="1" customWidth="1"/>
    <col min="780" max="782" width="0" style="1" hidden="1" customWidth="1"/>
    <col min="783" max="783" width="10.140625" style="1" customWidth="1"/>
    <col min="784" max="1024" width="9.140625" style="1"/>
    <col min="1025" max="1025" width="6.7109375" style="1" customWidth="1"/>
    <col min="1026" max="1026" width="50.42578125" style="1" customWidth="1"/>
    <col min="1027" max="1027" width="18" style="1" customWidth="1"/>
    <col min="1028" max="1028" width="12" style="1" customWidth="1"/>
    <col min="1029" max="1029" width="9.7109375" style="1" customWidth="1"/>
    <col min="1030" max="1030" width="10.85546875" style="1" customWidth="1"/>
    <col min="1031" max="1033" width="0" style="1" hidden="1" customWidth="1"/>
    <col min="1034" max="1034" width="10" style="1" customWidth="1"/>
    <col min="1035" max="1035" width="43.28515625" style="1" customWidth="1"/>
    <col min="1036" max="1038" width="0" style="1" hidden="1" customWidth="1"/>
    <col min="1039" max="1039" width="10.140625" style="1" customWidth="1"/>
    <col min="1040" max="1280" width="9.140625" style="1"/>
    <col min="1281" max="1281" width="6.7109375" style="1" customWidth="1"/>
    <col min="1282" max="1282" width="50.42578125" style="1" customWidth="1"/>
    <col min="1283" max="1283" width="18" style="1" customWidth="1"/>
    <col min="1284" max="1284" width="12" style="1" customWidth="1"/>
    <col min="1285" max="1285" width="9.7109375" style="1" customWidth="1"/>
    <col min="1286" max="1286" width="10.85546875" style="1" customWidth="1"/>
    <col min="1287" max="1289" width="0" style="1" hidden="1" customWidth="1"/>
    <col min="1290" max="1290" width="10" style="1" customWidth="1"/>
    <col min="1291" max="1291" width="43.28515625" style="1" customWidth="1"/>
    <col min="1292" max="1294" width="0" style="1" hidden="1" customWidth="1"/>
    <col min="1295" max="1295" width="10.140625" style="1" customWidth="1"/>
    <col min="1296" max="1536" width="9.140625" style="1"/>
    <col min="1537" max="1537" width="6.7109375" style="1" customWidth="1"/>
    <col min="1538" max="1538" width="50.42578125" style="1" customWidth="1"/>
    <col min="1539" max="1539" width="18" style="1" customWidth="1"/>
    <col min="1540" max="1540" width="12" style="1" customWidth="1"/>
    <col min="1541" max="1541" width="9.7109375" style="1" customWidth="1"/>
    <col min="1542" max="1542" width="10.85546875" style="1" customWidth="1"/>
    <col min="1543" max="1545" width="0" style="1" hidden="1" customWidth="1"/>
    <col min="1546" max="1546" width="10" style="1" customWidth="1"/>
    <col min="1547" max="1547" width="43.28515625" style="1" customWidth="1"/>
    <col min="1548" max="1550" width="0" style="1" hidden="1" customWidth="1"/>
    <col min="1551" max="1551" width="10.140625" style="1" customWidth="1"/>
    <col min="1552" max="1792" width="9.140625" style="1"/>
    <col min="1793" max="1793" width="6.7109375" style="1" customWidth="1"/>
    <col min="1794" max="1794" width="50.42578125" style="1" customWidth="1"/>
    <col min="1795" max="1795" width="18" style="1" customWidth="1"/>
    <col min="1796" max="1796" width="12" style="1" customWidth="1"/>
    <col min="1797" max="1797" width="9.7109375" style="1" customWidth="1"/>
    <col min="1798" max="1798" width="10.85546875" style="1" customWidth="1"/>
    <col min="1799" max="1801" width="0" style="1" hidden="1" customWidth="1"/>
    <col min="1802" max="1802" width="10" style="1" customWidth="1"/>
    <col min="1803" max="1803" width="43.28515625" style="1" customWidth="1"/>
    <col min="1804" max="1806" width="0" style="1" hidden="1" customWidth="1"/>
    <col min="1807" max="1807" width="10.140625" style="1" customWidth="1"/>
    <col min="1808" max="2048" width="9.140625" style="1"/>
    <col min="2049" max="2049" width="6.7109375" style="1" customWidth="1"/>
    <col min="2050" max="2050" width="50.42578125" style="1" customWidth="1"/>
    <col min="2051" max="2051" width="18" style="1" customWidth="1"/>
    <col min="2052" max="2052" width="12" style="1" customWidth="1"/>
    <col min="2053" max="2053" width="9.7109375" style="1" customWidth="1"/>
    <col min="2054" max="2054" width="10.85546875" style="1" customWidth="1"/>
    <col min="2055" max="2057" width="0" style="1" hidden="1" customWidth="1"/>
    <col min="2058" max="2058" width="10" style="1" customWidth="1"/>
    <col min="2059" max="2059" width="43.28515625" style="1" customWidth="1"/>
    <col min="2060" max="2062" width="0" style="1" hidden="1" customWidth="1"/>
    <col min="2063" max="2063" width="10.140625" style="1" customWidth="1"/>
    <col min="2064" max="2304" width="9.140625" style="1"/>
    <col min="2305" max="2305" width="6.7109375" style="1" customWidth="1"/>
    <col min="2306" max="2306" width="50.42578125" style="1" customWidth="1"/>
    <col min="2307" max="2307" width="18" style="1" customWidth="1"/>
    <col min="2308" max="2308" width="12" style="1" customWidth="1"/>
    <col min="2309" max="2309" width="9.7109375" style="1" customWidth="1"/>
    <col min="2310" max="2310" width="10.85546875" style="1" customWidth="1"/>
    <col min="2311" max="2313" width="0" style="1" hidden="1" customWidth="1"/>
    <col min="2314" max="2314" width="10" style="1" customWidth="1"/>
    <col min="2315" max="2315" width="43.28515625" style="1" customWidth="1"/>
    <col min="2316" max="2318" width="0" style="1" hidden="1" customWidth="1"/>
    <col min="2319" max="2319" width="10.140625" style="1" customWidth="1"/>
    <col min="2320" max="2560" width="9.140625" style="1"/>
    <col min="2561" max="2561" width="6.7109375" style="1" customWidth="1"/>
    <col min="2562" max="2562" width="50.42578125" style="1" customWidth="1"/>
    <col min="2563" max="2563" width="18" style="1" customWidth="1"/>
    <col min="2564" max="2564" width="12" style="1" customWidth="1"/>
    <col min="2565" max="2565" width="9.7109375" style="1" customWidth="1"/>
    <col min="2566" max="2566" width="10.85546875" style="1" customWidth="1"/>
    <col min="2567" max="2569" width="0" style="1" hidden="1" customWidth="1"/>
    <col min="2570" max="2570" width="10" style="1" customWidth="1"/>
    <col min="2571" max="2571" width="43.28515625" style="1" customWidth="1"/>
    <col min="2572" max="2574" width="0" style="1" hidden="1" customWidth="1"/>
    <col min="2575" max="2575" width="10.140625" style="1" customWidth="1"/>
    <col min="2576" max="2816" width="9.140625" style="1"/>
    <col min="2817" max="2817" width="6.7109375" style="1" customWidth="1"/>
    <col min="2818" max="2818" width="50.42578125" style="1" customWidth="1"/>
    <col min="2819" max="2819" width="18" style="1" customWidth="1"/>
    <col min="2820" max="2820" width="12" style="1" customWidth="1"/>
    <col min="2821" max="2821" width="9.7109375" style="1" customWidth="1"/>
    <col min="2822" max="2822" width="10.85546875" style="1" customWidth="1"/>
    <col min="2823" max="2825" width="0" style="1" hidden="1" customWidth="1"/>
    <col min="2826" max="2826" width="10" style="1" customWidth="1"/>
    <col min="2827" max="2827" width="43.28515625" style="1" customWidth="1"/>
    <col min="2828" max="2830" width="0" style="1" hidden="1" customWidth="1"/>
    <col min="2831" max="2831" width="10.140625" style="1" customWidth="1"/>
    <col min="2832" max="3072" width="9.140625" style="1"/>
    <col min="3073" max="3073" width="6.7109375" style="1" customWidth="1"/>
    <col min="3074" max="3074" width="50.42578125" style="1" customWidth="1"/>
    <col min="3075" max="3075" width="18" style="1" customWidth="1"/>
    <col min="3076" max="3076" width="12" style="1" customWidth="1"/>
    <col min="3077" max="3077" width="9.7109375" style="1" customWidth="1"/>
    <col min="3078" max="3078" width="10.85546875" style="1" customWidth="1"/>
    <col min="3079" max="3081" width="0" style="1" hidden="1" customWidth="1"/>
    <col min="3082" max="3082" width="10" style="1" customWidth="1"/>
    <col min="3083" max="3083" width="43.28515625" style="1" customWidth="1"/>
    <col min="3084" max="3086" width="0" style="1" hidden="1" customWidth="1"/>
    <col min="3087" max="3087" width="10.140625" style="1" customWidth="1"/>
    <col min="3088" max="3328" width="9.140625" style="1"/>
    <col min="3329" max="3329" width="6.7109375" style="1" customWidth="1"/>
    <col min="3330" max="3330" width="50.42578125" style="1" customWidth="1"/>
    <col min="3331" max="3331" width="18" style="1" customWidth="1"/>
    <col min="3332" max="3332" width="12" style="1" customWidth="1"/>
    <col min="3333" max="3333" width="9.7109375" style="1" customWidth="1"/>
    <col min="3334" max="3334" width="10.85546875" style="1" customWidth="1"/>
    <col min="3335" max="3337" width="0" style="1" hidden="1" customWidth="1"/>
    <col min="3338" max="3338" width="10" style="1" customWidth="1"/>
    <col min="3339" max="3339" width="43.28515625" style="1" customWidth="1"/>
    <col min="3340" max="3342" width="0" style="1" hidden="1" customWidth="1"/>
    <col min="3343" max="3343" width="10.140625" style="1" customWidth="1"/>
    <col min="3344" max="3584" width="9.140625" style="1"/>
    <col min="3585" max="3585" width="6.7109375" style="1" customWidth="1"/>
    <col min="3586" max="3586" width="50.42578125" style="1" customWidth="1"/>
    <col min="3587" max="3587" width="18" style="1" customWidth="1"/>
    <col min="3588" max="3588" width="12" style="1" customWidth="1"/>
    <col min="3589" max="3589" width="9.7109375" style="1" customWidth="1"/>
    <col min="3590" max="3590" width="10.85546875" style="1" customWidth="1"/>
    <col min="3591" max="3593" width="0" style="1" hidden="1" customWidth="1"/>
    <col min="3594" max="3594" width="10" style="1" customWidth="1"/>
    <col min="3595" max="3595" width="43.28515625" style="1" customWidth="1"/>
    <col min="3596" max="3598" width="0" style="1" hidden="1" customWidth="1"/>
    <col min="3599" max="3599" width="10.140625" style="1" customWidth="1"/>
    <col min="3600" max="3840" width="9.140625" style="1"/>
    <col min="3841" max="3841" width="6.7109375" style="1" customWidth="1"/>
    <col min="3842" max="3842" width="50.42578125" style="1" customWidth="1"/>
    <col min="3843" max="3843" width="18" style="1" customWidth="1"/>
    <col min="3844" max="3844" width="12" style="1" customWidth="1"/>
    <col min="3845" max="3845" width="9.7109375" style="1" customWidth="1"/>
    <col min="3846" max="3846" width="10.85546875" style="1" customWidth="1"/>
    <col min="3847" max="3849" width="0" style="1" hidden="1" customWidth="1"/>
    <col min="3850" max="3850" width="10" style="1" customWidth="1"/>
    <col min="3851" max="3851" width="43.28515625" style="1" customWidth="1"/>
    <col min="3852" max="3854" width="0" style="1" hidden="1" customWidth="1"/>
    <col min="3855" max="3855" width="10.140625" style="1" customWidth="1"/>
    <col min="3856" max="4096" width="9.140625" style="1"/>
    <col min="4097" max="4097" width="6.7109375" style="1" customWidth="1"/>
    <col min="4098" max="4098" width="50.42578125" style="1" customWidth="1"/>
    <col min="4099" max="4099" width="18" style="1" customWidth="1"/>
    <col min="4100" max="4100" width="12" style="1" customWidth="1"/>
    <col min="4101" max="4101" width="9.7109375" style="1" customWidth="1"/>
    <col min="4102" max="4102" width="10.85546875" style="1" customWidth="1"/>
    <col min="4103" max="4105" width="0" style="1" hidden="1" customWidth="1"/>
    <col min="4106" max="4106" width="10" style="1" customWidth="1"/>
    <col min="4107" max="4107" width="43.28515625" style="1" customWidth="1"/>
    <col min="4108" max="4110" width="0" style="1" hidden="1" customWidth="1"/>
    <col min="4111" max="4111" width="10.140625" style="1" customWidth="1"/>
    <col min="4112" max="4352" width="9.140625" style="1"/>
    <col min="4353" max="4353" width="6.7109375" style="1" customWidth="1"/>
    <col min="4354" max="4354" width="50.42578125" style="1" customWidth="1"/>
    <col min="4355" max="4355" width="18" style="1" customWidth="1"/>
    <col min="4356" max="4356" width="12" style="1" customWidth="1"/>
    <col min="4357" max="4357" width="9.7109375" style="1" customWidth="1"/>
    <col min="4358" max="4358" width="10.85546875" style="1" customWidth="1"/>
    <col min="4359" max="4361" width="0" style="1" hidden="1" customWidth="1"/>
    <col min="4362" max="4362" width="10" style="1" customWidth="1"/>
    <col min="4363" max="4363" width="43.28515625" style="1" customWidth="1"/>
    <col min="4364" max="4366" width="0" style="1" hidden="1" customWidth="1"/>
    <col min="4367" max="4367" width="10.140625" style="1" customWidth="1"/>
    <col min="4368" max="4608" width="9.140625" style="1"/>
    <col min="4609" max="4609" width="6.7109375" style="1" customWidth="1"/>
    <col min="4610" max="4610" width="50.42578125" style="1" customWidth="1"/>
    <col min="4611" max="4611" width="18" style="1" customWidth="1"/>
    <col min="4612" max="4612" width="12" style="1" customWidth="1"/>
    <col min="4613" max="4613" width="9.7109375" style="1" customWidth="1"/>
    <col min="4614" max="4614" width="10.85546875" style="1" customWidth="1"/>
    <col min="4615" max="4617" width="0" style="1" hidden="1" customWidth="1"/>
    <col min="4618" max="4618" width="10" style="1" customWidth="1"/>
    <col min="4619" max="4619" width="43.28515625" style="1" customWidth="1"/>
    <col min="4620" max="4622" width="0" style="1" hidden="1" customWidth="1"/>
    <col min="4623" max="4623" width="10.140625" style="1" customWidth="1"/>
    <col min="4624" max="4864" width="9.140625" style="1"/>
    <col min="4865" max="4865" width="6.7109375" style="1" customWidth="1"/>
    <col min="4866" max="4866" width="50.42578125" style="1" customWidth="1"/>
    <col min="4867" max="4867" width="18" style="1" customWidth="1"/>
    <col min="4868" max="4868" width="12" style="1" customWidth="1"/>
    <col min="4869" max="4869" width="9.7109375" style="1" customWidth="1"/>
    <col min="4870" max="4870" width="10.85546875" style="1" customWidth="1"/>
    <col min="4871" max="4873" width="0" style="1" hidden="1" customWidth="1"/>
    <col min="4874" max="4874" width="10" style="1" customWidth="1"/>
    <col min="4875" max="4875" width="43.28515625" style="1" customWidth="1"/>
    <col min="4876" max="4878" width="0" style="1" hidden="1" customWidth="1"/>
    <col min="4879" max="4879" width="10.140625" style="1" customWidth="1"/>
    <col min="4880" max="5120" width="9.140625" style="1"/>
    <col min="5121" max="5121" width="6.7109375" style="1" customWidth="1"/>
    <col min="5122" max="5122" width="50.42578125" style="1" customWidth="1"/>
    <col min="5123" max="5123" width="18" style="1" customWidth="1"/>
    <col min="5124" max="5124" width="12" style="1" customWidth="1"/>
    <col min="5125" max="5125" width="9.7109375" style="1" customWidth="1"/>
    <col min="5126" max="5126" width="10.85546875" style="1" customWidth="1"/>
    <col min="5127" max="5129" width="0" style="1" hidden="1" customWidth="1"/>
    <col min="5130" max="5130" width="10" style="1" customWidth="1"/>
    <col min="5131" max="5131" width="43.28515625" style="1" customWidth="1"/>
    <col min="5132" max="5134" width="0" style="1" hidden="1" customWidth="1"/>
    <col min="5135" max="5135" width="10.140625" style="1" customWidth="1"/>
    <col min="5136" max="5376" width="9.140625" style="1"/>
    <col min="5377" max="5377" width="6.7109375" style="1" customWidth="1"/>
    <col min="5378" max="5378" width="50.42578125" style="1" customWidth="1"/>
    <col min="5379" max="5379" width="18" style="1" customWidth="1"/>
    <col min="5380" max="5380" width="12" style="1" customWidth="1"/>
    <col min="5381" max="5381" width="9.7109375" style="1" customWidth="1"/>
    <col min="5382" max="5382" width="10.85546875" style="1" customWidth="1"/>
    <col min="5383" max="5385" width="0" style="1" hidden="1" customWidth="1"/>
    <col min="5386" max="5386" width="10" style="1" customWidth="1"/>
    <col min="5387" max="5387" width="43.28515625" style="1" customWidth="1"/>
    <col min="5388" max="5390" width="0" style="1" hidden="1" customWidth="1"/>
    <col min="5391" max="5391" width="10.140625" style="1" customWidth="1"/>
    <col min="5392" max="5632" width="9.140625" style="1"/>
    <col min="5633" max="5633" width="6.7109375" style="1" customWidth="1"/>
    <col min="5634" max="5634" width="50.42578125" style="1" customWidth="1"/>
    <col min="5635" max="5635" width="18" style="1" customWidth="1"/>
    <col min="5636" max="5636" width="12" style="1" customWidth="1"/>
    <col min="5637" max="5637" width="9.7109375" style="1" customWidth="1"/>
    <col min="5638" max="5638" width="10.85546875" style="1" customWidth="1"/>
    <col min="5639" max="5641" width="0" style="1" hidden="1" customWidth="1"/>
    <col min="5642" max="5642" width="10" style="1" customWidth="1"/>
    <col min="5643" max="5643" width="43.28515625" style="1" customWidth="1"/>
    <col min="5644" max="5646" width="0" style="1" hidden="1" customWidth="1"/>
    <col min="5647" max="5647" width="10.140625" style="1" customWidth="1"/>
    <col min="5648" max="5888" width="9.140625" style="1"/>
    <col min="5889" max="5889" width="6.7109375" style="1" customWidth="1"/>
    <col min="5890" max="5890" width="50.42578125" style="1" customWidth="1"/>
    <col min="5891" max="5891" width="18" style="1" customWidth="1"/>
    <col min="5892" max="5892" width="12" style="1" customWidth="1"/>
    <col min="5893" max="5893" width="9.7109375" style="1" customWidth="1"/>
    <col min="5894" max="5894" width="10.85546875" style="1" customWidth="1"/>
    <col min="5895" max="5897" width="0" style="1" hidden="1" customWidth="1"/>
    <col min="5898" max="5898" width="10" style="1" customWidth="1"/>
    <col min="5899" max="5899" width="43.28515625" style="1" customWidth="1"/>
    <col min="5900" max="5902" width="0" style="1" hidden="1" customWidth="1"/>
    <col min="5903" max="5903" width="10.140625" style="1" customWidth="1"/>
    <col min="5904" max="6144" width="9.140625" style="1"/>
    <col min="6145" max="6145" width="6.7109375" style="1" customWidth="1"/>
    <col min="6146" max="6146" width="50.42578125" style="1" customWidth="1"/>
    <col min="6147" max="6147" width="18" style="1" customWidth="1"/>
    <col min="6148" max="6148" width="12" style="1" customWidth="1"/>
    <col min="6149" max="6149" width="9.7109375" style="1" customWidth="1"/>
    <col min="6150" max="6150" width="10.85546875" style="1" customWidth="1"/>
    <col min="6151" max="6153" width="0" style="1" hidden="1" customWidth="1"/>
    <col min="6154" max="6154" width="10" style="1" customWidth="1"/>
    <col min="6155" max="6155" width="43.28515625" style="1" customWidth="1"/>
    <col min="6156" max="6158" width="0" style="1" hidden="1" customWidth="1"/>
    <col min="6159" max="6159" width="10.140625" style="1" customWidth="1"/>
    <col min="6160" max="6400" width="9.140625" style="1"/>
    <col min="6401" max="6401" width="6.7109375" style="1" customWidth="1"/>
    <col min="6402" max="6402" width="50.42578125" style="1" customWidth="1"/>
    <col min="6403" max="6403" width="18" style="1" customWidth="1"/>
    <col min="6404" max="6404" width="12" style="1" customWidth="1"/>
    <col min="6405" max="6405" width="9.7109375" style="1" customWidth="1"/>
    <col min="6406" max="6406" width="10.85546875" style="1" customWidth="1"/>
    <col min="6407" max="6409" width="0" style="1" hidden="1" customWidth="1"/>
    <col min="6410" max="6410" width="10" style="1" customWidth="1"/>
    <col min="6411" max="6411" width="43.28515625" style="1" customWidth="1"/>
    <col min="6412" max="6414" width="0" style="1" hidden="1" customWidth="1"/>
    <col min="6415" max="6415" width="10.140625" style="1" customWidth="1"/>
    <col min="6416" max="6656" width="9.140625" style="1"/>
    <col min="6657" max="6657" width="6.7109375" style="1" customWidth="1"/>
    <col min="6658" max="6658" width="50.42578125" style="1" customWidth="1"/>
    <col min="6659" max="6659" width="18" style="1" customWidth="1"/>
    <col min="6660" max="6660" width="12" style="1" customWidth="1"/>
    <col min="6661" max="6661" width="9.7109375" style="1" customWidth="1"/>
    <col min="6662" max="6662" width="10.85546875" style="1" customWidth="1"/>
    <col min="6663" max="6665" width="0" style="1" hidden="1" customWidth="1"/>
    <col min="6666" max="6666" width="10" style="1" customWidth="1"/>
    <col min="6667" max="6667" width="43.28515625" style="1" customWidth="1"/>
    <col min="6668" max="6670" width="0" style="1" hidden="1" customWidth="1"/>
    <col min="6671" max="6671" width="10.140625" style="1" customWidth="1"/>
    <col min="6672" max="6912" width="9.140625" style="1"/>
    <col min="6913" max="6913" width="6.7109375" style="1" customWidth="1"/>
    <col min="6914" max="6914" width="50.42578125" style="1" customWidth="1"/>
    <col min="6915" max="6915" width="18" style="1" customWidth="1"/>
    <col min="6916" max="6916" width="12" style="1" customWidth="1"/>
    <col min="6917" max="6917" width="9.7109375" style="1" customWidth="1"/>
    <col min="6918" max="6918" width="10.85546875" style="1" customWidth="1"/>
    <col min="6919" max="6921" width="0" style="1" hidden="1" customWidth="1"/>
    <col min="6922" max="6922" width="10" style="1" customWidth="1"/>
    <col min="6923" max="6923" width="43.28515625" style="1" customWidth="1"/>
    <col min="6924" max="6926" width="0" style="1" hidden="1" customWidth="1"/>
    <col min="6927" max="6927" width="10.140625" style="1" customWidth="1"/>
    <col min="6928" max="7168" width="9.140625" style="1"/>
    <col min="7169" max="7169" width="6.7109375" style="1" customWidth="1"/>
    <col min="7170" max="7170" width="50.42578125" style="1" customWidth="1"/>
    <col min="7171" max="7171" width="18" style="1" customWidth="1"/>
    <col min="7172" max="7172" width="12" style="1" customWidth="1"/>
    <col min="7173" max="7173" width="9.7109375" style="1" customWidth="1"/>
    <col min="7174" max="7174" width="10.85546875" style="1" customWidth="1"/>
    <col min="7175" max="7177" width="0" style="1" hidden="1" customWidth="1"/>
    <col min="7178" max="7178" width="10" style="1" customWidth="1"/>
    <col min="7179" max="7179" width="43.28515625" style="1" customWidth="1"/>
    <col min="7180" max="7182" width="0" style="1" hidden="1" customWidth="1"/>
    <col min="7183" max="7183" width="10.140625" style="1" customWidth="1"/>
    <col min="7184" max="7424" width="9.140625" style="1"/>
    <col min="7425" max="7425" width="6.7109375" style="1" customWidth="1"/>
    <col min="7426" max="7426" width="50.42578125" style="1" customWidth="1"/>
    <col min="7427" max="7427" width="18" style="1" customWidth="1"/>
    <col min="7428" max="7428" width="12" style="1" customWidth="1"/>
    <col min="7429" max="7429" width="9.7109375" style="1" customWidth="1"/>
    <col min="7430" max="7430" width="10.85546875" style="1" customWidth="1"/>
    <col min="7431" max="7433" width="0" style="1" hidden="1" customWidth="1"/>
    <col min="7434" max="7434" width="10" style="1" customWidth="1"/>
    <col min="7435" max="7435" width="43.28515625" style="1" customWidth="1"/>
    <col min="7436" max="7438" width="0" style="1" hidden="1" customWidth="1"/>
    <col min="7439" max="7439" width="10.140625" style="1" customWidth="1"/>
    <col min="7440" max="7680" width="9.140625" style="1"/>
    <col min="7681" max="7681" width="6.7109375" style="1" customWidth="1"/>
    <col min="7682" max="7682" width="50.42578125" style="1" customWidth="1"/>
    <col min="7683" max="7683" width="18" style="1" customWidth="1"/>
    <col min="7684" max="7684" width="12" style="1" customWidth="1"/>
    <col min="7685" max="7685" width="9.7109375" style="1" customWidth="1"/>
    <col min="7686" max="7686" width="10.85546875" style="1" customWidth="1"/>
    <col min="7687" max="7689" width="0" style="1" hidden="1" customWidth="1"/>
    <col min="7690" max="7690" width="10" style="1" customWidth="1"/>
    <col min="7691" max="7691" width="43.28515625" style="1" customWidth="1"/>
    <col min="7692" max="7694" width="0" style="1" hidden="1" customWidth="1"/>
    <col min="7695" max="7695" width="10.140625" style="1" customWidth="1"/>
    <col min="7696" max="7936" width="9.140625" style="1"/>
    <col min="7937" max="7937" width="6.7109375" style="1" customWidth="1"/>
    <col min="7938" max="7938" width="50.42578125" style="1" customWidth="1"/>
    <col min="7939" max="7939" width="18" style="1" customWidth="1"/>
    <col min="7940" max="7940" width="12" style="1" customWidth="1"/>
    <col min="7941" max="7941" width="9.7109375" style="1" customWidth="1"/>
    <col min="7942" max="7942" width="10.85546875" style="1" customWidth="1"/>
    <col min="7943" max="7945" width="0" style="1" hidden="1" customWidth="1"/>
    <col min="7946" max="7946" width="10" style="1" customWidth="1"/>
    <col min="7947" max="7947" width="43.28515625" style="1" customWidth="1"/>
    <col min="7948" max="7950" width="0" style="1" hidden="1" customWidth="1"/>
    <col min="7951" max="7951" width="10.140625" style="1" customWidth="1"/>
    <col min="7952" max="8192" width="9.140625" style="1"/>
    <col min="8193" max="8193" width="6.7109375" style="1" customWidth="1"/>
    <col min="8194" max="8194" width="50.42578125" style="1" customWidth="1"/>
    <col min="8195" max="8195" width="18" style="1" customWidth="1"/>
    <col min="8196" max="8196" width="12" style="1" customWidth="1"/>
    <col min="8197" max="8197" width="9.7109375" style="1" customWidth="1"/>
    <col min="8198" max="8198" width="10.85546875" style="1" customWidth="1"/>
    <col min="8199" max="8201" width="0" style="1" hidden="1" customWidth="1"/>
    <col min="8202" max="8202" width="10" style="1" customWidth="1"/>
    <col min="8203" max="8203" width="43.28515625" style="1" customWidth="1"/>
    <col min="8204" max="8206" width="0" style="1" hidden="1" customWidth="1"/>
    <col min="8207" max="8207" width="10.140625" style="1" customWidth="1"/>
    <col min="8208" max="8448" width="9.140625" style="1"/>
    <col min="8449" max="8449" width="6.7109375" style="1" customWidth="1"/>
    <col min="8450" max="8450" width="50.42578125" style="1" customWidth="1"/>
    <col min="8451" max="8451" width="18" style="1" customWidth="1"/>
    <col min="8452" max="8452" width="12" style="1" customWidth="1"/>
    <col min="8453" max="8453" width="9.7109375" style="1" customWidth="1"/>
    <col min="8454" max="8454" width="10.85546875" style="1" customWidth="1"/>
    <col min="8455" max="8457" width="0" style="1" hidden="1" customWidth="1"/>
    <col min="8458" max="8458" width="10" style="1" customWidth="1"/>
    <col min="8459" max="8459" width="43.28515625" style="1" customWidth="1"/>
    <col min="8460" max="8462" width="0" style="1" hidden="1" customWidth="1"/>
    <col min="8463" max="8463" width="10.140625" style="1" customWidth="1"/>
    <col min="8464" max="8704" width="9.140625" style="1"/>
    <col min="8705" max="8705" width="6.7109375" style="1" customWidth="1"/>
    <col min="8706" max="8706" width="50.42578125" style="1" customWidth="1"/>
    <col min="8707" max="8707" width="18" style="1" customWidth="1"/>
    <col min="8708" max="8708" width="12" style="1" customWidth="1"/>
    <col min="8709" max="8709" width="9.7109375" style="1" customWidth="1"/>
    <col min="8710" max="8710" width="10.85546875" style="1" customWidth="1"/>
    <col min="8711" max="8713" width="0" style="1" hidden="1" customWidth="1"/>
    <col min="8714" max="8714" width="10" style="1" customWidth="1"/>
    <col min="8715" max="8715" width="43.28515625" style="1" customWidth="1"/>
    <col min="8716" max="8718" width="0" style="1" hidden="1" customWidth="1"/>
    <col min="8719" max="8719" width="10.140625" style="1" customWidth="1"/>
    <col min="8720" max="8960" width="9.140625" style="1"/>
    <col min="8961" max="8961" width="6.7109375" style="1" customWidth="1"/>
    <col min="8962" max="8962" width="50.42578125" style="1" customWidth="1"/>
    <col min="8963" max="8963" width="18" style="1" customWidth="1"/>
    <col min="8964" max="8964" width="12" style="1" customWidth="1"/>
    <col min="8965" max="8965" width="9.7109375" style="1" customWidth="1"/>
    <col min="8966" max="8966" width="10.85546875" style="1" customWidth="1"/>
    <col min="8967" max="8969" width="0" style="1" hidden="1" customWidth="1"/>
    <col min="8970" max="8970" width="10" style="1" customWidth="1"/>
    <col min="8971" max="8971" width="43.28515625" style="1" customWidth="1"/>
    <col min="8972" max="8974" width="0" style="1" hidden="1" customWidth="1"/>
    <col min="8975" max="8975" width="10.140625" style="1" customWidth="1"/>
    <col min="8976" max="9216" width="9.140625" style="1"/>
    <col min="9217" max="9217" width="6.7109375" style="1" customWidth="1"/>
    <col min="9218" max="9218" width="50.42578125" style="1" customWidth="1"/>
    <col min="9219" max="9219" width="18" style="1" customWidth="1"/>
    <col min="9220" max="9220" width="12" style="1" customWidth="1"/>
    <col min="9221" max="9221" width="9.7109375" style="1" customWidth="1"/>
    <col min="9222" max="9222" width="10.85546875" style="1" customWidth="1"/>
    <col min="9223" max="9225" width="0" style="1" hidden="1" customWidth="1"/>
    <col min="9226" max="9226" width="10" style="1" customWidth="1"/>
    <col min="9227" max="9227" width="43.28515625" style="1" customWidth="1"/>
    <col min="9228" max="9230" width="0" style="1" hidden="1" customWidth="1"/>
    <col min="9231" max="9231" width="10.140625" style="1" customWidth="1"/>
    <col min="9232" max="9472" width="9.140625" style="1"/>
    <col min="9473" max="9473" width="6.7109375" style="1" customWidth="1"/>
    <col min="9474" max="9474" width="50.42578125" style="1" customWidth="1"/>
    <col min="9475" max="9475" width="18" style="1" customWidth="1"/>
    <col min="9476" max="9476" width="12" style="1" customWidth="1"/>
    <col min="9477" max="9477" width="9.7109375" style="1" customWidth="1"/>
    <col min="9478" max="9478" width="10.85546875" style="1" customWidth="1"/>
    <col min="9479" max="9481" width="0" style="1" hidden="1" customWidth="1"/>
    <col min="9482" max="9482" width="10" style="1" customWidth="1"/>
    <col min="9483" max="9483" width="43.28515625" style="1" customWidth="1"/>
    <col min="9484" max="9486" width="0" style="1" hidden="1" customWidth="1"/>
    <col min="9487" max="9487" width="10.140625" style="1" customWidth="1"/>
    <col min="9488" max="9728" width="9.140625" style="1"/>
    <col min="9729" max="9729" width="6.7109375" style="1" customWidth="1"/>
    <col min="9730" max="9730" width="50.42578125" style="1" customWidth="1"/>
    <col min="9731" max="9731" width="18" style="1" customWidth="1"/>
    <col min="9732" max="9732" width="12" style="1" customWidth="1"/>
    <col min="9733" max="9733" width="9.7109375" style="1" customWidth="1"/>
    <col min="9734" max="9734" width="10.85546875" style="1" customWidth="1"/>
    <col min="9735" max="9737" width="0" style="1" hidden="1" customWidth="1"/>
    <col min="9738" max="9738" width="10" style="1" customWidth="1"/>
    <col min="9739" max="9739" width="43.28515625" style="1" customWidth="1"/>
    <col min="9740" max="9742" width="0" style="1" hidden="1" customWidth="1"/>
    <col min="9743" max="9743" width="10.140625" style="1" customWidth="1"/>
    <col min="9744" max="9984" width="9.140625" style="1"/>
    <col min="9985" max="9985" width="6.7109375" style="1" customWidth="1"/>
    <col min="9986" max="9986" width="50.42578125" style="1" customWidth="1"/>
    <col min="9987" max="9987" width="18" style="1" customWidth="1"/>
    <col min="9988" max="9988" width="12" style="1" customWidth="1"/>
    <col min="9989" max="9989" width="9.7109375" style="1" customWidth="1"/>
    <col min="9990" max="9990" width="10.85546875" style="1" customWidth="1"/>
    <col min="9991" max="9993" width="0" style="1" hidden="1" customWidth="1"/>
    <col min="9994" max="9994" width="10" style="1" customWidth="1"/>
    <col min="9995" max="9995" width="43.28515625" style="1" customWidth="1"/>
    <col min="9996" max="9998" width="0" style="1" hidden="1" customWidth="1"/>
    <col min="9999" max="9999" width="10.140625" style="1" customWidth="1"/>
    <col min="10000" max="10240" width="9.140625" style="1"/>
    <col min="10241" max="10241" width="6.7109375" style="1" customWidth="1"/>
    <col min="10242" max="10242" width="50.42578125" style="1" customWidth="1"/>
    <col min="10243" max="10243" width="18" style="1" customWidth="1"/>
    <col min="10244" max="10244" width="12" style="1" customWidth="1"/>
    <col min="10245" max="10245" width="9.7109375" style="1" customWidth="1"/>
    <col min="10246" max="10246" width="10.85546875" style="1" customWidth="1"/>
    <col min="10247" max="10249" width="0" style="1" hidden="1" customWidth="1"/>
    <col min="10250" max="10250" width="10" style="1" customWidth="1"/>
    <col min="10251" max="10251" width="43.28515625" style="1" customWidth="1"/>
    <col min="10252" max="10254" width="0" style="1" hidden="1" customWidth="1"/>
    <col min="10255" max="10255" width="10.140625" style="1" customWidth="1"/>
    <col min="10256" max="10496" width="9.140625" style="1"/>
    <col min="10497" max="10497" width="6.7109375" style="1" customWidth="1"/>
    <col min="10498" max="10498" width="50.42578125" style="1" customWidth="1"/>
    <col min="10499" max="10499" width="18" style="1" customWidth="1"/>
    <col min="10500" max="10500" width="12" style="1" customWidth="1"/>
    <col min="10501" max="10501" width="9.7109375" style="1" customWidth="1"/>
    <col min="10502" max="10502" width="10.85546875" style="1" customWidth="1"/>
    <col min="10503" max="10505" width="0" style="1" hidden="1" customWidth="1"/>
    <col min="10506" max="10506" width="10" style="1" customWidth="1"/>
    <col min="10507" max="10507" width="43.28515625" style="1" customWidth="1"/>
    <col min="10508" max="10510" width="0" style="1" hidden="1" customWidth="1"/>
    <col min="10511" max="10511" width="10.140625" style="1" customWidth="1"/>
    <col min="10512" max="10752" width="9.140625" style="1"/>
    <col min="10753" max="10753" width="6.7109375" style="1" customWidth="1"/>
    <col min="10754" max="10754" width="50.42578125" style="1" customWidth="1"/>
    <col min="10755" max="10755" width="18" style="1" customWidth="1"/>
    <col min="10756" max="10756" width="12" style="1" customWidth="1"/>
    <col min="10757" max="10757" width="9.7109375" style="1" customWidth="1"/>
    <col min="10758" max="10758" width="10.85546875" style="1" customWidth="1"/>
    <col min="10759" max="10761" width="0" style="1" hidden="1" customWidth="1"/>
    <col min="10762" max="10762" width="10" style="1" customWidth="1"/>
    <col min="10763" max="10763" width="43.28515625" style="1" customWidth="1"/>
    <col min="10764" max="10766" width="0" style="1" hidden="1" customWidth="1"/>
    <col min="10767" max="10767" width="10.140625" style="1" customWidth="1"/>
    <col min="10768" max="11008" width="9.140625" style="1"/>
    <col min="11009" max="11009" width="6.7109375" style="1" customWidth="1"/>
    <col min="11010" max="11010" width="50.42578125" style="1" customWidth="1"/>
    <col min="11011" max="11011" width="18" style="1" customWidth="1"/>
    <col min="11012" max="11012" width="12" style="1" customWidth="1"/>
    <col min="11013" max="11013" width="9.7109375" style="1" customWidth="1"/>
    <col min="11014" max="11014" width="10.85546875" style="1" customWidth="1"/>
    <col min="11015" max="11017" width="0" style="1" hidden="1" customWidth="1"/>
    <col min="11018" max="11018" width="10" style="1" customWidth="1"/>
    <col min="11019" max="11019" width="43.28515625" style="1" customWidth="1"/>
    <col min="11020" max="11022" width="0" style="1" hidden="1" customWidth="1"/>
    <col min="11023" max="11023" width="10.140625" style="1" customWidth="1"/>
    <col min="11024" max="11264" width="9.140625" style="1"/>
    <col min="11265" max="11265" width="6.7109375" style="1" customWidth="1"/>
    <col min="11266" max="11266" width="50.42578125" style="1" customWidth="1"/>
    <col min="11267" max="11267" width="18" style="1" customWidth="1"/>
    <col min="11268" max="11268" width="12" style="1" customWidth="1"/>
    <col min="11269" max="11269" width="9.7109375" style="1" customWidth="1"/>
    <col min="11270" max="11270" width="10.85546875" style="1" customWidth="1"/>
    <col min="11271" max="11273" width="0" style="1" hidden="1" customWidth="1"/>
    <col min="11274" max="11274" width="10" style="1" customWidth="1"/>
    <col min="11275" max="11275" width="43.28515625" style="1" customWidth="1"/>
    <col min="11276" max="11278" width="0" style="1" hidden="1" customWidth="1"/>
    <col min="11279" max="11279" width="10.140625" style="1" customWidth="1"/>
    <col min="11280" max="11520" width="9.140625" style="1"/>
    <col min="11521" max="11521" width="6.7109375" style="1" customWidth="1"/>
    <col min="11522" max="11522" width="50.42578125" style="1" customWidth="1"/>
    <col min="11523" max="11523" width="18" style="1" customWidth="1"/>
    <col min="11524" max="11524" width="12" style="1" customWidth="1"/>
    <col min="11525" max="11525" width="9.7109375" style="1" customWidth="1"/>
    <col min="11526" max="11526" width="10.85546875" style="1" customWidth="1"/>
    <col min="11527" max="11529" width="0" style="1" hidden="1" customWidth="1"/>
    <col min="11530" max="11530" width="10" style="1" customWidth="1"/>
    <col min="11531" max="11531" width="43.28515625" style="1" customWidth="1"/>
    <col min="11532" max="11534" width="0" style="1" hidden="1" customWidth="1"/>
    <col min="11535" max="11535" width="10.140625" style="1" customWidth="1"/>
    <col min="11536" max="11776" width="9.140625" style="1"/>
    <col min="11777" max="11777" width="6.7109375" style="1" customWidth="1"/>
    <col min="11778" max="11778" width="50.42578125" style="1" customWidth="1"/>
    <col min="11779" max="11779" width="18" style="1" customWidth="1"/>
    <col min="11780" max="11780" width="12" style="1" customWidth="1"/>
    <col min="11781" max="11781" width="9.7109375" style="1" customWidth="1"/>
    <col min="11782" max="11782" width="10.85546875" style="1" customWidth="1"/>
    <col min="11783" max="11785" width="0" style="1" hidden="1" customWidth="1"/>
    <col min="11786" max="11786" width="10" style="1" customWidth="1"/>
    <col min="11787" max="11787" width="43.28515625" style="1" customWidth="1"/>
    <col min="11788" max="11790" width="0" style="1" hidden="1" customWidth="1"/>
    <col min="11791" max="11791" width="10.140625" style="1" customWidth="1"/>
    <col min="11792" max="12032" width="9.140625" style="1"/>
    <col min="12033" max="12033" width="6.7109375" style="1" customWidth="1"/>
    <col min="12034" max="12034" width="50.42578125" style="1" customWidth="1"/>
    <col min="12035" max="12035" width="18" style="1" customWidth="1"/>
    <col min="12036" max="12036" width="12" style="1" customWidth="1"/>
    <col min="12037" max="12037" width="9.7109375" style="1" customWidth="1"/>
    <col min="12038" max="12038" width="10.85546875" style="1" customWidth="1"/>
    <col min="12039" max="12041" width="0" style="1" hidden="1" customWidth="1"/>
    <col min="12042" max="12042" width="10" style="1" customWidth="1"/>
    <col min="12043" max="12043" width="43.28515625" style="1" customWidth="1"/>
    <col min="12044" max="12046" width="0" style="1" hidden="1" customWidth="1"/>
    <col min="12047" max="12047" width="10.140625" style="1" customWidth="1"/>
    <col min="12048" max="12288" width="9.140625" style="1"/>
    <col min="12289" max="12289" width="6.7109375" style="1" customWidth="1"/>
    <col min="12290" max="12290" width="50.42578125" style="1" customWidth="1"/>
    <col min="12291" max="12291" width="18" style="1" customWidth="1"/>
    <col min="12292" max="12292" width="12" style="1" customWidth="1"/>
    <col min="12293" max="12293" width="9.7109375" style="1" customWidth="1"/>
    <col min="12294" max="12294" width="10.85546875" style="1" customWidth="1"/>
    <col min="12295" max="12297" width="0" style="1" hidden="1" customWidth="1"/>
    <col min="12298" max="12298" width="10" style="1" customWidth="1"/>
    <col min="12299" max="12299" width="43.28515625" style="1" customWidth="1"/>
    <col min="12300" max="12302" width="0" style="1" hidden="1" customWidth="1"/>
    <col min="12303" max="12303" width="10.140625" style="1" customWidth="1"/>
    <col min="12304" max="12544" width="9.140625" style="1"/>
    <col min="12545" max="12545" width="6.7109375" style="1" customWidth="1"/>
    <col min="12546" max="12546" width="50.42578125" style="1" customWidth="1"/>
    <col min="12547" max="12547" width="18" style="1" customWidth="1"/>
    <col min="12548" max="12548" width="12" style="1" customWidth="1"/>
    <col min="12549" max="12549" width="9.7109375" style="1" customWidth="1"/>
    <col min="12550" max="12550" width="10.85546875" style="1" customWidth="1"/>
    <col min="12551" max="12553" width="0" style="1" hidden="1" customWidth="1"/>
    <col min="12554" max="12554" width="10" style="1" customWidth="1"/>
    <col min="12555" max="12555" width="43.28515625" style="1" customWidth="1"/>
    <col min="12556" max="12558" width="0" style="1" hidden="1" customWidth="1"/>
    <col min="12559" max="12559" width="10.140625" style="1" customWidth="1"/>
    <col min="12560" max="12800" width="9.140625" style="1"/>
    <col min="12801" max="12801" width="6.7109375" style="1" customWidth="1"/>
    <col min="12802" max="12802" width="50.42578125" style="1" customWidth="1"/>
    <col min="12803" max="12803" width="18" style="1" customWidth="1"/>
    <col min="12804" max="12804" width="12" style="1" customWidth="1"/>
    <col min="12805" max="12805" width="9.7109375" style="1" customWidth="1"/>
    <col min="12806" max="12806" width="10.85546875" style="1" customWidth="1"/>
    <col min="12807" max="12809" width="0" style="1" hidden="1" customWidth="1"/>
    <col min="12810" max="12810" width="10" style="1" customWidth="1"/>
    <col min="12811" max="12811" width="43.28515625" style="1" customWidth="1"/>
    <col min="12812" max="12814" width="0" style="1" hidden="1" customWidth="1"/>
    <col min="12815" max="12815" width="10.140625" style="1" customWidth="1"/>
    <col min="12816" max="13056" width="9.140625" style="1"/>
    <col min="13057" max="13057" width="6.7109375" style="1" customWidth="1"/>
    <col min="13058" max="13058" width="50.42578125" style="1" customWidth="1"/>
    <col min="13059" max="13059" width="18" style="1" customWidth="1"/>
    <col min="13060" max="13060" width="12" style="1" customWidth="1"/>
    <col min="13061" max="13061" width="9.7109375" style="1" customWidth="1"/>
    <col min="13062" max="13062" width="10.85546875" style="1" customWidth="1"/>
    <col min="13063" max="13065" width="0" style="1" hidden="1" customWidth="1"/>
    <col min="13066" max="13066" width="10" style="1" customWidth="1"/>
    <col min="13067" max="13067" width="43.28515625" style="1" customWidth="1"/>
    <col min="13068" max="13070" width="0" style="1" hidden="1" customWidth="1"/>
    <col min="13071" max="13071" width="10.140625" style="1" customWidth="1"/>
    <col min="13072" max="13312" width="9.140625" style="1"/>
    <col min="13313" max="13313" width="6.7109375" style="1" customWidth="1"/>
    <col min="13314" max="13314" width="50.42578125" style="1" customWidth="1"/>
    <col min="13315" max="13315" width="18" style="1" customWidth="1"/>
    <col min="13316" max="13316" width="12" style="1" customWidth="1"/>
    <col min="13317" max="13317" width="9.7109375" style="1" customWidth="1"/>
    <col min="13318" max="13318" width="10.85546875" style="1" customWidth="1"/>
    <col min="13319" max="13321" width="0" style="1" hidden="1" customWidth="1"/>
    <col min="13322" max="13322" width="10" style="1" customWidth="1"/>
    <col min="13323" max="13323" width="43.28515625" style="1" customWidth="1"/>
    <col min="13324" max="13326" width="0" style="1" hidden="1" customWidth="1"/>
    <col min="13327" max="13327" width="10.140625" style="1" customWidth="1"/>
    <col min="13328" max="13568" width="9.140625" style="1"/>
    <col min="13569" max="13569" width="6.7109375" style="1" customWidth="1"/>
    <col min="13570" max="13570" width="50.42578125" style="1" customWidth="1"/>
    <col min="13571" max="13571" width="18" style="1" customWidth="1"/>
    <col min="13572" max="13572" width="12" style="1" customWidth="1"/>
    <col min="13573" max="13573" width="9.7109375" style="1" customWidth="1"/>
    <col min="13574" max="13574" width="10.85546875" style="1" customWidth="1"/>
    <col min="13575" max="13577" width="0" style="1" hidden="1" customWidth="1"/>
    <col min="13578" max="13578" width="10" style="1" customWidth="1"/>
    <col min="13579" max="13579" width="43.28515625" style="1" customWidth="1"/>
    <col min="13580" max="13582" width="0" style="1" hidden="1" customWidth="1"/>
    <col min="13583" max="13583" width="10.140625" style="1" customWidth="1"/>
    <col min="13584" max="13824" width="9.140625" style="1"/>
    <col min="13825" max="13825" width="6.7109375" style="1" customWidth="1"/>
    <col min="13826" max="13826" width="50.42578125" style="1" customWidth="1"/>
    <col min="13827" max="13827" width="18" style="1" customWidth="1"/>
    <col min="13828" max="13828" width="12" style="1" customWidth="1"/>
    <col min="13829" max="13829" width="9.7109375" style="1" customWidth="1"/>
    <col min="13830" max="13830" width="10.85546875" style="1" customWidth="1"/>
    <col min="13831" max="13833" width="0" style="1" hidden="1" customWidth="1"/>
    <col min="13834" max="13834" width="10" style="1" customWidth="1"/>
    <col min="13835" max="13835" width="43.28515625" style="1" customWidth="1"/>
    <col min="13836" max="13838" width="0" style="1" hidden="1" customWidth="1"/>
    <col min="13839" max="13839" width="10.140625" style="1" customWidth="1"/>
    <col min="13840" max="14080" width="9.140625" style="1"/>
    <col min="14081" max="14081" width="6.7109375" style="1" customWidth="1"/>
    <col min="14082" max="14082" width="50.42578125" style="1" customWidth="1"/>
    <col min="14083" max="14083" width="18" style="1" customWidth="1"/>
    <col min="14084" max="14084" width="12" style="1" customWidth="1"/>
    <col min="14085" max="14085" width="9.7109375" style="1" customWidth="1"/>
    <col min="14086" max="14086" width="10.85546875" style="1" customWidth="1"/>
    <col min="14087" max="14089" width="0" style="1" hidden="1" customWidth="1"/>
    <col min="14090" max="14090" width="10" style="1" customWidth="1"/>
    <col min="14091" max="14091" width="43.28515625" style="1" customWidth="1"/>
    <col min="14092" max="14094" width="0" style="1" hidden="1" customWidth="1"/>
    <col min="14095" max="14095" width="10.140625" style="1" customWidth="1"/>
    <col min="14096" max="14336" width="9.140625" style="1"/>
    <col min="14337" max="14337" width="6.7109375" style="1" customWidth="1"/>
    <col min="14338" max="14338" width="50.42578125" style="1" customWidth="1"/>
    <col min="14339" max="14339" width="18" style="1" customWidth="1"/>
    <col min="14340" max="14340" width="12" style="1" customWidth="1"/>
    <col min="14341" max="14341" width="9.7109375" style="1" customWidth="1"/>
    <col min="14342" max="14342" width="10.85546875" style="1" customWidth="1"/>
    <col min="14343" max="14345" width="0" style="1" hidden="1" customWidth="1"/>
    <col min="14346" max="14346" width="10" style="1" customWidth="1"/>
    <col min="14347" max="14347" width="43.28515625" style="1" customWidth="1"/>
    <col min="14348" max="14350" width="0" style="1" hidden="1" customWidth="1"/>
    <col min="14351" max="14351" width="10.140625" style="1" customWidth="1"/>
    <col min="14352" max="14592" width="9.140625" style="1"/>
    <col min="14593" max="14593" width="6.7109375" style="1" customWidth="1"/>
    <col min="14594" max="14594" width="50.42578125" style="1" customWidth="1"/>
    <col min="14595" max="14595" width="18" style="1" customWidth="1"/>
    <col min="14596" max="14596" width="12" style="1" customWidth="1"/>
    <col min="14597" max="14597" width="9.7109375" style="1" customWidth="1"/>
    <col min="14598" max="14598" width="10.85546875" style="1" customWidth="1"/>
    <col min="14599" max="14601" width="0" style="1" hidden="1" customWidth="1"/>
    <col min="14602" max="14602" width="10" style="1" customWidth="1"/>
    <col min="14603" max="14603" width="43.28515625" style="1" customWidth="1"/>
    <col min="14604" max="14606" width="0" style="1" hidden="1" customWidth="1"/>
    <col min="14607" max="14607" width="10.140625" style="1" customWidth="1"/>
    <col min="14608" max="14848" width="9.140625" style="1"/>
    <col min="14849" max="14849" width="6.7109375" style="1" customWidth="1"/>
    <col min="14850" max="14850" width="50.42578125" style="1" customWidth="1"/>
    <col min="14851" max="14851" width="18" style="1" customWidth="1"/>
    <col min="14852" max="14852" width="12" style="1" customWidth="1"/>
    <col min="14853" max="14853" width="9.7109375" style="1" customWidth="1"/>
    <col min="14854" max="14854" width="10.85546875" style="1" customWidth="1"/>
    <col min="14855" max="14857" width="0" style="1" hidden="1" customWidth="1"/>
    <col min="14858" max="14858" width="10" style="1" customWidth="1"/>
    <col min="14859" max="14859" width="43.28515625" style="1" customWidth="1"/>
    <col min="14860" max="14862" width="0" style="1" hidden="1" customWidth="1"/>
    <col min="14863" max="14863" width="10.140625" style="1" customWidth="1"/>
    <col min="14864" max="15104" width="9.140625" style="1"/>
    <col min="15105" max="15105" width="6.7109375" style="1" customWidth="1"/>
    <col min="15106" max="15106" width="50.42578125" style="1" customWidth="1"/>
    <col min="15107" max="15107" width="18" style="1" customWidth="1"/>
    <col min="15108" max="15108" width="12" style="1" customWidth="1"/>
    <col min="15109" max="15109" width="9.7109375" style="1" customWidth="1"/>
    <col min="15110" max="15110" width="10.85546875" style="1" customWidth="1"/>
    <col min="15111" max="15113" width="0" style="1" hidden="1" customWidth="1"/>
    <col min="15114" max="15114" width="10" style="1" customWidth="1"/>
    <col min="15115" max="15115" width="43.28515625" style="1" customWidth="1"/>
    <col min="15116" max="15118" width="0" style="1" hidden="1" customWidth="1"/>
    <col min="15119" max="15119" width="10.140625" style="1" customWidth="1"/>
    <col min="15120" max="15360" width="9.140625" style="1"/>
    <col min="15361" max="15361" width="6.7109375" style="1" customWidth="1"/>
    <col min="15362" max="15362" width="50.42578125" style="1" customWidth="1"/>
    <col min="15363" max="15363" width="18" style="1" customWidth="1"/>
    <col min="15364" max="15364" width="12" style="1" customWidth="1"/>
    <col min="15365" max="15365" width="9.7109375" style="1" customWidth="1"/>
    <col min="15366" max="15366" width="10.85546875" style="1" customWidth="1"/>
    <col min="15367" max="15369" width="0" style="1" hidden="1" customWidth="1"/>
    <col min="15370" max="15370" width="10" style="1" customWidth="1"/>
    <col min="15371" max="15371" width="43.28515625" style="1" customWidth="1"/>
    <col min="15372" max="15374" width="0" style="1" hidden="1" customWidth="1"/>
    <col min="15375" max="15375" width="10.140625" style="1" customWidth="1"/>
    <col min="15376" max="15616" width="9.140625" style="1"/>
    <col min="15617" max="15617" width="6.7109375" style="1" customWidth="1"/>
    <col min="15618" max="15618" width="50.42578125" style="1" customWidth="1"/>
    <col min="15619" max="15619" width="18" style="1" customWidth="1"/>
    <col min="15620" max="15620" width="12" style="1" customWidth="1"/>
    <col min="15621" max="15621" width="9.7109375" style="1" customWidth="1"/>
    <col min="15622" max="15622" width="10.85546875" style="1" customWidth="1"/>
    <col min="15623" max="15625" width="0" style="1" hidden="1" customWidth="1"/>
    <col min="15626" max="15626" width="10" style="1" customWidth="1"/>
    <col min="15627" max="15627" width="43.28515625" style="1" customWidth="1"/>
    <col min="15628" max="15630" width="0" style="1" hidden="1" customWidth="1"/>
    <col min="15631" max="15631" width="10.140625" style="1" customWidth="1"/>
    <col min="15632" max="15872" width="9.140625" style="1"/>
    <col min="15873" max="15873" width="6.7109375" style="1" customWidth="1"/>
    <col min="15874" max="15874" width="50.42578125" style="1" customWidth="1"/>
    <col min="15875" max="15875" width="18" style="1" customWidth="1"/>
    <col min="15876" max="15876" width="12" style="1" customWidth="1"/>
    <col min="15877" max="15877" width="9.7109375" style="1" customWidth="1"/>
    <col min="15878" max="15878" width="10.85546875" style="1" customWidth="1"/>
    <col min="15879" max="15881" width="0" style="1" hidden="1" customWidth="1"/>
    <col min="15882" max="15882" width="10" style="1" customWidth="1"/>
    <col min="15883" max="15883" width="43.28515625" style="1" customWidth="1"/>
    <col min="15884" max="15886" width="0" style="1" hidden="1" customWidth="1"/>
    <col min="15887" max="15887" width="10.140625" style="1" customWidth="1"/>
    <col min="15888" max="16128" width="9.140625" style="1"/>
    <col min="16129" max="16129" width="6.7109375" style="1" customWidth="1"/>
    <col min="16130" max="16130" width="50.42578125" style="1" customWidth="1"/>
    <col min="16131" max="16131" width="18" style="1" customWidth="1"/>
    <col min="16132" max="16132" width="12" style="1" customWidth="1"/>
    <col min="16133" max="16133" width="9.7109375" style="1" customWidth="1"/>
    <col min="16134" max="16134" width="10.85546875" style="1" customWidth="1"/>
    <col min="16135" max="16137" width="0" style="1" hidden="1" customWidth="1"/>
    <col min="16138" max="16138" width="10" style="1" customWidth="1"/>
    <col min="16139" max="16139" width="43.28515625" style="1" customWidth="1"/>
    <col min="16140" max="16142" width="0" style="1" hidden="1" customWidth="1"/>
    <col min="16143" max="16143" width="10.140625" style="1" customWidth="1"/>
    <col min="16144" max="16384" width="9.140625" style="1"/>
  </cols>
  <sheetData>
    <row r="1" spans="1:15" ht="18.75" x14ac:dyDescent="0.3">
      <c r="B1" s="2"/>
      <c r="C1" s="2"/>
      <c r="D1" s="2"/>
      <c r="E1" s="2"/>
      <c r="F1" s="2"/>
      <c r="G1" s="2"/>
      <c r="H1" s="2"/>
      <c r="I1" s="158" t="s">
        <v>0</v>
      </c>
      <c r="J1" s="330" t="s">
        <v>206</v>
      </c>
      <c r="K1" s="330"/>
      <c r="L1" s="158" t="s">
        <v>0</v>
      </c>
    </row>
    <row r="2" spans="1:15" ht="18.75" x14ac:dyDescent="0.25">
      <c r="B2" s="2"/>
      <c r="C2" s="2"/>
      <c r="D2" s="2"/>
      <c r="E2" s="2"/>
      <c r="F2" s="2"/>
      <c r="G2" s="2"/>
      <c r="H2" s="2"/>
      <c r="I2" s="145" t="s">
        <v>1</v>
      </c>
      <c r="J2" s="284" t="s">
        <v>215</v>
      </c>
      <c r="K2" s="284"/>
      <c r="L2" s="145" t="s">
        <v>1</v>
      </c>
    </row>
    <row r="3" spans="1:15" ht="18.75" x14ac:dyDescent="0.25">
      <c r="B3" s="2"/>
      <c r="C3" s="2"/>
      <c r="D3" s="2"/>
      <c r="E3" s="2"/>
      <c r="F3" s="2"/>
      <c r="G3" s="2"/>
      <c r="H3" s="2"/>
      <c r="I3" s="145" t="s">
        <v>2</v>
      </c>
      <c r="J3" s="284" t="s">
        <v>216</v>
      </c>
      <c r="K3" s="284"/>
      <c r="L3" s="145" t="s">
        <v>2</v>
      </c>
    </row>
    <row r="4" spans="1:15" ht="18.75" x14ac:dyDescent="0.25">
      <c r="B4" s="2"/>
      <c r="C4" s="2"/>
      <c r="D4" s="2"/>
      <c r="E4" s="2"/>
      <c r="F4" s="2"/>
      <c r="G4" s="2"/>
      <c r="H4" s="2"/>
      <c r="I4" s="145" t="s">
        <v>3</v>
      </c>
      <c r="J4" s="284" t="s">
        <v>4</v>
      </c>
      <c r="K4" s="284"/>
      <c r="L4" s="145" t="s">
        <v>3</v>
      </c>
    </row>
    <row r="5" spans="1:15" ht="18.75" x14ac:dyDescent="0.25">
      <c r="B5" s="2"/>
      <c r="C5" s="2"/>
      <c r="D5" s="2"/>
      <c r="E5" s="2"/>
      <c r="F5" s="2"/>
      <c r="G5" s="2"/>
      <c r="H5" s="2"/>
      <c r="I5" s="145" t="s">
        <v>5</v>
      </c>
      <c r="J5" s="284" t="s">
        <v>255</v>
      </c>
      <c r="K5" s="284"/>
      <c r="L5" s="145" t="s">
        <v>5</v>
      </c>
    </row>
    <row r="6" spans="1:15" ht="21" customHeight="1" x14ac:dyDescent="0.25">
      <c r="B6" s="2"/>
      <c r="C6" s="2"/>
      <c r="D6" s="2"/>
      <c r="E6" s="2"/>
      <c r="F6" s="2"/>
      <c r="G6" s="2"/>
      <c r="H6" s="6"/>
      <c r="I6" s="145" t="s">
        <v>6</v>
      </c>
      <c r="J6" s="270" t="s">
        <v>271</v>
      </c>
      <c r="K6" s="284"/>
      <c r="L6" s="145" t="s">
        <v>6</v>
      </c>
    </row>
    <row r="7" spans="1:15" ht="15.6" customHeight="1" x14ac:dyDescent="0.3">
      <c r="B7" s="2"/>
      <c r="C7" s="2"/>
      <c r="D7" s="2"/>
      <c r="E7" s="2"/>
      <c r="F7" s="2"/>
      <c r="G7" s="2"/>
      <c r="H7" s="6"/>
      <c r="I7" s="145" t="s">
        <v>24</v>
      </c>
      <c r="J7" s="122" t="s">
        <v>198</v>
      </c>
      <c r="K7" s="155"/>
      <c r="L7" s="7"/>
      <c r="M7" s="7"/>
      <c r="N7" s="7"/>
      <c r="O7" s="7"/>
    </row>
    <row r="8" spans="1:15" ht="15.75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5" ht="27" customHeight="1" x14ac:dyDescent="0.3">
      <c r="B9" s="311" t="s">
        <v>204</v>
      </c>
      <c r="C9" s="311"/>
      <c r="D9" s="311"/>
      <c r="E9" s="311"/>
      <c r="F9" s="311"/>
      <c r="G9" s="311"/>
      <c r="H9" s="311"/>
      <c r="I9" s="311"/>
      <c r="J9" s="311"/>
      <c r="K9" s="311"/>
      <c r="L9" s="2"/>
    </row>
    <row r="10" spans="1:15" ht="15.75" x14ac:dyDescent="0.25">
      <c r="B10" s="2"/>
      <c r="C10" s="2"/>
      <c r="D10" s="328"/>
      <c r="E10" s="328"/>
      <c r="F10" s="328"/>
      <c r="G10" s="328"/>
      <c r="H10" s="328"/>
      <c r="I10" s="2"/>
      <c r="J10" s="2"/>
      <c r="K10" s="2"/>
      <c r="L10" s="2"/>
    </row>
    <row r="11" spans="1:15" ht="15.75" customHeight="1" x14ac:dyDescent="0.25">
      <c r="A11" s="347" t="s">
        <v>56</v>
      </c>
      <c r="B11" s="347" t="s">
        <v>8</v>
      </c>
      <c r="C11" s="347" t="s">
        <v>9</v>
      </c>
      <c r="D11" s="347" t="s">
        <v>10</v>
      </c>
      <c r="E11" s="350" t="s">
        <v>11</v>
      </c>
      <c r="F11" s="350"/>
      <c r="G11" s="350"/>
      <c r="H11" s="350"/>
      <c r="I11" s="350"/>
      <c r="J11" s="351"/>
      <c r="K11" s="352" t="s">
        <v>12</v>
      </c>
      <c r="L11" s="2"/>
    </row>
    <row r="12" spans="1:15" ht="15.75" x14ac:dyDescent="0.25">
      <c r="A12" s="348"/>
      <c r="B12" s="348"/>
      <c r="C12" s="348"/>
      <c r="D12" s="348"/>
      <c r="E12" s="347" t="s">
        <v>192</v>
      </c>
      <c r="F12" s="347" t="s">
        <v>191</v>
      </c>
      <c r="G12" s="347" t="s">
        <v>13</v>
      </c>
      <c r="H12" s="347" t="s">
        <v>14</v>
      </c>
      <c r="I12" s="347" t="s">
        <v>15</v>
      </c>
      <c r="J12" s="352" t="s">
        <v>193</v>
      </c>
      <c r="K12" s="352"/>
      <c r="L12" s="2"/>
    </row>
    <row r="13" spans="1:15" ht="15.75" x14ac:dyDescent="0.25">
      <c r="A13" s="349"/>
      <c r="B13" s="349"/>
      <c r="C13" s="349"/>
      <c r="D13" s="349"/>
      <c r="E13" s="349"/>
      <c r="F13" s="349"/>
      <c r="G13" s="349"/>
      <c r="H13" s="349"/>
      <c r="I13" s="349"/>
      <c r="J13" s="352"/>
      <c r="K13" s="352"/>
      <c r="L13" s="2"/>
    </row>
    <row r="14" spans="1:15" ht="45.75" customHeight="1" x14ac:dyDescent="0.25">
      <c r="A14" s="9">
        <v>1</v>
      </c>
      <c r="B14" s="194" t="s">
        <v>194</v>
      </c>
      <c r="C14" s="77" t="s">
        <v>16</v>
      </c>
      <c r="D14" s="206">
        <f t="shared" ref="D14:D16" si="0">SUM(E14:J14)</f>
        <v>490.67</v>
      </c>
      <c r="E14" s="207">
        <v>490.67</v>
      </c>
      <c r="F14" s="197"/>
      <c r="G14" s="196"/>
      <c r="H14" s="196"/>
      <c r="I14" s="196"/>
      <c r="J14" s="196"/>
      <c r="K14" s="77" t="s">
        <v>195</v>
      </c>
      <c r="L14" s="2"/>
    </row>
    <row r="15" spans="1:15" ht="31.5" hidden="1" x14ac:dyDescent="0.25">
      <c r="A15" s="9">
        <v>2</v>
      </c>
      <c r="B15" s="194" t="s">
        <v>188</v>
      </c>
      <c r="C15" s="77" t="s">
        <v>16</v>
      </c>
      <c r="D15" s="195">
        <f t="shared" si="0"/>
        <v>0</v>
      </c>
      <c r="E15" s="197">
        <v>0</v>
      </c>
      <c r="F15" s="196"/>
      <c r="G15" s="196"/>
      <c r="H15" s="196"/>
      <c r="I15" s="196"/>
      <c r="J15" s="196"/>
      <c r="K15" s="77" t="s">
        <v>187</v>
      </c>
      <c r="L15" s="2"/>
      <c r="N15" s="198">
        <v>441</v>
      </c>
    </row>
    <row r="16" spans="1:15" ht="54" hidden="1" customHeight="1" x14ac:dyDescent="0.25">
      <c r="A16" s="9">
        <v>3</v>
      </c>
      <c r="B16" s="199" t="s">
        <v>189</v>
      </c>
      <c r="C16" s="200" t="s">
        <v>16</v>
      </c>
      <c r="D16" s="195">
        <f t="shared" si="0"/>
        <v>0</v>
      </c>
      <c r="E16" s="201">
        <v>0</v>
      </c>
      <c r="F16" s="196"/>
      <c r="G16" s="196"/>
      <c r="H16" s="196"/>
      <c r="I16" s="196"/>
      <c r="J16" s="196"/>
      <c r="K16" s="77" t="s">
        <v>190</v>
      </c>
      <c r="L16" s="2"/>
      <c r="N16" s="198"/>
    </row>
    <row r="17" spans="1:13" ht="32.25" customHeight="1" x14ac:dyDescent="0.25">
      <c r="A17" s="202"/>
      <c r="B17" s="203" t="s">
        <v>22</v>
      </c>
      <c r="C17" s="204"/>
      <c r="D17" s="195">
        <f>D14</f>
        <v>490.67</v>
      </c>
      <c r="E17" s="268">
        <f t="shared" ref="E17:J17" si="1">E14</f>
        <v>490.67</v>
      </c>
      <c r="F17" s="195">
        <f t="shared" si="1"/>
        <v>0</v>
      </c>
      <c r="G17" s="195">
        <f t="shared" si="1"/>
        <v>0</v>
      </c>
      <c r="H17" s="195">
        <f t="shared" si="1"/>
        <v>0</v>
      </c>
      <c r="I17" s="195">
        <f t="shared" si="1"/>
        <v>0</v>
      </c>
      <c r="J17" s="195">
        <f t="shared" si="1"/>
        <v>0</v>
      </c>
      <c r="K17" s="205"/>
      <c r="L17" s="2"/>
    </row>
    <row r="18" spans="1:13" ht="15.75" x14ac:dyDescent="0.25">
      <c r="B18" s="16"/>
      <c r="C18" s="16"/>
      <c r="D18" s="17"/>
      <c r="E18" s="17"/>
      <c r="F18" s="17"/>
      <c r="G18" s="17"/>
      <c r="H18" s="17"/>
      <c r="I18" s="17"/>
      <c r="J18" s="17"/>
      <c r="K18" s="18"/>
      <c r="L18" s="2"/>
    </row>
    <row r="19" spans="1:13" ht="15.75" hidden="1" x14ac:dyDescent="0.25">
      <c r="B19" s="16"/>
      <c r="C19" s="16"/>
      <c r="D19" s="17"/>
      <c r="E19" s="17"/>
      <c r="F19" s="17"/>
      <c r="G19" s="17"/>
      <c r="H19" s="17"/>
      <c r="I19" s="17"/>
      <c r="J19" s="17"/>
      <c r="K19" s="18"/>
      <c r="L19" s="2"/>
    </row>
    <row r="20" spans="1:13" ht="15.75" x14ac:dyDescent="0.25">
      <c r="B20" s="16"/>
      <c r="C20" s="16"/>
      <c r="D20" s="17"/>
      <c r="E20" s="17"/>
      <c r="F20" s="17"/>
      <c r="G20" s="17"/>
      <c r="H20" s="17"/>
      <c r="I20" s="17"/>
      <c r="J20" s="17"/>
      <c r="K20" s="18"/>
      <c r="L20" s="2"/>
    </row>
    <row r="21" spans="1:13" ht="15.75" x14ac:dyDescent="0.25">
      <c r="B21" s="16"/>
      <c r="C21" s="16"/>
      <c r="D21" s="17"/>
      <c r="E21" s="17"/>
      <c r="F21" s="17"/>
      <c r="G21" s="17"/>
      <c r="H21" s="17"/>
      <c r="I21" s="17"/>
      <c r="J21" s="17"/>
      <c r="K21" s="18"/>
      <c r="L21" s="2"/>
    </row>
    <row r="22" spans="1:13" ht="18.75" x14ac:dyDescent="0.25">
      <c r="B22" s="41"/>
      <c r="C22" s="42"/>
      <c r="E22" s="17"/>
      <c r="F22" s="17"/>
      <c r="G22" s="17"/>
      <c r="H22" s="17"/>
      <c r="I22" s="17"/>
      <c r="J22" s="17"/>
      <c r="K22" s="42"/>
      <c r="L22" s="2"/>
    </row>
    <row r="23" spans="1:13" ht="30" customHeight="1" x14ac:dyDescent="0.2">
      <c r="B23" s="276" t="s">
        <v>129</v>
      </c>
      <c r="C23" s="276"/>
      <c r="D23" s="258"/>
      <c r="E23" s="20"/>
      <c r="F23" s="20"/>
      <c r="G23" s="6"/>
      <c r="H23" s="6"/>
      <c r="I23" s="6"/>
      <c r="J23" s="22"/>
      <c r="K23" s="22" t="s">
        <v>32</v>
      </c>
      <c r="L23" s="22"/>
    </row>
    <row r="24" spans="1:13" ht="48" customHeight="1" x14ac:dyDescent="0.2">
      <c r="B24" s="258"/>
      <c r="C24" s="258"/>
      <c r="D24" s="258"/>
      <c r="E24" s="20"/>
      <c r="F24" s="20"/>
      <c r="G24" s="6"/>
      <c r="H24" s="6"/>
      <c r="I24" s="6"/>
      <c r="J24" s="22"/>
      <c r="K24" s="22"/>
      <c r="L24" s="22"/>
    </row>
    <row r="25" spans="1:13" ht="18.75" x14ac:dyDescent="0.25">
      <c r="B25" s="310" t="s">
        <v>274</v>
      </c>
      <c r="C25" s="310"/>
      <c r="D25" s="23"/>
      <c r="E25" s="24"/>
      <c r="F25" s="24"/>
      <c r="G25" s="24"/>
      <c r="H25" s="24"/>
      <c r="I25" s="24"/>
      <c r="J25" s="2"/>
      <c r="K25" s="2"/>
    </row>
    <row r="26" spans="1:13" ht="15.75" x14ac:dyDescent="0.25">
      <c r="B26" s="25" t="s">
        <v>23</v>
      </c>
      <c r="C26" s="25"/>
      <c r="D26" s="24"/>
      <c r="E26" s="24"/>
      <c r="F26" s="24"/>
      <c r="G26" s="24"/>
      <c r="H26" s="24"/>
      <c r="I26" s="24"/>
      <c r="J26" s="2"/>
      <c r="K26" s="2"/>
      <c r="M26" s="145"/>
    </row>
    <row r="27" spans="1:13" ht="15.75" x14ac:dyDescent="0.25">
      <c r="B27" s="26"/>
      <c r="C27" s="27"/>
      <c r="D27" s="28"/>
      <c r="E27" s="24"/>
      <c r="F27" s="24"/>
      <c r="G27" s="24"/>
      <c r="H27" s="24"/>
      <c r="I27" s="24"/>
      <c r="J27" s="2"/>
      <c r="K27" s="2"/>
    </row>
    <row r="28" spans="1:13" ht="15.75" x14ac:dyDescent="0.2">
      <c r="C28" s="28"/>
      <c r="D28" s="24"/>
      <c r="E28" s="24"/>
      <c r="F28" s="24"/>
      <c r="G28" s="24"/>
      <c r="H28" s="24"/>
      <c r="I28" s="24"/>
      <c r="J28" s="24"/>
    </row>
    <row r="29" spans="1:13" ht="15.75" x14ac:dyDescent="0.2">
      <c r="C29" s="29"/>
      <c r="D29" s="24"/>
      <c r="E29" s="24"/>
      <c r="F29" s="24"/>
      <c r="G29" s="24"/>
      <c r="H29" s="24"/>
      <c r="I29" s="24"/>
      <c r="J29" s="24"/>
    </row>
    <row r="31" spans="1:13" x14ac:dyDescent="0.2">
      <c r="H31" s="30"/>
    </row>
  </sheetData>
  <mergeCells count="22">
    <mergeCell ref="B23:C23"/>
    <mergeCell ref="B25:C25"/>
    <mergeCell ref="J6:K6"/>
    <mergeCell ref="K11:K13"/>
    <mergeCell ref="E12:E13"/>
    <mergeCell ref="F12:F13"/>
    <mergeCell ref="G12:G13"/>
    <mergeCell ref="H12:H13"/>
    <mergeCell ref="I12:I13"/>
    <mergeCell ref="J12:J13"/>
    <mergeCell ref="J1:K1"/>
    <mergeCell ref="B9:K9"/>
    <mergeCell ref="D10:H10"/>
    <mergeCell ref="A11:A13"/>
    <mergeCell ref="B11:B13"/>
    <mergeCell ref="C11:C13"/>
    <mergeCell ref="D11:D13"/>
    <mergeCell ref="E11:J11"/>
    <mergeCell ref="J2:K2"/>
    <mergeCell ref="J3:K3"/>
    <mergeCell ref="J4:K4"/>
    <mergeCell ref="J5:K5"/>
  </mergeCells>
  <printOptions horizontalCentered="1"/>
  <pageMargins left="0.39370078740157483" right="0.39370078740157483" top="1.1811023622047245" bottom="0.39370078740157483" header="0" footer="0"/>
  <pageSetup paperSize="9" scale="8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1"/>
  <sheetViews>
    <sheetView tabSelected="1" view="pageBreakPreview" topLeftCell="A7" zoomScale="86" zoomScaleNormal="100" zoomScaleSheetLayoutView="86" workbookViewId="0">
      <selection activeCell="K23" sqref="K23"/>
    </sheetView>
  </sheetViews>
  <sheetFormatPr defaultRowHeight="12.75" x14ac:dyDescent="0.2"/>
  <cols>
    <col min="1" max="1" width="6.7109375" style="1" customWidth="1"/>
    <col min="2" max="2" width="50.42578125" style="1" customWidth="1"/>
    <col min="3" max="3" width="18" style="1" customWidth="1"/>
    <col min="4" max="4" width="12" style="1" customWidth="1"/>
    <col min="5" max="5" width="9.7109375" style="1" customWidth="1"/>
    <col min="6" max="6" width="10.85546875" style="1" customWidth="1"/>
    <col min="7" max="8" width="11.5703125" style="1" hidden="1" customWidth="1"/>
    <col min="9" max="9" width="12.5703125" style="1" hidden="1" customWidth="1"/>
    <col min="10" max="10" width="10" style="1" customWidth="1"/>
    <col min="11" max="11" width="53.7109375" style="1" customWidth="1"/>
    <col min="12" max="13" width="9.140625" style="1" hidden="1" customWidth="1"/>
    <col min="14" max="14" width="9.85546875" style="1" hidden="1" customWidth="1"/>
    <col min="15" max="15" width="10.140625" style="1" customWidth="1"/>
    <col min="16" max="256" width="9.140625" style="1"/>
    <col min="257" max="257" width="6.7109375" style="1" customWidth="1"/>
    <col min="258" max="258" width="50.42578125" style="1" customWidth="1"/>
    <col min="259" max="259" width="18" style="1" customWidth="1"/>
    <col min="260" max="260" width="12" style="1" customWidth="1"/>
    <col min="261" max="261" width="9.7109375" style="1" customWidth="1"/>
    <col min="262" max="262" width="10.85546875" style="1" customWidth="1"/>
    <col min="263" max="265" width="0" style="1" hidden="1" customWidth="1"/>
    <col min="266" max="266" width="10" style="1" customWidth="1"/>
    <col min="267" max="267" width="43.28515625" style="1" customWidth="1"/>
    <col min="268" max="270" width="0" style="1" hidden="1" customWidth="1"/>
    <col min="271" max="271" width="10.140625" style="1" customWidth="1"/>
    <col min="272" max="512" width="9.140625" style="1"/>
    <col min="513" max="513" width="6.7109375" style="1" customWidth="1"/>
    <col min="514" max="514" width="50.42578125" style="1" customWidth="1"/>
    <col min="515" max="515" width="18" style="1" customWidth="1"/>
    <col min="516" max="516" width="12" style="1" customWidth="1"/>
    <col min="517" max="517" width="9.7109375" style="1" customWidth="1"/>
    <col min="518" max="518" width="10.85546875" style="1" customWidth="1"/>
    <col min="519" max="521" width="0" style="1" hidden="1" customWidth="1"/>
    <col min="522" max="522" width="10" style="1" customWidth="1"/>
    <col min="523" max="523" width="43.28515625" style="1" customWidth="1"/>
    <col min="524" max="526" width="0" style="1" hidden="1" customWidth="1"/>
    <col min="527" max="527" width="10.140625" style="1" customWidth="1"/>
    <col min="528" max="768" width="9.140625" style="1"/>
    <col min="769" max="769" width="6.7109375" style="1" customWidth="1"/>
    <col min="770" max="770" width="50.42578125" style="1" customWidth="1"/>
    <col min="771" max="771" width="18" style="1" customWidth="1"/>
    <col min="772" max="772" width="12" style="1" customWidth="1"/>
    <col min="773" max="773" width="9.7109375" style="1" customWidth="1"/>
    <col min="774" max="774" width="10.85546875" style="1" customWidth="1"/>
    <col min="775" max="777" width="0" style="1" hidden="1" customWidth="1"/>
    <col min="778" max="778" width="10" style="1" customWidth="1"/>
    <col min="779" max="779" width="43.28515625" style="1" customWidth="1"/>
    <col min="780" max="782" width="0" style="1" hidden="1" customWidth="1"/>
    <col min="783" max="783" width="10.140625" style="1" customWidth="1"/>
    <col min="784" max="1024" width="9.140625" style="1"/>
    <col min="1025" max="1025" width="6.7109375" style="1" customWidth="1"/>
    <col min="1026" max="1026" width="50.42578125" style="1" customWidth="1"/>
    <col min="1027" max="1027" width="18" style="1" customWidth="1"/>
    <col min="1028" max="1028" width="12" style="1" customWidth="1"/>
    <col min="1029" max="1029" width="9.7109375" style="1" customWidth="1"/>
    <col min="1030" max="1030" width="10.85546875" style="1" customWidth="1"/>
    <col min="1031" max="1033" width="0" style="1" hidden="1" customWidth="1"/>
    <col min="1034" max="1034" width="10" style="1" customWidth="1"/>
    <col min="1035" max="1035" width="43.28515625" style="1" customWidth="1"/>
    <col min="1036" max="1038" width="0" style="1" hidden="1" customWidth="1"/>
    <col min="1039" max="1039" width="10.140625" style="1" customWidth="1"/>
    <col min="1040" max="1280" width="9.140625" style="1"/>
    <col min="1281" max="1281" width="6.7109375" style="1" customWidth="1"/>
    <col min="1282" max="1282" width="50.42578125" style="1" customWidth="1"/>
    <col min="1283" max="1283" width="18" style="1" customWidth="1"/>
    <col min="1284" max="1284" width="12" style="1" customWidth="1"/>
    <col min="1285" max="1285" width="9.7109375" style="1" customWidth="1"/>
    <col min="1286" max="1286" width="10.85546875" style="1" customWidth="1"/>
    <col min="1287" max="1289" width="0" style="1" hidden="1" customWidth="1"/>
    <col min="1290" max="1290" width="10" style="1" customWidth="1"/>
    <col min="1291" max="1291" width="43.28515625" style="1" customWidth="1"/>
    <col min="1292" max="1294" width="0" style="1" hidden="1" customWidth="1"/>
    <col min="1295" max="1295" width="10.140625" style="1" customWidth="1"/>
    <col min="1296" max="1536" width="9.140625" style="1"/>
    <col min="1537" max="1537" width="6.7109375" style="1" customWidth="1"/>
    <col min="1538" max="1538" width="50.42578125" style="1" customWidth="1"/>
    <col min="1539" max="1539" width="18" style="1" customWidth="1"/>
    <col min="1540" max="1540" width="12" style="1" customWidth="1"/>
    <col min="1541" max="1541" width="9.7109375" style="1" customWidth="1"/>
    <col min="1542" max="1542" width="10.85546875" style="1" customWidth="1"/>
    <col min="1543" max="1545" width="0" style="1" hidden="1" customWidth="1"/>
    <col min="1546" max="1546" width="10" style="1" customWidth="1"/>
    <col min="1547" max="1547" width="43.28515625" style="1" customWidth="1"/>
    <col min="1548" max="1550" width="0" style="1" hidden="1" customWidth="1"/>
    <col min="1551" max="1551" width="10.140625" style="1" customWidth="1"/>
    <col min="1552" max="1792" width="9.140625" style="1"/>
    <col min="1793" max="1793" width="6.7109375" style="1" customWidth="1"/>
    <col min="1794" max="1794" width="50.42578125" style="1" customWidth="1"/>
    <col min="1795" max="1795" width="18" style="1" customWidth="1"/>
    <col min="1796" max="1796" width="12" style="1" customWidth="1"/>
    <col min="1797" max="1797" width="9.7109375" style="1" customWidth="1"/>
    <col min="1798" max="1798" width="10.85546875" style="1" customWidth="1"/>
    <col min="1799" max="1801" width="0" style="1" hidden="1" customWidth="1"/>
    <col min="1802" max="1802" width="10" style="1" customWidth="1"/>
    <col min="1803" max="1803" width="43.28515625" style="1" customWidth="1"/>
    <col min="1804" max="1806" width="0" style="1" hidden="1" customWidth="1"/>
    <col min="1807" max="1807" width="10.140625" style="1" customWidth="1"/>
    <col min="1808" max="2048" width="9.140625" style="1"/>
    <col min="2049" max="2049" width="6.7109375" style="1" customWidth="1"/>
    <col min="2050" max="2050" width="50.42578125" style="1" customWidth="1"/>
    <col min="2051" max="2051" width="18" style="1" customWidth="1"/>
    <col min="2052" max="2052" width="12" style="1" customWidth="1"/>
    <col min="2053" max="2053" width="9.7109375" style="1" customWidth="1"/>
    <col min="2054" max="2054" width="10.85546875" style="1" customWidth="1"/>
    <col min="2055" max="2057" width="0" style="1" hidden="1" customWidth="1"/>
    <col min="2058" max="2058" width="10" style="1" customWidth="1"/>
    <col min="2059" max="2059" width="43.28515625" style="1" customWidth="1"/>
    <col min="2060" max="2062" width="0" style="1" hidden="1" customWidth="1"/>
    <col min="2063" max="2063" width="10.140625" style="1" customWidth="1"/>
    <col min="2064" max="2304" width="9.140625" style="1"/>
    <col min="2305" max="2305" width="6.7109375" style="1" customWidth="1"/>
    <col min="2306" max="2306" width="50.42578125" style="1" customWidth="1"/>
    <col min="2307" max="2307" width="18" style="1" customWidth="1"/>
    <col min="2308" max="2308" width="12" style="1" customWidth="1"/>
    <col min="2309" max="2309" width="9.7109375" style="1" customWidth="1"/>
    <col min="2310" max="2310" width="10.85546875" style="1" customWidth="1"/>
    <col min="2311" max="2313" width="0" style="1" hidden="1" customWidth="1"/>
    <col min="2314" max="2314" width="10" style="1" customWidth="1"/>
    <col min="2315" max="2315" width="43.28515625" style="1" customWidth="1"/>
    <col min="2316" max="2318" width="0" style="1" hidden="1" customWidth="1"/>
    <col min="2319" max="2319" width="10.140625" style="1" customWidth="1"/>
    <col min="2320" max="2560" width="9.140625" style="1"/>
    <col min="2561" max="2561" width="6.7109375" style="1" customWidth="1"/>
    <col min="2562" max="2562" width="50.42578125" style="1" customWidth="1"/>
    <col min="2563" max="2563" width="18" style="1" customWidth="1"/>
    <col min="2564" max="2564" width="12" style="1" customWidth="1"/>
    <col min="2565" max="2565" width="9.7109375" style="1" customWidth="1"/>
    <col min="2566" max="2566" width="10.85546875" style="1" customWidth="1"/>
    <col min="2567" max="2569" width="0" style="1" hidden="1" customWidth="1"/>
    <col min="2570" max="2570" width="10" style="1" customWidth="1"/>
    <col min="2571" max="2571" width="43.28515625" style="1" customWidth="1"/>
    <col min="2572" max="2574" width="0" style="1" hidden="1" customWidth="1"/>
    <col min="2575" max="2575" width="10.140625" style="1" customWidth="1"/>
    <col min="2576" max="2816" width="9.140625" style="1"/>
    <col min="2817" max="2817" width="6.7109375" style="1" customWidth="1"/>
    <col min="2818" max="2818" width="50.42578125" style="1" customWidth="1"/>
    <col min="2819" max="2819" width="18" style="1" customWidth="1"/>
    <col min="2820" max="2820" width="12" style="1" customWidth="1"/>
    <col min="2821" max="2821" width="9.7109375" style="1" customWidth="1"/>
    <col min="2822" max="2822" width="10.85546875" style="1" customWidth="1"/>
    <col min="2823" max="2825" width="0" style="1" hidden="1" customWidth="1"/>
    <col min="2826" max="2826" width="10" style="1" customWidth="1"/>
    <col min="2827" max="2827" width="43.28515625" style="1" customWidth="1"/>
    <col min="2828" max="2830" width="0" style="1" hidden="1" customWidth="1"/>
    <col min="2831" max="2831" width="10.140625" style="1" customWidth="1"/>
    <col min="2832" max="3072" width="9.140625" style="1"/>
    <col min="3073" max="3073" width="6.7109375" style="1" customWidth="1"/>
    <col min="3074" max="3074" width="50.42578125" style="1" customWidth="1"/>
    <col min="3075" max="3075" width="18" style="1" customWidth="1"/>
    <col min="3076" max="3076" width="12" style="1" customWidth="1"/>
    <col min="3077" max="3077" width="9.7109375" style="1" customWidth="1"/>
    <col min="3078" max="3078" width="10.85546875" style="1" customWidth="1"/>
    <col min="3079" max="3081" width="0" style="1" hidden="1" customWidth="1"/>
    <col min="3082" max="3082" width="10" style="1" customWidth="1"/>
    <col min="3083" max="3083" width="43.28515625" style="1" customWidth="1"/>
    <col min="3084" max="3086" width="0" style="1" hidden="1" customWidth="1"/>
    <col min="3087" max="3087" width="10.140625" style="1" customWidth="1"/>
    <col min="3088" max="3328" width="9.140625" style="1"/>
    <col min="3329" max="3329" width="6.7109375" style="1" customWidth="1"/>
    <col min="3330" max="3330" width="50.42578125" style="1" customWidth="1"/>
    <col min="3331" max="3331" width="18" style="1" customWidth="1"/>
    <col min="3332" max="3332" width="12" style="1" customWidth="1"/>
    <col min="3333" max="3333" width="9.7109375" style="1" customWidth="1"/>
    <col min="3334" max="3334" width="10.85546875" style="1" customWidth="1"/>
    <col min="3335" max="3337" width="0" style="1" hidden="1" customWidth="1"/>
    <col min="3338" max="3338" width="10" style="1" customWidth="1"/>
    <col min="3339" max="3339" width="43.28515625" style="1" customWidth="1"/>
    <col min="3340" max="3342" width="0" style="1" hidden="1" customWidth="1"/>
    <col min="3343" max="3343" width="10.140625" style="1" customWidth="1"/>
    <col min="3344" max="3584" width="9.140625" style="1"/>
    <col min="3585" max="3585" width="6.7109375" style="1" customWidth="1"/>
    <col min="3586" max="3586" width="50.42578125" style="1" customWidth="1"/>
    <col min="3587" max="3587" width="18" style="1" customWidth="1"/>
    <col min="3588" max="3588" width="12" style="1" customWidth="1"/>
    <col min="3589" max="3589" width="9.7109375" style="1" customWidth="1"/>
    <col min="3590" max="3590" width="10.85546875" style="1" customWidth="1"/>
    <col min="3591" max="3593" width="0" style="1" hidden="1" customWidth="1"/>
    <col min="3594" max="3594" width="10" style="1" customWidth="1"/>
    <col min="3595" max="3595" width="43.28515625" style="1" customWidth="1"/>
    <col min="3596" max="3598" width="0" style="1" hidden="1" customWidth="1"/>
    <col min="3599" max="3599" width="10.140625" style="1" customWidth="1"/>
    <col min="3600" max="3840" width="9.140625" style="1"/>
    <col min="3841" max="3841" width="6.7109375" style="1" customWidth="1"/>
    <col min="3842" max="3842" width="50.42578125" style="1" customWidth="1"/>
    <col min="3843" max="3843" width="18" style="1" customWidth="1"/>
    <col min="3844" max="3844" width="12" style="1" customWidth="1"/>
    <col min="3845" max="3845" width="9.7109375" style="1" customWidth="1"/>
    <col min="3846" max="3846" width="10.85546875" style="1" customWidth="1"/>
    <col min="3847" max="3849" width="0" style="1" hidden="1" customWidth="1"/>
    <col min="3850" max="3850" width="10" style="1" customWidth="1"/>
    <col min="3851" max="3851" width="43.28515625" style="1" customWidth="1"/>
    <col min="3852" max="3854" width="0" style="1" hidden="1" customWidth="1"/>
    <col min="3855" max="3855" width="10.140625" style="1" customWidth="1"/>
    <col min="3856" max="4096" width="9.140625" style="1"/>
    <col min="4097" max="4097" width="6.7109375" style="1" customWidth="1"/>
    <col min="4098" max="4098" width="50.42578125" style="1" customWidth="1"/>
    <col min="4099" max="4099" width="18" style="1" customWidth="1"/>
    <col min="4100" max="4100" width="12" style="1" customWidth="1"/>
    <col min="4101" max="4101" width="9.7109375" style="1" customWidth="1"/>
    <col min="4102" max="4102" width="10.85546875" style="1" customWidth="1"/>
    <col min="4103" max="4105" width="0" style="1" hidden="1" customWidth="1"/>
    <col min="4106" max="4106" width="10" style="1" customWidth="1"/>
    <col min="4107" max="4107" width="43.28515625" style="1" customWidth="1"/>
    <col min="4108" max="4110" width="0" style="1" hidden="1" customWidth="1"/>
    <col min="4111" max="4111" width="10.140625" style="1" customWidth="1"/>
    <col min="4112" max="4352" width="9.140625" style="1"/>
    <col min="4353" max="4353" width="6.7109375" style="1" customWidth="1"/>
    <col min="4354" max="4354" width="50.42578125" style="1" customWidth="1"/>
    <col min="4355" max="4355" width="18" style="1" customWidth="1"/>
    <col min="4356" max="4356" width="12" style="1" customWidth="1"/>
    <col min="4357" max="4357" width="9.7109375" style="1" customWidth="1"/>
    <col min="4358" max="4358" width="10.85546875" style="1" customWidth="1"/>
    <col min="4359" max="4361" width="0" style="1" hidden="1" customWidth="1"/>
    <col min="4362" max="4362" width="10" style="1" customWidth="1"/>
    <col min="4363" max="4363" width="43.28515625" style="1" customWidth="1"/>
    <col min="4364" max="4366" width="0" style="1" hidden="1" customWidth="1"/>
    <col min="4367" max="4367" width="10.140625" style="1" customWidth="1"/>
    <col min="4368" max="4608" width="9.140625" style="1"/>
    <col min="4609" max="4609" width="6.7109375" style="1" customWidth="1"/>
    <col min="4610" max="4610" width="50.42578125" style="1" customWidth="1"/>
    <col min="4611" max="4611" width="18" style="1" customWidth="1"/>
    <col min="4612" max="4612" width="12" style="1" customWidth="1"/>
    <col min="4613" max="4613" width="9.7109375" style="1" customWidth="1"/>
    <col min="4614" max="4614" width="10.85546875" style="1" customWidth="1"/>
    <col min="4615" max="4617" width="0" style="1" hidden="1" customWidth="1"/>
    <col min="4618" max="4618" width="10" style="1" customWidth="1"/>
    <col min="4619" max="4619" width="43.28515625" style="1" customWidth="1"/>
    <col min="4620" max="4622" width="0" style="1" hidden="1" customWidth="1"/>
    <col min="4623" max="4623" width="10.140625" style="1" customWidth="1"/>
    <col min="4624" max="4864" width="9.140625" style="1"/>
    <col min="4865" max="4865" width="6.7109375" style="1" customWidth="1"/>
    <col min="4866" max="4866" width="50.42578125" style="1" customWidth="1"/>
    <col min="4867" max="4867" width="18" style="1" customWidth="1"/>
    <col min="4868" max="4868" width="12" style="1" customWidth="1"/>
    <col min="4869" max="4869" width="9.7109375" style="1" customWidth="1"/>
    <col min="4870" max="4870" width="10.85546875" style="1" customWidth="1"/>
    <col min="4871" max="4873" width="0" style="1" hidden="1" customWidth="1"/>
    <col min="4874" max="4874" width="10" style="1" customWidth="1"/>
    <col min="4875" max="4875" width="43.28515625" style="1" customWidth="1"/>
    <col min="4876" max="4878" width="0" style="1" hidden="1" customWidth="1"/>
    <col min="4879" max="4879" width="10.140625" style="1" customWidth="1"/>
    <col min="4880" max="5120" width="9.140625" style="1"/>
    <col min="5121" max="5121" width="6.7109375" style="1" customWidth="1"/>
    <col min="5122" max="5122" width="50.42578125" style="1" customWidth="1"/>
    <col min="5123" max="5123" width="18" style="1" customWidth="1"/>
    <col min="5124" max="5124" width="12" style="1" customWidth="1"/>
    <col min="5125" max="5125" width="9.7109375" style="1" customWidth="1"/>
    <col min="5126" max="5126" width="10.85546875" style="1" customWidth="1"/>
    <col min="5127" max="5129" width="0" style="1" hidden="1" customWidth="1"/>
    <col min="5130" max="5130" width="10" style="1" customWidth="1"/>
    <col min="5131" max="5131" width="43.28515625" style="1" customWidth="1"/>
    <col min="5132" max="5134" width="0" style="1" hidden="1" customWidth="1"/>
    <col min="5135" max="5135" width="10.140625" style="1" customWidth="1"/>
    <col min="5136" max="5376" width="9.140625" style="1"/>
    <col min="5377" max="5377" width="6.7109375" style="1" customWidth="1"/>
    <col min="5378" max="5378" width="50.42578125" style="1" customWidth="1"/>
    <col min="5379" max="5379" width="18" style="1" customWidth="1"/>
    <col min="5380" max="5380" width="12" style="1" customWidth="1"/>
    <col min="5381" max="5381" width="9.7109375" style="1" customWidth="1"/>
    <col min="5382" max="5382" width="10.85546875" style="1" customWidth="1"/>
    <col min="5383" max="5385" width="0" style="1" hidden="1" customWidth="1"/>
    <col min="5386" max="5386" width="10" style="1" customWidth="1"/>
    <col min="5387" max="5387" width="43.28515625" style="1" customWidth="1"/>
    <col min="5388" max="5390" width="0" style="1" hidden="1" customWidth="1"/>
    <col min="5391" max="5391" width="10.140625" style="1" customWidth="1"/>
    <col min="5392" max="5632" width="9.140625" style="1"/>
    <col min="5633" max="5633" width="6.7109375" style="1" customWidth="1"/>
    <col min="5634" max="5634" width="50.42578125" style="1" customWidth="1"/>
    <col min="5635" max="5635" width="18" style="1" customWidth="1"/>
    <col min="5636" max="5636" width="12" style="1" customWidth="1"/>
    <col min="5637" max="5637" width="9.7109375" style="1" customWidth="1"/>
    <col min="5638" max="5638" width="10.85546875" style="1" customWidth="1"/>
    <col min="5639" max="5641" width="0" style="1" hidden="1" customWidth="1"/>
    <col min="5642" max="5642" width="10" style="1" customWidth="1"/>
    <col min="5643" max="5643" width="43.28515625" style="1" customWidth="1"/>
    <col min="5644" max="5646" width="0" style="1" hidden="1" customWidth="1"/>
    <col min="5647" max="5647" width="10.140625" style="1" customWidth="1"/>
    <col min="5648" max="5888" width="9.140625" style="1"/>
    <col min="5889" max="5889" width="6.7109375" style="1" customWidth="1"/>
    <col min="5890" max="5890" width="50.42578125" style="1" customWidth="1"/>
    <col min="5891" max="5891" width="18" style="1" customWidth="1"/>
    <col min="5892" max="5892" width="12" style="1" customWidth="1"/>
    <col min="5893" max="5893" width="9.7109375" style="1" customWidth="1"/>
    <col min="5894" max="5894" width="10.85546875" style="1" customWidth="1"/>
    <col min="5895" max="5897" width="0" style="1" hidden="1" customWidth="1"/>
    <col min="5898" max="5898" width="10" style="1" customWidth="1"/>
    <col min="5899" max="5899" width="43.28515625" style="1" customWidth="1"/>
    <col min="5900" max="5902" width="0" style="1" hidden="1" customWidth="1"/>
    <col min="5903" max="5903" width="10.140625" style="1" customWidth="1"/>
    <col min="5904" max="6144" width="9.140625" style="1"/>
    <col min="6145" max="6145" width="6.7109375" style="1" customWidth="1"/>
    <col min="6146" max="6146" width="50.42578125" style="1" customWidth="1"/>
    <col min="6147" max="6147" width="18" style="1" customWidth="1"/>
    <col min="6148" max="6148" width="12" style="1" customWidth="1"/>
    <col min="6149" max="6149" width="9.7109375" style="1" customWidth="1"/>
    <col min="6150" max="6150" width="10.85546875" style="1" customWidth="1"/>
    <col min="6151" max="6153" width="0" style="1" hidden="1" customWidth="1"/>
    <col min="6154" max="6154" width="10" style="1" customWidth="1"/>
    <col min="6155" max="6155" width="43.28515625" style="1" customWidth="1"/>
    <col min="6156" max="6158" width="0" style="1" hidden="1" customWidth="1"/>
    <col min="6159" max="6159" width="10.140625" style="1" customWidth="1"/>
    <col min="6160" max="6400" width="9.140625" style="1"/>
    <col min="6401" max="6401" width="6.7109375" style="1" customWidth="1"/>
    <col min="6402" max="6402" width="50.42578125" style="1" customWidth="1"/>
    <col min="6403" max="6403" width="18" style="1" customWidth="1"/>
    <col min="6404" max="6404" width="12" style="1" customWidth="1"/>
    <col min="6405" max="6405" width="9.7109375" style="1" customWidth="1"/>
    <col min="6406" max="6406" width="10.85546875" style="1" customWidth="1"/>
    <col min="6407" max="6409" width="0" style="1" hidden="1" customWidth="1"/>
    <col min="6410" max="6410" width="10" style="1" customWidth="1"/>
    <col min="6411" max="6411" width="43.28515625" style="1" customWidth="1"/>
    <col min="6412" max="6414" width="0" style="1" hidden="1" customWidth="1"/>
    <col min="6415" max="6415" width="10.140625" style="1" customWidth="1"/>
    <col min="6416" max="6656" width="9.140625" style="1"/>
    <col min="6657" max="6657" width="6.7109375" style="1" customWidth="1"/>
    <col min="6658" max="6658" width="50.42578125" style="1" customWidth="1"/>
    <col min="6659" max="6659" width="18" style="1" customWidth="1"/>
    <col min="6660" max="6660" width="12" style="1" customWidth="1"/>
    <col min="6661" max="6661" width="9.7109375" style="1" customWidth="1"/>
    <col min="6662" max="6662" width="10.85546875" style="1" customWidth="1"/>
    <col min="6663" max="6665" width="0" style="1" hidden="1" customWidth="1"/>
    <col min="6666" max="6666" width="10" style="1" customWidth="1"/>
    <col min="6667" max="6667" width="43.28515625" style="1" customWidth="1"/>
    <col min="6668" max="6670" width="0" style="1" hidden="1" customWidth="1"/>
    <col min="6671" max="6671" width="10.140625" style="1" customWidth="1"/>
    <col min="6672" max="6912" width="9.140625" style="1"/>
    <col min="6913" max="6913" width="6.7109375" style="1" customWidth="1"/>
    <col min="6914" max="6914" width="50.42578125" style="1" customWidth="1"/>
    <col min="6915" max="6915" width="18" style="1" customWidth="1"/>
    <col min="6916" max="6916" width="12" style="1" customWidth="1"/>
    <col min="6917" max="6917" width="9.7109375" style="1" customWidth="1"/>
    <col min="6918" max="6918" width="10.85546875" style="1" customWidth="1"/>
    <col min="6919" max="6921" width="0" style="1" hidden="1" customWidth="1"/>
    <col min="6922" max="6922" width="10" style="1" customWidth="1"/>
    <col min="6923" max="6923" width="43.28515625" style="1" customWidth="1"/>
    <col min="6924" max="6926" width="0" style="1" hidden="1" customWidth="1"/>
    <col min="6927" max="6927" width="10.140625" style="1" customWidth="1"/>
    <col min="6928" max="7168" width="9.140625" style="1"/>
    <col min="7169" max="7169" width="6.7109375" style="1" customWidth="1"/>
    <col min="7170" max="7170" width="50.42578125" style="1" customWidth="1"/>
    <col min="7171" max="7171" width="18" style="1" customWidth="1"/>
    <col min="7172" max="7172" width="12" style="1" customWidth="1"/>
    <col min="7173" max="7173" width="9.7109375" style="1" customWidth="1"/>
    <col min="7174" max="7174" width="10.85546875" style="1" customWidth="1"/>
    <col min="7175" max="7177" width="0" style="1" hidden="1" customWidth="1"/>
    <col min="7178" max="7178" width="10" style="1" customWidth="1"/>
    <col min="7179" max="7179" width="43.28515625" style="1" customWidth="1"/>
    <col min="7180" max="7182" width="0" style="1" hidden="1" customWidth="1"/>
    <col min="7183" max="7183" width="10.140625" style="1" customWidth="1"/>
    <col min="7184" max="7424" width="9.140625" style="1"/>
    <col min="7425" max="7425" width="6.7109375" style="1" customWidth="1"/>
    <col min="7426" max="7426" width="50.42578125" style="1" customWidth="1"/>
    <col min="7427" max="7427" width="18" style="1" customWidth="1"/>
    <col min="7428" max="7428" width="12" style="1" customWidth="1"/>
    <col min="7429" max="7429" width="9.7109375" style="1" customWidth="1"/>
    <col min="7430" max="7430" width="10.85546875" style="1" customWidth="1"/>
    <col min="7431" max="7433" width="0" style="1" hidden="1" customWidth="1"/>
    <col min="7434" max="7434" width="10" style="1" customWidth="1"/>
    <col min="7435" max="7435" width="43.28515625" style="1" customWidth="1"/>
    <col min="7436" max="7438" width="0" style="1" hidden="1" customWidth="1"/>
    <col min="7439" max="7439" width="10.140625" style="1" customWidth="1"/>
    <col min="7440" max="7680" width="9.140625" style="1"/>
    <col min="7681" max="7681" width="6.7109375" style="1" customWidth="1"/>
    <col min="7682" max="7682" width="50.42578125" style="1" customWidth="1"/>
    <col min="7683" max="7683" width="18" style="1" customWidth="1"/>
    <col min="7684" max="7684" width="12" style="1" customWidth="1"/>
    <col min="7685" max="7685" width="9.7109375" style="1" customWidth="1"/>
    <col min="7686" max="7686" width="10.85546875" style="1" customWidth="1"/>
    <col min="7687" max="7689" width="0" style="1" hidden="1" customWidth="1"/>
    <col min="7690" max="7690" width="10" style="1" customWidth="1"/>
    <col min="7691" max="7691" width="43.28515625" style="1" customWidth="1"/>
    <col min="7692" max="7694" width="0" style="1" hidden="1" customWidth="1"/>
    <col min="7695" max="7695" width="10.140625" style="1" customWidth="1"/>
    <col min="7696" max="7936" width="9.140625" style="1"/>
    <col min="7937" max="7937" width="6.7109375" style="1" customWidth="1"/>
    <col min="7938" max="7938" width="50.42578125" style="1" customWidth="1"/>
    <col min="7939" max="7939" width="18" style="1" customWidth="1"/>
    <col min="7940" max="7940" width="12" style="1" customWidth="1"/>
    <col min="7941" max="7941" width="9.7109375" style="1" customWidth="1"/>
    <col min="7942" max="7942" width="10.85546875" style="1" customWidth="1"/>
    <col min="7943" max="7945" width="0" style="1" hidden="1" customWidth="1"/>
    <col min="7946" max="7946" width="10" style="1" customWidth="1"/>
    <col min="7947" max="7947" width="43.28515625" style="1" customWidth="1"/>
    <col min="7948" max="7950" width="0" style="1" hidden="1" customWidth="1"/>
    <col min="7951" max="7951" width="10.140625" style="1" customWidth="1"/>
    <col min="7952" max="8192" width="9.140625" style="1"/>
    <col min="8193" max="8193" width="6.7109375" style="1" customWidth="1"/>
    <col min="8194" max="8194" width="50.42578125" style="1" customWidth="1"/>
    <col min="8195" max="8195" width="18" style="1" customWidth="1"/>
    <col min="8196" max="8196" width="12" style="1" customWidth="1"/>
    <col min="8197" max="8197" width="9.7109375" style="1" customWidth="1"/>
    <col min="8198" max="8198" width="10.85546875" style="1" customWidth="1"/>
    <col min="8199" max="8201" width="0" style="1" hidden="1" customWidth="1"/>
    <col min="8202" max="8202" width="10" style="1" customWidth="1"/>
    <col min="8203" max="8203" width="43.28515625" style="1" customWidth="1"/>
    <col min="8204" max="8206" width="0" style="1" hidden="1" customWidth="1"/>
    <col min="8207" max="8207" width="10.140625" style="1" customWidth="1"/>
    <col min="8208" max="8448" width="9.140625" style="1"/>
    <col min="8449" max="8449" width="6.7109375" style="1" customWidth="1"/>
    <col min="8450" max="8450" width="50.42578125" style="1" customWidth="1"/>
    <col min="8451" max="8451" width="18" style="1" customWidth="1"/>
    <col min="8452" max="8452" width="12" style="1" customWidth="1"/>
    <col min="8453" max="8453" width="9.7109375" style="1" customWidth="1"/>
    <col min="8454" max="8454" width="10.85546875" style="1" customWidth="1"/>
    <col min="8455" max="8457" width="0" style="1" hidden="1" customWidth="1"/>
    <col min="8458" max="8458" width="10" style="1" customWidth="1"/>
    <col min="8459" max="8459" width="43.28515625" style="1" customWidth="1"/>
    <col min="8460" max="8462" width="0" style="1" hidden="1" customWidth="1"/>
    <col min="8463" max="8463" width="10.140625" style="1" customWidth="1"/>
    <col min="8464" max="8704" width="9.140625" style="1"/>
    <col min="8705" max="8705" width="6.7109375" style="1" customWidth="1"/>
    <col min="8706" max="8706" width="50.42578125" style="1" customWidth="1"/>
    <col min="8707" max="8707" width="18" style="1" customWidth="1"/>
    <col min="8708" max="8708" width="12" style="1" customWidth="1"/>
    <col min="8709" max="8709" width="9.7109375" style="1" customWidth="1"/>
    <col min="8710" max="8710" width="10.85546875" style="1" customWidth="1"/>
    <col min="8711" max="8713" width="0" style="1" hidden="1" customWidth="1"/>
    <col min="8714" max="8714" width="10" style="1" customWidth="1"/>
    <col min="8715" max="8715" width="43.28515625" style="1" customWidth="1"/>
    <col min="8716" max="8718" width="0" style="1" hidden="1" customWidth="1"/>
    <col min="8719" max="8719" width="10.140625" style="1" customWidth="1"/>
    <col min="8720" max="8960" width="9.140625" style="1"/>
    <col min="8961" max="8961" width="6.7109375" style="1" customWidth="1"/>
    <col min="8962" max="8962" width="50.42578125" style="1" customWidth="1"/>
    <col min="8963" max="8963" width="18" style="1" customWidth="1"/>
    <col min="8964" max="8964" width="12" style="1" customWidth="1"/>
    <col min="8965" max="8965" width="9.7109375" style="1" customWidth="1"/>
    <col min="8966" max="8966" width="10.85546875" style="1" customWidth="1"/>
    <col min="8967" max="8969" width="0" style="1" hidden="1" customWidth="1"/>
    <col min="8970" max="8970" width="10" style="1" customWidth="1"/>
    <col min="8971" max="8971" width="43.28515625" style="1" customWidth="1"/>
    <col min="8972" max="8974" width="0" style="1" hidden="1" customWidth="1"/>
    <col min="8975" max="8975" width="10.140625" style="1" customWidth="1"/>
    <col min="8976" max="9216" width="9.140625" style="1"/>
    <col min="9217" max="9217" width="6.7109375" style="1" customWidth="1"/>
    <col min="9218" max="9218" width="50.42578125" style="1" customWidth="1"/>
    <col min="9219" max="9219" width="18" style="1" customWidth="1"/>
    <col min="9220" max="9220" width="12" style="1" customWidth="1"/>
    <col min="9221" max="9221" width="9.7109375" style="1" customWidth="1"/>
    <col min="9222" max="9222" width="10.85546875" style="1" customWidth="1"/>
    <col min="9223" max="9225" width="0" style="1" hidden="1" customWidth="1"/>
    <col min="9226" max="9226" width="10" style="1" customWidth="1"/>
    <col min="9227" max="9227" width="43.28515625" style="1" customWidth="1"/>
    <col min="9228" max="9230" width="0" style="1" hidden="1" customWidth="1"/>
    <col min="9231" max="9231" width="10.140625" style="1" customWidth="1"/>
    <col min="9232" max="9472" width="9.140625" style="1"/>
    <col min="9473" max="9473" width="6.7109375" style="1" customWidth="1"/>
    <col min="9474" max="9474" width="50.42578125" style="1" customWidth="1"/>
    <col min="9475" max="9475" width="18" style="1" customWidth="1"/>
    <col min="9476" max="9476" width="12" style="1" customWidth="1"/>
    <col min="9477" max="9477" width="9.7109375" style="1" customWidth="1"/>
    <col min="9478" max="9478" width="10.85546875" style="1" customWidth="1"/>
    <col min="9479" max="9481" width="0" style="1" hidden="1" customWidth="1"/>
    <col min="9482" max="9482" width="10" style="1" customWidth="1"/>
    <col min="9483" max="9483" width="43.28515625" style="1" customWidth="1"/>
    <col min="9484" max="9486" width="0" style="1" hidden="1" customWidth="1"/>
    <col min="9487" max="9487" width="10.140625" style="1" customWidth="1"/>
    <col min="9488" max="9728" width="9.140625" style="1"/>
    <col min="9729" max="9729" width="6.7109375" style="1" customWidth="1"/>
    <col min="9730" max="9730" width="50.42578125" style="1" customWidth="1"/>
    <col min="9731" max="9731" width="18" style="1" customWidth="1"/>
    <col min="9732" max="9732" width="12" style="1" customWidth="1"/>
    <col min="9733" max="9733" width="9.7109375" style="1" customWidth="1"/>
    <col min="9734" max="9734" width="10.85546875" style="1" customWidth="1"/>
    <col min="9735" max="9737" width="0" style="1" hidden="1" customWidth="1"/>
    <col min="9738" max="9738" width="10" style="1" customWidth="1"/>
    <col min="9739" max="9739" width="43.28515625" style="1" customWidth="1"/>
    <col min="9740" max="9742" width="0" style="1" hidden="1" customWidth="1"/>
    <col min="9743" max="9743" width="10.140625" style="1" customWidth="1"/>
    <col min="9744" max="9984" width="9.140625" style="1"/>
    <col min="9985" max="9985" width="6.7109375" style="1" customWidth="1"/>
    <col min="9986" max="9986" width="50.42578125" style="1" customWidth="1"/>
    <col min="9987" max="9987" width="18" style="1" customWidth="1"/>
    <col min="9988" max="9988" width="12" style="1" customWidth="1"/>
    <col min="9989" max="9989" width="9.7109375" style="1" customWidth="1"/>
    <col min="9990" max="9990" width="10.85546875" style="1" customWidth="1"/>
    <col min="9991" max="9993" width="0" style="1" hidden="1" customWidth="1"/>
    <col min="9994" max="9994" width="10" style="1" customWidth="1"/>
    <col min="9995" max="9995" width="43.28515625" style="1" customWidth="1"/>
    <col min="9996" max="9998" width="0" style="1" hidden="1" customWidth="1"/>
    <col min="9999" max="9999" width="10.140625" style="1" customWidth="1"/>
    <col min="10000" max="10240" width="9.140625" style="1"/>
    <col min="10241" max="10241" width="6.7109375" style="1" customWidth="1"/>
    <col min="10242" max="10242" width="50.42578125" style="1" customWidth="1"/>
    <col min="10243" max="10243" width="18" style="1" customWidth="1"/>
    <col min="10244" max="10244" width="12" style="1" customWidth="1"/>
    <col min="10245" max="10245" width="9.7109375" style="1" customWidth="1"/>
    <col min="10246" max="10246" width="10.85546875" style="1" customWidth="1"/>
    <col min="10247" max="10249" width="0" style="1" hidden="1" customWidth="1"/>
    <col min="10250" max="10250" width="10" style="1" customWidth="1"/>
    <col min="10251" max="10251" width="43.28515625" style="1" customWidth="1"/>
    <col min="10252" max="10254" width="0" style="1" hidden="1" customWidth="1"/>
    <col min="10255" max="10255" width="10.140625" style="1" customWidth="1"/>
    <col min="10256" max="10496" width="9.140625" style="1"/>
    <col min="10497" max="10497" width="6.7109375" style="1" customWidth="1"/>
    <col min="10498" max="10498" width="50.42578125" style="1" customWidth="1"/>
    <col min="10499" max="10499" width="18" style="1" customWidth="1"/>
    <col min="10500" max="10500" width="12" style="1" customWidth="1"/>
    <col min="10501" max="10501" width="9.7109375" style="1" customWidth="1"/>
    <col min="10502" max="10502" width="10.85546875" style="1" customWidth="1"/>
    <col min="10503" max="10505" width="0" style="1" hidden="1" customWidth="1"/>
    <col min="10506" max="10506" width="10" style="1" customWidth="1"/>
    <col min="10507" max="10507" width="43.28515625" style="1" customWidth="1"/>
    <col min="10508" max="10510" width="0" style="1" hidden="1" customWidth="1"/>
    <col min="10511" max="10511" width="10.140625" style="1" customWidth="1"/>
    <col min="10512" max="10752" width="9.140625" style="1"/>
    <col min="10753" max="10753" width="6.7109375" style="1" customWidth="1"/>
    <col min="10754" max="10754" width="50.42578125" style="1" customWidth="1"/>
    <col min="10755" max="10755" width="18" style="1" customWidth="1"/>
    <col min="10756" max="10756" width="12" style="1" customWidth="1"/>
    <col min="10757" max="10757" width="9.7109375" style="1" customWidth="1"/>
    <col min="10758" max="10758" width="10.85546875" style="1" customWidth="1"/>
    <col min="10759" max="10761" width="0" style="1" hidden="1" customWidth="1"/>
    <col min="10762" max="10762" width="10" style="1" customWidth="1"/>
    <col min="10763" max="10763" width="43.28515625" style="1" customWidth="1"/>
    <col min="10764" max="10766" width="0" style="1" hidden="1" customWidth="1"/>
    <col min="10767" max="10767" width="10.140625" style="1" customWidth="1"/>
    <col min="10768" max="11008" width="9.140625" style="1"/>
    <col min="11009" max="11009" width="6.7109375" style="1" customWidth="1"/>
    <col min="11010" max="11010" width="50.42578125" style="1" customWidth="1"/>
    <col min="11011" max="11011" width="18" style="1" customWidth="1"/>
    <col min="11012" max="11012" width="12" style="1" customWidth="1"/>
    <col min="11013" max="11013" width="9.7109375" style="1" customWidth="1"/>
    <col min="11014" max="11014" width="10.85546875" style="1" customWidth="1"/>
    <col min="11015" max="11017" width="0" style="1" hidden="1" customWidth="1"/>
    <col min="11018" max="11018" width="10" style="1" customWidth="1"/>
    <col min="11019" max="11019" width="43.28515625" style="1" customWidth="1"/>
    <col min="11020" max="11022" width="0" style="1" hidden="1" customWidth="1"/>
    <col min="11023" max="11023" width="10.140625" style="1" customWidth="1"/>
    <col min="11024" max="11264" width="9.140625" style="1"/>
    <col min="11265" max="11265" width="6.7109375" style="1" customWidth="1"/>
    <col min="11266" max="11266" width="50.42578125" style="1" customWidth="1"/>
    <col min="11267" max="11267" width="18" style="1" customWidth="1"/>
    <col min="11268" max="11268" width="12" style="1" customWidth="1"/>
    <col min="11269" max="11269" width="9.7109375" style="1" customWidth="1"/>
    <col min="11270" max="11270" width="10.85546875" style="1" customWidth="1"/>
    <col min="11271" max="11273" width="0" style="1" hidden="1" customWidth="1"/>
    <col min="11274" max="11274" width="10" style="1" customWidth="1"/>
    <col min="11275" max="11275" width="43.28515625" style="1" customWidth="1"/>
    <col min="11276" max="11278" width="0" style="1" hidden="1" customWidth="1"/>
    <col min="11279" max="11279" width="10.140625" style="1" customWidth="1"/>
    <col min="11280" max="11520" width="9.140625" style="1"/>
    <col min="11521" max="11521" width="6.7109375" style="1" customWidth="1"/>
    <col min="11522" max="11522" width="50.42578125" style="1" customWidth="1"/>
    <col min="11523" max="11523" width="18" style="1" customWidth="1"/>
    <col min="11524" max="11524" width="12" style="1" customWidth="1"/>
    <col min="11525" max="11525" width="9.7109375" style="1" customWidth="1"/>
    <col min="11526" max="11526" width="10.85546875" style="1" customWidth="1"/>
    <col min="11527" max="11529" width="0" style="1" hidden="1" customWidth="1"/>
    <col min="11530" max="11530" width="10" style="1" customWidth="1"/>
    <col min="11531" max="11531" width="43.28515625" style="1" customWidth="1"/>
    <col min="11532" max="11534" width="0" style="1" hidden="1" customWidth="1"/>
    <col min="11535" max="11535" width="10.140625" style="1" customWidth="1"/>
    <col min="11536" max="11776" width="9.140625" style="1"/>
    <col min="11777" max="11777" width="6.7109375" style="1" customWidth="1"/>
    <col min="11778" max="11778" width="50.42578125" style="1" customWidth="1"/>
    <col min="11779" max="11779" width="18" style="1" customWidth="1"/>
    <col min="11780" max="11780" width="12" style="1" customWidth="1"/>
    <col min="11781" max="11781" width="9.7109375" style="1" customWidth="1"/>
    <col min="11782" max="11782" width="10.85546875" style="1" customWidth="1"/>
    <col min="11783" max="11785" width="0" style="1" hidden="1" customWidth="1"/>
    <col min="11786" max="11786" width="10" style="1" customWidth="1"/>
    <col min="11787" max="11787" width="43.28515625" style="1" customWidth="1"/>
    <col min="11788" max="11790" width="0" style="1" hidden="1" customWidth="1"/>
    <col min="11791" max="11791" width="10.140625" style="1" customWidth="1"/>
    <col min="11792" max="12032" width="9.140625" style="1"/>
    <col min="12033" max="12033" width="6.7109375" style="1" customWidth="1"/>
    <col min="12034" max="12034" width="50.42578125" style="1" customWidth="1"/>
    <col min="12035" max="12035" width="18" style="1" customWidth="1"/>
    <col min="12036" max="12036" width="12" style="1" customWidth="1"/>
    <col min="12037" max="12037" width="9.7109375" style="1" customWidth="1"/>
    <col min="12038" max="12038" width="10.85546875" style="1" customWidth="1"/>
    <col min="12039" max="12041" width="0" style="1" hidden="1" customWidth="1"/>
    <col min="12042" max="12042" width="10" style="1" customWidth="1"/>
    <col min="12043" max="12043" width="43.28515625" style="1" customWidth="1"/>
    <col min="12044" max="12046" width="0" style="1" hidden="1" customWidth="1"/>
    <col min="12047" max="12047" width="10.140625" style="1" customWidth="1"/>
    <col min="12048" max="12288" width="9.140625" style="1"/>
    <col min="12289" max="12289" width="6.7109375" style="1" customWidth="1"/>
    <col min="12290" max="12290" width="50.42578125" style="1" customWidth="1"/>
    <col min="12291" max="12291" width="18" style="1" customWidth="1"/>
    <col min="12292" max="12292" width="12" style="1" customWidth="1"/>
    <col min="12293" max="12293" width="9.7109375" style="1" customWidth="1"/>
    <col min="12294" max="12294" width="10.85546875" style="1" customWidth="1"/>
    <col min="12295" max="12297" width="0" style="1" hidden="1" customWidth="1"/>
    <col min="12298" max="12298" width="10" style="1" customWidth="1"/>
    <col min="12299" max="12299" width="43.28515625" style="1" customWidth="1"/>
    <col min="12300" max="12302" width="0" style="1" hidden="1" customWidth="1"/>
    <col min="12303" max="12303" width="10.140625" style="1" customWidth="1"/>
    <col min="12304" max="12544" width="9.140625" style="1"/>
    <col min="12545" max="12545" width="6.7109375" style="1" customWidth="1"/>
    <col min="12546" max="12546" width="50.42578125" style="1" customWidth="1"/>
    <col min="12547" max="12547" width="18" style="1" customWidth="1"/>
    <col min="12548" max="12548" width="12" style="1" customWidth="1"/>
    <col min="12549" max="12549" width="9.7109375" style="1" customWidth="1"/>
    <col min="12550" max="12550" width="10.85546875" style="1" customWidth="1"/>
    <col min="12551" max="12553" width="0" style="1" hidden="1" customWidth="1"/>
    <col min="12554" max="12554" width="10" style="1" customWidth="1"/>
    <col min="12555" max="12555" width="43.28515625" style="1" customWidth="1"/>
    <col min="12556" max="12558" width="0" style="1" hidden="1" customWidth="1"/>
    <col min="12559" max="12559" width="10.140625" style="1" customWidth="1"/>
    <col min="12560" max="12800" width="9.140625" style="1"/>
    <col min="12801" max="12801" width="6.7109375" style="1" customWidth="1"/>
    <col min="12802" max="12802" width="50.42578125" style="1" customWidth="1"/>
    <col min="12803" max="12803" width="18" style="1" customWidth="1"/>
    <col min="12804" max="12804" width="12" style="1" customWidth="1"/>
    <col min="12805" max="12805" width="9.7109375" style="1" customWidth="1"/>
    <col min="12806" max="12806" width="10.85546875" style="1" customWidth="1"/>
    <col min="12807" max="12809" width="0" style="1" hidden="1" customWidth="1"/>
    <col min="12810" max="12810" width="10" style="1" customWidth="1"/>
    <col min="12811" max="12811" width="43.28515625" style="1" customWidth="1"/>
    <col min="12812" max="12814" width="0" style="1" hidden="1" customWidth="1"/>
    <col min="12815" max="12815" width="10.140625" style="1" customWidth="1"/>
    <col min="12816" max="13056" width="9.140625" style="1"/>
    <col min="13057" max="13057" width="6.7109375" style="1" customWidth="1"/>
    <col min="13058" max="13058" width="50.42578125" style="1" customWidth="1"/>
    <col min="13059" max="13059" width="18" style="1" customWidth="1"/>
    <col min="13060" max="13060" width="12" style="1" customWidth="1"/>
    <col min="13061" max="13061" width="9.7109375" style="1" customWidth="1"/>
    <col min="13062" max="13062" width="10.85546875" style="1" customWidth="1"/>
    <col min="13063" max="13065" width="0" style="1" hidden="1" customWidth="1"/>
    <col min="13066" max="13066" width="10" style="1" customWidth="1"/>
    <col min="13067" max="13067" width="43.28515625" style="1" customWidth="1"/>
    <col min="13068" max="13070" width="0" style="1" hidden="1" customWidth="1"/>
    <col min="13071" max="13071" width="10.140625" style="1" customWidth="1"/>
    <col min="13072" max="13312" width="9.140625" style="1"/>
    <col min="13313" max="13313" width="6.7109375" style="1" customWidth="1"/>
    <col min="13314" max="13314" width="50.42578125" style="1" customWidth="1"/>
    <col min="13315" max="13315" width="18" style="1" customWidth="1"/>
    <col min="13316" max="13316" width="12" style="1" customWidth="1"/>
    <col min="13317" max="13317" width="9.7109375" style="1" customWidth="1"/>
    <col min="13318" max="13318" width="10.85546875" style="1" customWidth="1"/>
    <col min="13319" max="13321" width="0" style="1" hidden="1" customWidth="1"/>
    <col min="13322" max="13322" width="10" style="1" customWidth="1"/>
    <col min="13323" max="13323" width="43.28515625" style="1" customWidth="1"/>
    <col min="13324" max="13326" width="0" style="1" hidden="1" customWidth="1"/>
    <col min="13327" max="13327" width="10.140625" style="1" customWidth="1"/>
    <col min="13328" max="13568" width="9.140625" style="1"/>
    <col min="13569" max="13569" width="6.7109375" style="1" customWidth="1"/>
    <col min="13570" max="13570" width="50.42578125" style="1" customWidth="1"/>
    <col min="13571" max="13571" width="18" style="1" customWidth="1"/>
    <col min="13572" max="13572" width="12" style="1" customWidth="1"/>
    <col min="13573" max="13573" width="9.7109375" style="1" customWidth="1"/>
    <col min="13574" max="13574" width="10.85546875" style="1" customWidth="1"/>
    <col min="13575" max="13577" width="0" style="1" hidden="1" customWidth="1"/>
    <col min="13578" max="13578" width="10" style="1" customWidth="1"/>
    <col min="13579" max="13579" width="43.28515625" style="1" customWidth="1"/>
    <col min="13580" max="13582" width="0" style="1" hidden="1" customWidth="1"/>
    <col min="13583" max="13583" width="10.140625" style="1" customWidth="1"/>
    <col min="13584" max="13824" width="9.140625" style="1"/>
    <col min="13825" max="13825" width="6.7109375" style="1" customWidth="1"/>
    <col min="13826" max="13826" width="50.42578125" style="1" customWidth="1"/>
    <col min="13827" max="13827" width="18" style="1" customWidth="1"/>
    <col min="13828" max="13828" width="12" style="1" customWidth="1"/>
    <col min="13829" max="13829" width="9.7109375" style="1" customWidth="1"/>
    <col min="13830" max="13830" width="10.85546875" style="1" customWidth="1"/>
    <col min="13831" max="13833" width="0" style="1" hidden="1" customWidth="1"/>
    <col min="13834" max="13834" width="10" style="1" customWidth="1"/>
    <col min="13835" max="13835" width="43.28515625" style="1" customWidth="1"/>
    <col min="13836" max="13838" width="0" style="1" hidden="1" customWidth="1"/>
    <col min="13839" max="13839" width="10.140625" style="1" customWidth="1"/>
    <col min="13840" max="14080" width="9.140625" style="1"/>
    <col min="14081" max="14081" width="6.7109375" style="1" customWidth="1"/>
    <col min="14082" max="14082" width="50.42578125" style="1" customWidth="1"/>
    <col min="14083" max="14083" width="18" style="1" customWidth="1"/>
    <col min="14084" max="14084" width="12" style="1" customWidth="1"/>
    <col min="14085" max="14085" width="9.7109375" style="1" customWidth="1"/>
    <col min="14086" max="14086" width="10.85546875" style="1" customWidth="1"/>
    <col min="14087" max="14089" width="0" style="1" hidden="1" customWidth="1"/>
    <col min="14090" max="14090" width="10" style="1" customWidth="1"/>
    <col min="14091" max="14091" width="43.28515625" style="1" customWidth="1"/>
    <col min="14092" max="14094" width="0" style="1" hidden="1" customWidth="1"/>
    <col min="14095" max="14095" width="10.140625" style="1" customWidth="1"/>
    <col min="14096" max="14336" width="9.140625" style="1"/>
    <col min="14337" max="14337" width="6.7109375" style="1" customWidth="1"/>
    <col min="14338" max="14338" width="50.42578125" style="1" customWidth="1"/>
    <col min="14339" max="14339" width="18" style="1" customWidth="1"/>
    <col min="14340" max="14340" width="12" style="1" customWidth="1"/>
    <col min="14341" max="14341" width="9.7109375" style="1" customWidth="1"/>
    <col min="14342" max="14342" width="10.85546875" style="1" customWidth="1"/>
    <col min="14343" max="14345" width="0" style="1" hidden="1" customWidth="1"/>
    <col min="14346" max="14346" width="10" style="1" customWidth="1"/>
    <col min="14347" max="14347" width="43.28515625" style="1" customWidth="1"/>
    <col min="14348" max="14350" width="0" style="1" hidden="1" customWidth="1"/>
    <col min="14351" max="14351" width="10.140625" style="1" customWidth="1"/>
    <col min="14352" max="14592" width="9.140625" style="1"/>
    <col min="14593" max="14593" width="6.7109375" style="1" customWidth="1"/>
    <col min="14594" max="14594" width="50.42578125" style="1" customWidth="1"/>
    <col min="14595" max="14595" width="18" style="1" customWidth="1"/>
    <col min="14596" max="14596" width="12" style="1" customWidth="1"/>
    <col min="14597" max="14597" width="9.7109375" style="1" customWidth="1"/>
    <col min="14598" max="14598" width="10.85546875" style="1" customWidth="1"/>
    <col min="14599" max="14601" width="0" style="1" hidden="1" customWidth="1"/>
    <col min="14602" max="14602" width="10" style="1" customWidth="1"/>
    <col min="14603" max="14603" width="43.28515625" style="1" customWidth="1"/>
    <col min="14604" max="14606" width="0" style="1" hidden="1" customWidth="1"/>
    <col min="14607" max="14607" width="10.140625" style="1" customWidth="1"/>
    <col min="14608" max="14848" width="9.140625" style="1"/>
    <col min="14849" max="14849" width="6.7109375" style="1" customWidth="1"/>
    <col min="14850" max="14850" width="50.42578125" style="1" customWidth="1"/>
    <col min="14851" max="14851" width="18" style="1" customWidth="1"/>
    <col min="14852" max="14852" width="12" style="1" customWidth="1"/>
    <col min="14853" max="14853" width="9.7109375" style="1" customWidth="1"/>
    <col min="14854" max="14854" width="10.85546875" style="1" customWidth="1"/>
    <col min="14855" max="14857" width="0" style="1" hidden="1" customWidth="1"/>
    <col min="14858" max="14858" width="10" style="1" customWidth="1"/>
    <col min="14859" max="14859" width="43.28515625" style="1" customWidth="1"/>
    <col min="14860" max="14862" width="0" style="1" hidden="1" customWidth="1"/>
    <col min="14863" max="14863" width="10.140625" style="1" customWidth="1"/>
    <col min="14864" max="15104" width="9.140625" style="1"/>
    <col min="15105" max="15105" width="6.7109375" style="1" customWidth="1"/>
    <col min="15106" max="15106" width="50.42578125" style="1" customWidth="1"/>
    <col min="15107" max="15107" width="18" style="1" customWidth="1"/>
    <col min="15108" max="15108" width="12" style="1" customWidth="1"/>
    <col min="15109" max="15109" width="9.7109375" style="1" customWidth="1"/>
    <col min="15110" max="15110" width="10.85546875" style="1" customWidth="1"/>
    <col min="15111" max="15113" width="0" style="1" hidden="1" customWidth="1"/>
    <col min="15114" max="15114" width="10" style="1" customWidth="1"/>
    <col min="15115" max="15115" width="43.28515625" style="1" customWidth="1"/>
    <col min="15116" max="15118" width="0" style="1" hidden="1" customWidth="1"/>
    <col min="15119" max="15119" width="10.140625" style="1" customWidth="1"/>
    <col min="15120" max="15360" width="9.140625" style="1"/>
    <col min="15361" max="15361" width="6.7109375" style="1" customWidth="1"/>
    <col min="15362" max="15362" width="50.42578125" style="1" customWidth="1"/>
    <col min="15363" max="15363" width="18" style="1" customWidth="1"/>
    <col min="15364" max="15364" width="12" style="1" customWidth="1"/>
    <col min="15365" max="15365" width="9.7109375" style="1" customWidth="1"/>
    <col min="15366" max="15366" width="10.85546875" style="1" customWidth="1"/>
    <col min="15367" max="15369" width="0" style="1" hidden="1" customWidth="1"/>
    <col min="15370" max="15370" width="10" style="1" customWidth="1"/>
    <col min="15371" max="15371" width="43.28515625" style="1" customWidth="1"/>
    <col min="15372" max="15374" width="0" style="1" hidden="1" customWidth="1"/>
    <col min="15375" max="15375" width="10.140625" style="1" customWidth="1"/>
    <col min="15376" max="15616" width="9.140625" style="1"/>
    <col min="15617" max="15617" width="6.7109375" style="1" customWidth="1"/>
    <col min="15618" max="15618" width="50.42578125" style="1" customWidth="1"/>
    <col min="15619" max="15619" width="18" style="1" customWidth="1"/>
    <col min="15620" max="15620" width="12" style="1" customWidth="1"/>
    <col min="15621" max="15621" width="9.7109375" style="1" customWidth="1"/>
    <col min="15622" max="15622" width="10.85546875" style="1" customWidth="1"/>
    <col min="15623" max="15625" width="0" style="1" hidden="1" customWidth="1"/>
    <col min="15626" max="15626" width="10" style="1" customWidth="1"/>
    <col min="15627" max="15627" width="43.28515625" style="1" customWidth="1"/>
    <col min="15628" max="15630" width="0" style="1" hidden="1" customWidth="1"/>
    <col min="15631" max="15631" width="10.140625" style="1" customWidth="1"/>
    <col min="15632" max="15872" width="9.140625" style="1"/>
    <col min="15873" max="15873" width="6.7109375" style="1" customWidth="1"/>
    <col min="15874" max="15874" width="50.42578125" style="1" customWidth="1"/>
    <col min="15875" max="15875" width="18" style="1" customWidth="1"/>
    <col min="15876" max="15876" width="12" style="1" customWidth="1"/>
    <col min="15877" max="15877" width="9.7109375" style="1" customWidth="1"/>
    <col min="15878" max="15878" width="10.85546875" style="1" customWidth="1"/>
    <col min="15879" max="15881" width="0" style="1" hidden="1" customWidth="1"/>
    <col min="15882" max="15882" width="10" style="1" customWidth="1"/>
    <col min="15883" max="15883" width="43.28515625" style="1" customWidth="1"/>
    <col min="15884" max="15886" width="0" style="1" hidden="1" customWidth="1"/>
    <col min="15887" max="15887" width="10.140625" style="1" customWidth="1"/>
    <col min="15888" max="16128" width="9.140625" style="1"/>
    <col min="16129" max="16129" width="6.7109375" style="1" customWidth="1"/>
    <col min="16130" max="16130" width="50.42578125" style="1" customWidth="1"/>
    <col min="16131" max="16131" width="18" style="1" customWidth="1"/>
    <col min="16132" max="16132" width="12" style="1" customWidth="1"/>
    <col min="16133" max="16133" width="9.7109375" style="1" customWidth="1"/>
    <col min="16134" max="16134" width="10.85546875" style="1" customWidth="1"/>
    <col min="16135" max="16137" width="0" style="1" hidden="1" customWidth="1"/>
    <col min="16138" max="16138" width="10" style="1" customWidth="1"/>
    <col min="16139" max="16139" width="43.28515625" style="1" customWidth="1"/>
    <col min="16140" max="16142" width="0" style="1" hidden="1" customWidth="1"/>
    <col min="16143" max="16143" width="10.140625" style="1" customWidth="1"/>
    <col min="16144" max="16384" width="9.140625" style="1"/>
  </cols>
  <sheetData>
    <row r="1" spans="1:15" ht="18.75" x14ac:dyDescent="0.3">
      <c r="B1" s="2"/>
      <c r="C1" s="2"/>
      <c r="D1" s="2"/>
      <c r="E1" s="2"/>
      <c r="F1" s="2"/>
      <c r="G1" s="2"/>
      <c r="H1" s="2"/>
      <c r="I1" s="158" t="s">
        <v>0</v>
      </c>
      <c r="J1" s="330" t="s">
        <v>245</v>
      </c>
      <c r="K1" s="330"/>
      <c r="L1" s="158" t="s">
        <v>0</v>
      </c>
    </row>
    <row r="2" spans="1:15" ht="18.75" x14ac:dyDescent="0.25">
      <c r="B2" s="2"/>
      <c r="C2" s="2"/>
      <c r="D2" s="2"/>
      <c r="E2" s="2"/>
      <c r="F2" s="2"/>
      <c r="G2" s="2"/>
      <c r="H2" s="2"/>
      <c r="I2" s="145" t="s">
        <v>1</v>
      </c>
      <c r="J2" s="284" t="s">
        <v>215</v>
      </c>
      <c r="K2" s="284"/>
      <c r="L2" s="145" t="s">
        <v>1</v>
      </c>
    </row>
    <row r="3" spans="1:15" ht="18.75" x14ac:dyDescent="0.25">
      <c r="B3" s="2"/>
      <c r="C3" s="2"/>
      <c r="D3" s="2"/>
      <c r="E3" s="2"/>
      <c r="F3" s="2"/>
      <c r="G3" s="2"/>
      <c r="H3" s="2"/>
      <c r="I3" s="145" t="s">
        <v>2</v>
      </c>
      <c r="J3" s="284" t="s">
        <v>216</v>
      </c>
      <c r="K3" s="284"/>
      <c r="L3" s="145" t="s">
        <v>2</v>
      </c>
    </row>
    <row r="4" spans="1:15" ht="18.75" x14ac:dyDescent="0.25">
      <c r="B4" s="2"/>
      <c r="C4" s="2"/>
      <c r="D4" s="2"/>
      <c r="E4" s="2"/>
      <c r="F4" s="2"/>
      <c r="G4" s="2"/>
      <c r="H4" s="2"/>
      <c r="I4" s="145" t="s">
        <v>3</v>
      </c>
      <c r="J4" s="284" t="s">
        <v>4</v>
      </c>
      <c r="K4" s="284"/>
      <c r="L4" s="145" t="s">
        <v>3</v>
      </c>
    </row>
    <row r="5" spans="1:15" ht="18.75" x14ac:dyDescent="0.25">
      <c r="B5" s="2"/>
      <c r="C5" s="2"/>
      <c r="D5" s="2"/>
      <c r="E5" s="2"/>
      <c r="F5" s="2"/>
      <c r="G5" s="2"/>
      <c r="H5" s="2"/>
      <c r="I5" s="145" t="s">
        <v>5</v>
      </c>
      <c r="J5" s="284" t="s">
        <v>255</v>
      </c>
      <c r="K5" s="284"/>
      <c r="L5" s="145" t="s">
        <v>5</v>
      </c>
    </row>
    <row r="6" spans="1:15" ht="23.25" customHeight="1" x14ac:dyDescent="0.25">
      <c r="B6" s="2"/>
      <c r="C6" s="2"/>
      <c r="D6" s="2"/>
      <c r="E6" s="2"/>
      <c r="F6" s="2"/>
      <c r="G6" s="2"/>
      <c r="H6" s="6"/>
      <c r="I6" s="145" t="s">
        <v>6</v>
      </c>
      <c r="J6" s="270" t="s">
        <v>271</v>
      </c>
      <c r="K6" s="284"/>
      <c r="L6" s="145" t="s">
        <v>6</v>
      </c>
    </row>
    <row r="7" spans="1:15" ht="15.75" customHeight="1" x14ac:dyDescent="0.3">
      <c r="B7" s="2"/>
      <c r="C7" s="2"/>
      <c r="D7" s="2"/>
      <c r="E7" s="2"/>
      <c r="F7" s="2"/>
      <c r="G7" s="2"/>
      <c r="H7" s="6"/>
      <c r="I7" s="145" t="s">
        <v>24</v>
      </c>
      <c r="J7" s="122" t="s">
        <v>198</v>
      </c>
      <c r="K7" s="155"/>
      <c r="L7" s="7"/>
      <c r="M7" s="7"/>
      <c r="N7" s="7"/>
      <c r="O7" s="7"/>
    </row>
    <row r="8" spans="1:15" ht="15.75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5" ht="39.75" customHeight="1" x14ac:dyDescent="0.3">
      <c r="B9" s="311" t="s">
        <v>205</v>
      </c>
      <c r="C9" s="311"/>
      <c r="D9" s="311"/>
      <c r="E9" s="311"/>
      <c r="F9" s="311"/>
      <c r="G9" s="311"/>
      <c r="H9" s="311"/>
      <c r="I9" s="311"/>
      <c r="J9" s="311"/>
      <c r="K9" s="311"/>
      <c r="L9" s="2"/>
    </row>
    <row r="10" spans="1:15" ht="15.75" x14ac:dyDescent="0.25">
      <c r="B10" s="2"/>
      <c r="C10" s="2"/>
      <c r="D10" s="328"/>
      <c r="E10" s="328"/>
      <c r="F10" s="328"/>
      <c r="G10" s="328"/>
      <c r="H10" s="328"/>
      <c r="I10" s="2"/>
      <c r="J10" s="2"/>
      <c r="K10" s="2"/>
      <c r="L10" s="2"/>
    </row>
    <row r="11" spans="1:15" ht="15.75" customHeight="1" x14ac:dyDescent="0.25">
      <c r="A11" s="347" t="s">
        <v>56</v>
      </c>
      <c r="B11" s="347" t="s">
        <v>8</v>
      </c>
      <c r="C11" s="347" t="s">
        <v>9</v>
      </c>
      <c r="D11" s="347" t="s">
        <v>10</v>
      </c>
      <c r="E11" s="350" t="s">
        <v>11</v>
      </c>
      <c r="F11" s="350"/>
      <c r="G11" s="350"/>
      <c r="H11" s="350"/>
      <c r="I11" s="350"/>
      <c r="J11" s="351"/>
      <c r="K11" s="352" t="s">
        <v>12</v>
      </c>
      <c r="L11" s="2"/>
    </row>
    <row r="12" spans="1:15" ht="15.75" x14ac:dyDescent="0.25">
      <c r="A12" s="348"/>
      <c r="B12" s="348"/>
      <c r="C12" s="348"/>
      <c r="D12" s="348"/>
      <c r="E12" s="347" t="s">
        <v>192</v>
      </c>
      <c r="F12" s="347" t="s">
        <v>191</v>
      </c>
      <c r="G12" s="347" t="s">
        <v>13</v>
      </c>
      <c r="H12" s="347" t="s">
        <v>14</v>
      </c>
      <c r="I12" s="347" t="s">
        <v>15</v>
      </c>
      <c r="J12" s="352" t="s">
        <v>193</v>
      </c>
      <c r="K12" s="352"/>
      <c r="L12" s="2"/>
    </row>
    <row r="13" spans="1:15" ht="15.75" x14ac:dyDescent="0.25">
      <c r="A13" s="349"/>
      <c r="B13" s="349"/>
      <c r="C13" s="349"/>
      <c r="D13" s="349"/>
      <c r="E13" s="349"/>
      <c r="F13" s="349"/>
      <c r="G13" s="349"/>
      <c r="H13" s="349"/>
      <c r="I13" s="349"/>
      <c r="J13" s="352"/>
      <c r="K13" s="352"/>
      <c r="L13" s="2"/>
    </row>
    <row r="14" spans="1:15" ht="45.75" customHeight="1" x14ac:dyDescent="0.25">
      <c r="A14" s="9">
        <v>1</v>
      </c>
      <c r="B14" s="194" t="s">
        <v>200</v>
      </c>
      <c r="C14" s="77" t="s">
        <v>16</v>
      </c>
      <c r="D14" s="206">
        <f t="shared" ref="D14:D16" si="0">SUM(E14:J14)</f>
        <v>2178</v>
      </c>
      <c r="E14" s="207">
        <v>2178</v>
      </c>
      <c r="F14" s="197"/>
      <c r="G14" s="196"/>
      <c r="H14" s="196"/>
      <c r="I14" s="196"/>
      <c r="J14" s="196"/>
      <c r="K14" s="77" t="s">
        <v>195</v>
      </c>
      <c r="L14" s="2"/>
    </row>
    <row r="15" spans="1:15" ht="31.5" hidden="1" x14ac:dyDescent="0.25">
      <c r="A15" s="9">
        <v>2</v>
      </c>
      <c r="B15" s="194" t="s">
        <v>188</v>
      </c>
      <c r="C15" s="77" t="s">
        <v>16</v>
      </c>
      <c r="D15" s="195">
        <f t="shared" si="0"/>
        <v>0</v>
      </c>
      <c r="E15" s="197">
        <v>0</v>
      </c>
      <c r="F15" s="196"/>
      <c r="G15" s="196"/>
      <c r="H15" s="196"/>
      <c r="I15" s="196"/>
      <c r="J15" s="196"/>
      <c r="K15" s="77" t="s">
        <v>187</v>
      </c>
      <c r="L15" s="2"/>
      <c r="N15" s="198">
        <v>441</v>
      </c>
    </row>
    <row r="16" spans="1:15" ht="54" hidden="1" customHeight="1" x14ac:dyDescent="0.25">
      <c r="A16" s="9">
        <v>3</v>
      </c>
      <c r="B16" s="199" t="s">
        <v>189</v>
      </c>
      <c r="C16" s="200" t="s">
        <v>16</v>
      </c>
      <c r="D16" s="195">
        <f t="shared" si="0"/>
        <v>0</v>
      </c>
      <c r="E16" s="201">
        <v>0</v>
      </c>
      <c r="F16" s="196"/>
      <c r="G16" s="196"/>
      <c r="H16" s="196"/>
      <c r="I16" s="196"/>
      <c r="J16" s="196"/>
      <c r="K16" s="77" t="s">
        <v>190</v>
      </c>
      <c r="L16" s="2"/>
      <c r="N16" s="198"/>
    </row>
    <row r="17" spans="1:13" ht="32.25" customHeight="1" x14ac:dyDescent="0.25">
      <c r="A17" s="202"/>
      <c r="B17" s="203" t="s">
        <v>22</v>
      </c>
      <c r="C17" s="204"/>
      <c r="D17" s="195">
        <f>D14</f>
        <v>2178</v>
      </c>
      <c r="E17" s="268">
        <f t="shared" ref="E17:J17" si="1">E14</f>
        <v>2178</v>
      </c>
      <c r="F17" s="195">
        <f t="shared" si="1"/>
        <v>0</v>
      </c>
      <c r="G17" s="195">
        <f t="shared" si="1"/>
        <v>0</v>
      </c>
      <c r="H17" s="195">
        <f t="shared" si="1"/>
        <v>0</v>
      </c>
      <c r="I17" s="195">
        <f t="shared" si="1"/>
        <v>0</v>
      </c>
      <c r="J17" s="195">
        <f t="shared" si="1"/>
        <v>0</v>
      </c>
      <c r="K17" s="205"/>
      <c r="L17" s="2"/>
    </row>
    <row r="18" spans="1:13" ht="15.75" x14ac:dyDescent="0.25">
      <c r="B18" s="16"/>
      <c r="C18" s="16"/>
      <c r="D18" s="17"/>
      <c r="E18" s="17"/>
      <c r="F18" s="17"/>
      <c r="G18" s="17"/>
      <c r="H18" s="17"/>
      <c r="I18" s="17"/>
      <c r="J18" s="17"/>
      <c r="K18" s="18"/>
      <c r="L18" s="2"/>
    </row>
    <row r="19" spans="1:13" ht="15.75" hidden="1" x14ac:dyDescent="0.25">
      <c r="B19" s="16"/>
      <c r="C19" s="16"/>
      <c r="D19" s="17"/>
      <c r="E19" s="17"/>
      <c r="F19" s="17"/>
      <c r="G19" s="17"/>
      <c r="H19" s="17"/>
      <c r="I19" s="17"/>
      <c r="J19" s="17"/>
      <c r="K19" s="18"/>
      <c r="L19" s="2"/>
    </row>
    <row r="20" spans="1:13" ht="15.75" x14ac:dyDescent="0.25">
      <c r="B20" s="16"/>
      <c r="C20" s="16"/>
      <c r="D20" s="17"/>
      <c r="E20" s="17"/>
      <c r="F20" s="17"/>
      <c r="G20" s="17"/>
      <c r="H20" s="17"/>
      <c r="I20" s="17"/>
      <c r="J20" s="17"/>
      <c r="K20" s="18"/>
      <c r="L20" s="2"/>
    </row>
    <row r="21" spans="1:13" ht="15.75" x14ac:dyDescent="0.25">
      <c r="B21" s="16"/>
      <c r="C21" s="16"/>
      <c r="D21" s="17"/>
      <c r="E21" s="17"/>
      <c r="F21" s="17"/>
      <c r="G21" s="17"/>
      <c r="H21" s="17"/>
      <c r="I21" s="17"/>
      <c r="J21" s="17"/>
      <c r="K21" s="18"/>
      <c r="L21" s="2"/>
    </row>
    <row r="22" spans="1:13" ht="18.75" x14ac:dyDescent="0.25">
      <c r="B22" s="41"/>
      <c r="C22" s="42"/>
      <c r="E22" s="17"/>
      <c r="F22" s="17"/>
      <c r="G22" s="17"/>
      <c r="H22" s="17"/>
      <c r="I22" s="17"/>
      <c r="J22" s="17"/>
      <c r="K22" s="42"/>
      <c r="L22" s="2"/>
    </row>
    <row r="23" spans="1:13" ht="30" customHeight="1" x14ac:dyDescent="0.2">
      <c r="B23" s="276" t="s">
        <v>129</v>
      </c>
      <c r="C23" s="276"/>
      <c r="D23" s="258"/>
      <c r="E23" s="20"/>
      <c r="F23" s="20"/>
      <c r="G23" s="6"/>
      <c r="H23" s="6"/>
      <c r="I23" s="6"/>
      <c r="J23" s="22"/>
      <c r="K23" s="22" t="s">
        <v>32</v>
      </c>
      <c r="L23" s="22"/>
    </row>
    <row r="24" spans="1:13" ht="48" customHeight="1" x14ac:dyDescent="0.2">
      <c r="B24" s="258"/>
      <c r="C24" s="258"/>
      <c r="D24" s="258"/>
      <c r="E24" s="20"/>
      <c r="F24" s="20"/>
      <c r="G24" s="6"/>
      <c r="H24" s="6"/>
      <c r="I24" s="6"/>
      <c r="J24" s="22"/>
      <c r="K24" s="22"/>
      <c r="L24" s="22"/>
    </row>
    <row r="25" spans="1:13" ht="18.75" x14ac:dyDescent="0.25">
      <c r="B25" s="310" t="s">
        <v>274</v>
      </c>
      <c r="C25" s="310"/>
      <c r="D25" s="23"/>
      <c r="E25" s="24"/>
      <c r="F25" s="24"/>
      <c r="G25" s="24"/>
      <c r="H25" s="24"/>
      <c r="I25" s="24"/>
      <c r="J25" s="2"/>
      <c r="K25" s="2"/>
    </row>
    <row r="26" spans="1:13" ht="15.75" x14ac:dyDescent="0.25">
      <c r="B26" s="25" t="s">
        <v>23</v>
      </c>
      <c r="C26" s="25"/>
      <c r="D26" s="24"/>
      <c r="E26" s="24"/>
      <c r="F26" s="24"/>
      <c r="G26" s="24"/>
      <c r="H26" s="24"/>
      <c r="I26" s="24"/>
      <c r="J26" s="2"/>
      <c r="K26" s="2"/>
      <c r="M26" s="145"/>
    </row>
    <row r="27" spans="1:13" ht="15.75" x14ac:dyDescent="0.25">
      <c r="B27" s="26"/>
      <c r="C27" s="27"/>
      <c r="D27" s="28"/>
      <c r="E27" s="24"/>
      <c r="F27" s="24"/>
      <c r="G27" s="24"/>
      <c r="H27" s="24"/>
      <c r="I27" s="24"/>
      <c r="J27" s="2"/>
      <c r="K27" s="2"/>
    </row>
    <row r="28" spans="1:13" ht="15.75" x14ac:dyDescent="0.2">
      <c r="C28" s="28"/>
      <c r="D28" s="24"/>
      <c r="E28" s="24"/>
      <c r="F28" s="24"/>
      <c r="G28" s="24"/>
      <c r="H28" s="24"/>
      <c r="I28" s="24"/>
      <c r="J28" s="24"/>
    </row>
    <row r="29" spans="1:13" ht="15.75" x14ac:dyDescent="0.2">
      <c r="C29" s="29"/>
      <c r="D29" s="24"/>
      <c r="E29" s="24"/>
      <c r="F29" s="24"/>
      <c r="G29" s="24"/>
      <c r="H29" s="24"/>
      <c r="I29" s="24"/>
      <c r="J29" s="24"/>
    </row>
    <row r="31" spans="1:13" x14ac:dyDescent="0.2">
      <c r="H31" s="30"/>
    </row>
  </sheetData>
  <mergeCells count="22">
    <mergeCell ref="B23:C23"/>
    <mergeCell ref="B25:C25"/>
    <mergeCell ref="J6:K6"/>
    <mergeCell ref="K11:K13"/>
    <mergeCell ref="E12:E13"/>
    <mergeCell ref="F12:F13"/>
    <mergeCell ref="G12:G13"/>
    <mergeCell ref="H12:H13"/>
    <mergeCell ref="I12:I13"/>
    <mergeCell ref="J12:J13"/>
    <mergeCell ref="J1:K1"/>
    <mergeCell ref="B9:K9"/>
    <mergeCell ref="D10:H10"/>
    <mergeCell ref="A11:A13"/>
    <mergeCell ref="B11:B13"/>
    <mergeCell ref="C11:C13"/>
    <mergeCell ref="D11:D13"/>
    <mergeCell ref="E11:J11"/>
    <mergeCell ref="J2:K2"/>
    <mergeCell ref="J3:K3"/>
    <mergeCell ref="J4:K4"/>
    <mergeCell ref="J5:K5"/>
  </mergeCells>
  <printOptions horizontalCentered="1"/>
  <pageMargins left="0.39370078740157483" right="0.39370078740157483" top="1.1811023622047245" bottom="0.39370078740157483" header="0" footer="0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M90"/>
  <sheetViews>
    <sheetView topLeftCell="F16" zoomScaleNormal="100" workbookViewId="0">
      <selection activeCell="B52" sqref="B1:M52"/>
    </sheetView>
  </sheetViews>
  <sheetFormatPr defaultColWidth="9.140625" defaultRowHeight="12.75" outlineLevelRow="1" x14ac:dyDescent="0.2"/>
  <cols>
    <col min="1" max="1" width="2.140625" style="83" customWidth="1"/>
    <col min="2" max="2" width="5" style="83" customWidth="1"/>
    <col min="3" max="3" width="64.140625" style="83" customWidth="1"/>
    <col min="4" max="4" width="18.7109375" style="83" customWidth="1"/>
    <col min="5" max="5" width="24.28515625" style="236" customWidth="1"/>
    <col min="6" max="6" width="25.85546875" style="83" customWidth="1"/>
    <col min="7" max="7" width="66" style="83" customWidth="1"/>
    <col min="8" max="8" width="55.5703125" style="83" customWidth="1"/>
    <col min="9" max="16384" width="9.140625" style="83"/>
  </cols>
  <sheetData>
    <row r="1" spans="2:13" outlineLevel="1" x14ac:dyDescent="0.2"/>
    <row r="2" spans="2:13" ht="18.75" outlineLevel="1" x14ac:dyDescent="0.3">
      <c r="H2" s="280" t="s">
        <v>273</v>
      </c>
      <c r="I2" s="280"/>
      <c r="J2" s="280"/>
      <c r="K2" s="280"/>
      <c r="L2" s="280"/>
      <c r="M2" s="280"/>
    </row>
    <row r="3" spans="2:13" ht="18.75" customHeight="1" outlineLevel="1" x14ac:dyDescent="0.3">
      <c r="B3" s="81"/>
      <c r="C3" s="81"/>
      <c r="D3" s="81"/>
      <c r="E3" s="237"/>
      <c r="F3" s="82"/>
      <c r="H3" s="250" t="s">
        <v>215</v>
      </c>
      <c r="I3" s="250"/>
      <c r="J3" s="248"/>
      <c r="K3" s="252"/>
      <c r="L3" s="252"/>
      <c r="M3" s="252"/>
    </row>
    <row r="4" spans="2:13" ht="18.75" customHeight="1" outlineLevel="1" x14ac:dyDescent="0.3">
      <c r="B4" s="81"/>
      <c r="C4" s="81"/>
      <c r="D4" s="81"/>
      <c r="E4" s="237"/>
      <c r="F4" s="82"/>
      <c r="H4" s="250" t="s">
        <v>216</v>
      </c>
      <c r="I4" s="250"/>
      <c r="J4" s="248"/>
      <c r="K4" s="252"/>
      <c r="L4" s="252"/>
      <c r="M4" s="252"/>
    </row>
    <row r="5" spans="2:13" ht="18.75" customHeight="1" outlineLevel="1" x14ac:dyDescent="0.3">
      <c r="B5" s="81"/>
      <c r="C5" s="81"/>
      <c r="D5" s="81"/>
      <c r="E5" s="237"/>
      <c r="F5" s="84"/>
      <c r="H5" s="284" t="s">
        <v>4</v>
      </c>
      <c r="I5" s="284"/>
      <c r="J5" s="284"/>
      <c r="K5" s="252"/>
      <c r="L5" s="252"/>
      <c r="M5" s="252"/>
    </row>
    <row r="6" spans="2:13" ht="18.75" outlineLevel="1" x14ac:dyDescent="0.3">
      <c r="B6" s="81"/>
      <c r="C6" s="81"/>
      <c r="D6" s="81"/>
      <c r="E6" s="237"/>
      <c r="F6" s="84"/>
      <c r="H6" s="250" t="s">
        <v>255</v>
      </c>
      <c r="I6" s="250"/>
      <c r="J6" s="248"/>
      <c r="K6" s="85"/>
      <c r="L6" s="85"/>
      <c r="M6" s="85"/>
    </row>
    <row r="7" spans="2:13" ht="18.75" customHeight="1" outlineLevel="1" x14ac:dyDescent="0.3">
      <c r="B7" s="81"/>
      <c r="C7" s="81"/>
      <c r="D7" s="81"/>
      <c r="E7" s="237"/>
      <c r="F7" s="84"/>
      <c r="H7" s="270" t="s">
        <v>271</v>
      </c>
      <c r="I7" s="270"/>
      <c r="J7" s="270"/>
      <c r="K7" s="270"/>
      <c r="L7" s="85"/>
      <c r="M7" s="85"/>
    </row>
    <row r="8" spans="2:13" ht="18.75" customHeight="1" outlineLevel="1" x14ac:dyDescent="0.3">
      <c r="B8" s="81"/>
      <c r="C8" s="81"/>
      <c r="D8" s="81"/>
      <c r="E8" s="237"/>
      <c r="F8" s="84"/>
      <c r="H8" s="151" t="s">
        <v>272</v>
      </c>
    </row>
    <row r="9" spans="2:13" ht="15.75" outlineLevel="1" x14ac:dyDescent="0.25">
      <c r="B9" s="81"/>
      <c r="C9" s="81"/>
      <c r="D9" s="81"/>
      <c r="E9" s="237"/>
      <c r="F9" s="84"/>
    </row>
    <row r="10" spans="2:13" ht="15.75" customHeight="1" x14ac:dyDescent="0.25">
      <c r="B10" s="81"/>
      <c r="C10" s="81"/>
      <c r="D10" s="81"/>
      <c r="E10" s="237"/>
      <c r="F10" s="84"/>
    </row>
    <row r="11" spans="2:13" ht="78.599999999999994" customHeight="1" x14ac:dyDescent="0.2">
      <c r="B11" s="303" t="s">
        <v>270</v>
      </c>
      <c r="C11" s="303"/>
      <c r="D11" s="303"/>
      <c r="E11" s="303"/>
      <c r="F11" s="303"/>
      <c r="G11" s="303"/>
    </row>
    <row r="12" spans="2:13" ht="15.75" x14ac:dyDescent="0.25">
      <c r="B12" s="81"/>
      <c r="C12" s="81"/>
      <c r="D12" s="81"/>
      <c r="E12" s="237"/>
      <c r="F12" s="81"/>
    </row>
    <row r="13" spans="2:13" ht="15.75" x14ac:dyDescent="0.25">
      <c r="B13" s="81"/>
      <c r="C13" s="81"/>
      <c r="D13" s="81"/>
      <c r="E13" s="237"/>
      <c r="F13" s="81"/>
    </row>
    <row r="14" spans="2:13" ht="19.5" customHeight="1" x14ac:dyDescent="0.2">
      <c r="B14" s="273" t="s">
        <v>7</v>
      </c>
      <c r="C14" s="273" t="s">
        <v>77</v>
      </c>
      <c r="D14" s="273" t="s">
        <v>9</v>
      </c>
      <c r="E14" s="230" t="s">
        <v>252</v>
      </c>
      <c r="F14" s="231" t="s">
        <v>253</v>
      </c>
      <c r="G14" s="291" t="s">
        <v>254</v>
      </c>
      <c r="H14" s="292"/>
    </row>
    <row r="15" spans="2:13" ht="21" customHeight="1" x14ac:dyDescent="0.2">
      <c r="B15" s="283"/>
      <c r="C15" s="283"/>
      <c r="D15" s="283"/>
      <c r="E15" s="273">
        <v>2018</v>
      </c>
      <c r="F15" s="304">
        <v>2018</v>
      </c>
      <c r="G15" s="293"/>
      <c r="H15" s="294"/>
    </row>
    <row r="16" spans="2:13" ht="9" customHeight="1" x14ac:dyDescent="0.2">
      <c r="B16" s="274"/>
      <c r="C16" s="274"/>
      <c r="D16" s="274"/>
      <c r="E16" s="274"/>
      <c r="F16" s="305"/>
      <c r="G16" s="295"/>
      <c r="H16" s="296"/>
    </row>
    <row r="17" spans="2:11" ht="58.15" customHeight="1" x14ac:dyDescent="0.3">
      <c r="B17" s="32">
        <v>1</v>
      </c>
      <c r="C17" s="35" t="s">
        <v>101</v>
      </c>
      <c r="D17" s="32" t="s">
        <v>16</v>
      </c>
      <c r="E17" s="219">
        <f>324400+2000</f>
        <v>326400</v>
      </c>
      <c r="F17" s="219">
        <f>326400+73.4+100</f>
        <v>326573.40000000002</v>
      </c>
      <c r="G17" s="241" t="s">
        <v>256</v>
      </c>
      <c r="H17" s="245" t="s">
        <v>257</v>
      </c>
      <c r="J17" s="289"/>
      <c r="K17" s="289"/>
    </row>
    <row r="18" spans="2:11" ht="37.5" customHeight="1" x14ac:dyDescent="0.3">
      <c r="B18" s="32">
        <f>B17+1</f>
        <v>2</v>
      </c>
      <c r="C18" s="35" t="s">
        <v>85</v>
      </c>
      <c r="D18" s="32" t="s">
        <v>16</v>
      </c>
      <c r="E18" s="219">
        <f>55000+750</f>
        <v>55750</v>
      </c>
      <c r="F18" s="219">
        <f>55000+750</f>
        <v>55750</v>
      </c>
      <c r="G18" s="91"/>
      <c r="H18" s="91"/>
      <c r="J18" s="289"/>
      <c r="K18" s="289"/>
    </row>
    <row r="19" spans="2:11" ht="49.15" customHeight="1" x14ac:dyDescent="0.3">
      <c r="B19" s="297">
        <f t="shared" ref="B19:B27" si="0">B18+1</f>
        <v>3</v>
      </c>
      <c r="C19" s="299" t="s">
        <v>86</v>
      </c>
      <c r="D19" s="32" t="s">
        <v>16</v>
      </c>
      <c r="E19" s="219">
        <v>42327</v>
      </c>
      <c r="F19" s="219">
        <f>42327+500+138.333</f>
        <v>42965.332999999999</v>
      </c>
      <c r="G19" s="239" t="s">
        <v>250</v>
      </c>
      <c r="H19" s="287" t="s">
        <v>258</v>
      </c>
      <c r="J19" s="215"/>
      <c r="K19" s="1"/>
    </row>
    <row r="20" spans="2:11" ht="43.15" customHeight="1" x14ac:dyDescent="0.3">
      <c r="B20" s="298"/>
      <c r="C20" s="300"/>
      <c r="D20" s="176" t="s">
        <v>169</v>
      </c>
      <c r="E20" s="219">
        <v>540</v>
      </c>
      <c r="F20" s="219">
        <v>540</v>
      </c>
      <c r="G20" s="239"/>
      <c r="H20" s="288"/>
      <c r="J20" s="215"/>
      <c r="K20" s="1"/>
    </row>
    <row r="21" spans="2:11" ht="84.75" customHeight="1" x14ac:dyDescent="0.3">
      <c r="B21" s="297">
        <f>B19+1</f>
        <v>4</v>
      </c>
      <c r="C21" s="299" t="s">
        <v>87</v>
      </c>
      <c r="D21" s="32" t="s">
        <v>16</v>
      </c>
      <c r="E21" s="219">
        <f>21696.7-116</f>
        <v>21580.7</v>
      </c>
      <c r="F21" s="219">
        <f>21696.7-116</f>
        <v>21580.7</v>
      </c>
      <c r="G21" s="91"/>
      <c r="H21" s="91"/>
      <c r="J21" s="289"/>
      <c r="K21" s="289"/>
    </row>
    <row r="22" spans="2:11" ht="84.75" customHeight="1" x14ac:dyDescent="0.3">
      <c r="B22" s="298"/>
      <c r="C22" s="300"/>
      <c r="D22" s="176" t="s">
        <v>169</v>
      </c>
      <c r="E22" s="219">
        <v>116</v>
      </c>
      <c r="F22" s="219">
        <v>116</v>
      </c>
      <c r="G22" s="91"/>
      <c r="H22" s="91"/>
      <c r="J22" s="233"/>
      <c r="K22" s="233"/>
    </row>
    <row r="23" spans="2:11" ht="39" customHeight="1" x14ac:dyDescent="0.3">
      <c r="B23" s="32">
        <f>B21+1</f>
        <v>5</v>
      </c>
      <c r="C23" s="35" t="s">
        <v>88</v>
      </c>
      <c r="D23" s="32" t="s">
        <v>16</v>
      </c>
      <c r="E23" s="219">
        <v>5421.4</v>
      </c>
      <c r="F23" s="219">
        <v>5421.4</v>
      </c>
      <c r="G23" s="91"/>
      <c r="H23" s="91"/>
      <c r="J23" s="290"/>
      <c r="K23" s="289"/>
    </row>
    <row r="24" spans="2:11" ht="51" customHeight="1" x14ac:dyDescent="0.2">
      <c r="B24" s="32">
        <f t="shared" si="0"/>
        <v>6</v>
      </c>
      <c r="C24" s="35" t="s">
        <v>89</v>
      </c>
      <c r="D24" s="32" t="s">
        <v>16</v>
      </c>
      <c r="E24" s="219">
        <v>20075</v>
      </c>
      <c r="F24" s="219">
        <v>20075</v>
      </c>
      <c r="G24" s="91"/>
      <c r="H24" s="91"/>
    </row>
    <row r="25" spans="2:11" ht="56.25" customHeight="1" x14ac:dyDescent="0.2">
      <c r="B25" s="32">
        <f t="shared" si="0"/>
        <v>7</v>
      </c>
      <c r="C25" s="35" t="s">
        <v>90</v>
      </c>
      <c r="D25" s="32" t="s">
        <v>16</v>
      </c>
      <c r="E25" s="219">
        <v>1000</v>
      </c>
      <c r="F25" s="219">
        <f>'[1]дод. 1.8 Тварини'!E17</f>
        <v>1000</v>
      </c>
      <c r="G25" s="91"/>
      <c r="H25" s="91"/>
    </row>
    <row r="26" spans="2:11" ht="50.25" customHeight="1" x14ac:dyDescent="0.2">
      <c r="B26" s="32">
        <f t="shared" si="0"/>
        <v>8</v>
      </c>
      <c r="C26" s="35" t="s">
        <v>91</v>
      </c>
      <c r="D26" s="32" t="s">
        <v>16</v>
      </c>
      <c r="E26" s="219">
        <v>11780</v>
      </c>
      <c r="F26" s="219">
        <v>11780</v>
      </c>
      <c r="G26" s="91"/>
      <c r="H26" s="91"/>
    </row>
    <row r="27" spans="2:11" ht="55.9" customHeight="1" x14ac:dyDescent="0.2">
      <c r="B27" s="297">
        <f t="shared" si="0"/>
        <v>9</v>
      </c>
      <c r="C27" s="299" t="s">
        <v>92</v>
      </c>
      <c r="D27" s="32" t="s">
        <v>16</v>
      </c>
      <c r="E27" s="219">
        <f>65000</f>
        <v>65000</v>
      </c>
      <c r="F27" s="219">
        <f>65000+800</f>
        <v>65800</v>
      </c>
      <c r="G27" s="239" t="s">
        <v>249</v>
      </c>
      <c r="H27" s="245" t="s">
        <v>259</v>
      </c>
    </row>
    <row r="28" spans="2:11" ht="55.9" customHeight="1" x14ac:dyDescent="0.2">
      <c r="B28" s="298"/>
      <c r="C28" s="300"/>
      <c r="D28" s="32" t="s">
        <v>18</v>
      </c>
      <c r="E28" s="219">
        <v>160</v>
      </c>
      <c r="F28" s="219">
        <v>160</v>
      </c>
      <c r="G28" s="239"/>
      <c r="H28" s="245"/>
    </row>
    <row r="29" spans="2:11" ht="57" customHeight="1" x14ac:dyDescent="0.2">
      <c r="B29" s="32">
        <f>B27+1</f>
        <v>10</v>
      </c>
      <c r="C29" s="35" t="s">
        <v>93</v>
      </c>
      <c r="D29" s="32" t="s">
        <v>16</v>
      </c>
      <c r="E29" s="219">
        <v>4152.22</v>
      </c>
      <c r="F29" s="257">
        <f>4152.22+1+150</f>
        <v>4303.22</v>
      </c>
      <c r="G29" s="244" t="s">
        <v>260</v>
      </c>
      <c r="H29" s="245" t="s">
        <v>261</v>
      </c>
    </row>
    <row r="30" spans="2:11" ht="130.15" customHeight="1" x14ac:dyDescent="0.2">
      <c r="B30" s="32">
        <v>11</v>
      </c>
      <c r="C30" s="35" t="s">
        <v>94</v>
      </c>
      <c r="D30" s="32" t="s">
        <v>16</v>
      </c>
      <c r="E30" s="219">
        <v>9960.4</v>
      </c>
      <c r="F30" s="219">
        <f>7720.4+2240+3000-1400+700</f>
        <v>12260.4</v>
      </c>
      <c r="G30" s="247" t="s">
        <v>266</v>
      </c>
      <c r="H30" s="245" t="s">
        <v>262</v>
      </c>
    </row>
    <row r="31" spans="2:11" ht="78.599999999999994" customHeight="1" x14ac:dyDescent="0.2">
      <c r="B31" s="297">
        <v>12</v>
      </c>
      <c r="C31" s="297" t="s">
        <v>95</v>
      </c>
      <c r="D31" s="32" t="s">
        <v>16</v>
      </c>
      <c r="E31" s="219">
        <v>7624.7</v>
      </c>
      <c r="F31" s="219">
        <v>7624.7</v>
      </c>
      <c r="G31" s="301" t="s">
        <v>267</v>
      </c>
      <c r="H31" s="287" t="s">
        <v>263</v>
      </c>
    </row>
    <row r="32" spans="2:11" ht="64.900000000000006" customHeight="1" x14ac:dyDescent="0.2">
      <c r="B32" s="298"/>
      <c r="C32" s="298"/>
      <c r="D32" s="32" t="s">
        <v>18</v>
      </c>
      <c r="E32" s="219">
        <v>0</v>
      </c>
      <c r="F32" s="219">
        <v>13705</v>
      </c>
      <c r="G32" s="302"/>
      <c r="H32" s="288"/>
    </row>
    <row r="33" spans="2:9" ht="37.5" customHeight="1" x14ac:dyDescent="0.2">
      <c r="B33" s="32">
        <v>13</v>
      </c>
      <c r="C33" s="35" t="s">
        <v>96</v>
      </c>
      <c r="D33" s="32" t="s">
        <v>16</v>
      </c>
      <c r="E33" s="219">
        <v>1500</v>
      </c>
      <c r="F33" s="219">
        <v>1500</v>
      </c>
      <c r="G33" s="91"/>
      <c r="H33" s="91"/>
    </row>
    <row r="34" spans="2:9" ht="65.25" customHeight="1" x14ac:dyDescent="0.2">
      <c r="B34" s="32">
        <v>14</v>
      </c>
      <c r="C34" s="35" t="s">
        <v>97</v>
      </c>
      <c r="D34" s="32" t="s">
        <v>16</v>
      </c>
      <c r="E34" s="219">
        <f>127284.3+500</f>
        <v>127784.3</v>
      </c>
      <c r="F34" s="219">
        <f>127284.3+500</f>
        <v>127784.3</v>
      </c>
      <c r="G34" s="91"/>
      <c r="H34" s="91"/>
    </row>
    <row r="35" spans="2:9" ht="48.75" customHeight="1" x14ac:dyDescent="0.2">
      <c r="B35" s="32">
        <v>15</v>
      </c>
      <c r="C35" s="35" t="s">
        <v>98</v>
      </c>
      <c r="D35" s="32" t="s">
        <v>16</v>
      </c>
      <c r="E35" s="219">
        <v>1980</v>
      </c>
      <c r="F35" s="219">
        <v>1980</v>
      </c>
      <c r="G35" s="91"/>
      <c r="H35" s="91"/>
    </row>
    <row r="36" spans="2:9" ht="66.599999999999994" customHeight="1" x14ac:dyDescent="0.2">
      <c r="B36" s="32">
        <v>16</v>
      </c>
      <c r="C36" s="35" t="s">
        <v>209</v>
      </c>
      <c r="D36" s="32" t="s">
        <v>16</v>
      </c>
      <c r="E36" s="219">
        <f>3000</f>
        <v>3000</v>
      </c>
      <c r="F36" s="219">
        <f>3000+2178</f>
        <v>5178</v>
      </c>
      <c r="G36" s="240" t="s">
        <v>251</v>
      </c>
      <c r="H36" s="245" t="s">
        <v>269</v>
      </c>
      <c r="I36" s="95"/>
    </row>
    <row r="37" spans="2:9" ht="68.45" customHeight="1" x14ac:dyDescent="0.2">
      <c r="B37" s="297">
        <v>17</v>
      </c>
      <c r="C37" s="299" t="s">
        <v>247</v>
      </c>
      <c r="D37" s="32" t="s">
        <v>16</v>
      </c>
      <c r="E37" s="219">
        <v>88000</v>
      </c>
      <c r="F37" s="219">
        <v>88000</v>
      </c>
      <c r="G37" s="285" t="s">
        <v>265</v>
      </c>
      <c r="H37" s="287" t="s">
        <v>264</v>
      </c>
      <c r="I37" s="95"/>
    </row>
    <row r="38" spans="2:9" ht="111" customHeight="1" x14ac:dyDescent="0.2">
      <c r="B38" s="298"/>
      <c r="C38" s="300"/>
      <c r="D38" s="32" t="s">
        <v>18</v>
      </c>
      <c r="E38" s="219">
        <v>1845.922</v>
      </c>
      <c r="F38" s="219">
        <v>1845.922</v>
      </c>
      <c r="G38" s="286"/>
      <c r="H38" s="288"/>
      <c r="I38" s="95"/>
    </row>
    <row r="39" spans="2:9" ht="40.5" customHeight="1" x14ac:dyDescent="0.2">
      <c r="B39" s="32">
        <v>18</v>
      </c>
      <c r="C39" s="35" t="s">
        <v>99</v>
      </c>
      <c r="D39" s="32" t="s">
        <v>16</v>
      </c>
      <c r="E39" s="219">
        <f>-2079.09+5</f>
        <v>-2074.09</v>
      </c>
      <c r="F39" s="219">
        <f>-2079.09+5</f>
        <v>-2074.09</v>
      </c>
      <c r="G39" s="91"/>
      <c r="H39" s="91"/>
      <c r="I39" s="95"/>
    </row>
    <row r="40" spans="2:9" ht="39.75" customHeight="1" x14ac:dyDescent="0.2">
      <c r="B40" s="32">
        <v>19</v>
      </c>
      <c r="C40" s="35" t="s">
        <v>100</v>
      </c>
      <c r="D40" s="32" t="s">
        <v>16</v>
      </c>
      <c r="E40" s="219">
        <v>74070.2</v>
      </c>
      <c r="F40" s="219">
        <v>74070.2</v>
      </c>
      <c r="G40" s="91"/>
      <c r="H40" s="91"/>
      <c r="I40" s="95"/>
    </row>
    <row r="41" spans="2:9" ht="64.150000000000006" customHeight="1" x14ac:dyDescent="0.2">
      <c r="B41" s="32">
        <v>20</v>
      </c>
      <c r="C41" s="35" t="s">
        <v>208</v>
      </c>
      <c r="D41" s="32" t="s">
        <v>16</v>
      </c>
      <c r="E41" s="219">
        <v>0</v>
      </c>
      <c r="F41" s="219">
        <v>490.67</v>
      </c>
      <c r="G41" s="239" t="s">
        <v>194</v>
      </c>
      <c r="H41" s="245" t="s">
        <v>268</v>
      </c>
      <c r="I41" s="95"/>
    </row>
    <row r="42" spans="2:9" ht="18.75" x14ac:dyDescent="0.2">
      <c r="B42" s="275" t="s">
        <v>22</v>
      </c>
      <c r="C42" s="275"/>
      <c r="D42" s="230"/>
      <c r="E42" s="63">
        <f>E17+E18+E19+E20+E21+E23+E24+E25+E26+E27+E28+E29+E30+E31+E32+E33+E34+E35+E36+E37+E38+E39+E40+E41+E22</f>
        <v>867993.75200000009</v>
      </c>
      <c r="F42" s="63">
        <f>F17+F18+F19+F20+F21+F23+F24+F25+F26+F27+F28+F29+F30+F31+F32+F33+F34+F35+F36+F37+F38+F39+F40+F41+F22</f>
        <v>888430.15500000014</v>
      </c>
      <c r="G42" s="91"/>
      <c r="H42" s="91"/>
    </row>
    <row r="43" spans="2:9" ht="15.75" x14ac:dyDescent="0.2">
      <c r="B43" s="96"/>
      <c r="C43" s="96"/>
      <c r="D43" s="96"/>
      <c r="E43" s="96"/>
      <c r="F43" s="97"/>
    </row>
    <row r="44" spans="2:9" ht="15.75" x14ac:dyDescent="0.2">
      <c r="B44" s="96"/>
      <c r="C44" s="96"/>
      <c r="D44" s="96"/>
      <c r="E44" s="96"/>
      <c r="F44" s="97"/>
    </row>
    <row r="45" spans="2:9" ht="15.75" x14ac:dyDescent="0.2">
      <c r="B45" s="96"/>
      <c r="C45" s="96"/>
      <c r="D45" s="96"/>
      <c r="E45" s="96"/>
      <c r="F45" s="97"/>
    </row>
    <row r="46" spans="2:9" ht="16.5" customHeight="1" x14ac:dyDescent="0.2">
      <c r="B46" s="96"/>
      <c r="C46" s="96"/>
      <c r="D46" s="96"/>
      <c r="E46" s="96"/>
      <c r="F46" s="98"/>
    </row>
    <row r="47" spans="2:9" ht="25.5" customHeight="1" x14ac:dyDescent="0.3">
      <c r="B47" s="276" t="s">
        <v>129</v>
      </c>
      <c r="C47" s="276"/>
      <c r="D47" s="258"/>
      <c r="E47" s="20"/>
      <c r="F47" s="224"/>
      <c r="G47" s="6"/>
      <c r="H47" s="255" t="s">
        <v>32</v>
      </c>
    </row>
    <row r="48" spans="2:9" ht="25.5" customHeight="1" x14ac:dyDescent="0.2">
      <c r="B48" s="109"/>
      <c r="C48" s="109"/>
      <c r="D48" s="109"/>
      <c r="E48" s="234"/>
      <c r="F48" s="98"/>
      <c r="G48" s="108"/>
    </row>
    <row r="49" spans="2:6" ht="15" customHeight="1" x14ac:dyDescent="0.2">
      <c r="B49" s="271" t="s">
        <v>274</v>
      </c>
      <c r="C49" s="271"/>
      <c r="D49" s="229"/>
      <c r="E49" s="235"/>
      <c r="F49" s="251"/>
    </row>
    <row r="50" spans="2:6" ht="29.25" customHeight="1" x14ac:dyDescent="0.25">
      <c r="B50" s="116" t="s">
        <v>23</v>
      </c>
      <c r="C50" s="116"/>
      <c r="D50" s="116"/>
      <c r="E50" s="237"/>
    </row>
    <row r="51" spans="2:6" hidden="1" x14ac:dyDescent="0.2">
      <c r="B51" s="118"/>
      <c r="C51" s="119"/>
      <c r="D51" s="119"/>
      <c r="E51" s="238"/>
    </row>
    <row r="52" spans="2:6" x14ac:dyDescent="0.2">
      <c r="B52" s="118"/>
      <c r="C52" s="118"/>
      <c r="D52" s="118"/>
    </row>
    <row r="53" spans="2:6" x14ac:dyDescent="0.2">
      <c r="B53" s="118"/>
      <c r="C53" s="118"/>
      <c r="D53" s="118"/>
      <c r="F53" s="92"/>
    </row>
    <row r="54" spans="2:6" x14ac:dyDescent="0.2">
      <c r="B54" s="118"/>
      <c r="C54" s="118"/>
      <c r="D54" s="118"/>
    </row>
    <row r="55" spans="2:6" x14ac:dyDescent="0.2">
      <c r="B55" s="118"/>
      <c r="C55" s="118"/>
      <c r="D55" s="118"/>
    </row>
    <row r="56" spans="2:6" x14ac:dyDescent="0.2">
      <c r="B56" s="118"/>
      <c r="C56" s="118"/>
      <c r="D56" s="118"/>
    </row>
    <row r="57" spans="2:6" x14ac:dyDescent="0.2">
      <c r="B57" s="118"/>
      <c r="C57" s="118"/>
      <c r="D57" s="118"/>
      <c r="F57" s="95"/>
    </row>
    <row r="58" spans="2:6" x14ac:dyDescent="0.2">
      <c r="B58" s="118"/>
      <c r="C58" s="118"/>
      <c r="D58" s="118"/>
    </row>
    <row r="59" spans="2:6" x14ac:dyDescent="0.2">
      <c r="B59" s="118"/>
      <c r="C59" s="118"/>
      <c r="D59" s="118"/>
    </row>
    <row r="60" spans="2:6" x14ac:dyDescent="0.2">
      <c r="B60" s="118"/>
      <c r="C60" s="118"/>
      <c r="D60" s="118"/>
    </row>
    <row r="61" spans="2:6" x14ac:dyDescent="0.2">
      <c r="B61" s="118"/>
      <c r="C61" s="118"/>
      <c r="D61" s="118"/>
    </row>
    <row r="62" spans="2:6" x14ac:dyDescent="0.2">
      <c r="B62" s="118"/>
      <c r="C62" s="118"/>
      <c r="D62" s="118"/>
    </row>
    <row r="63" spans="2:6" x14ac:dyDescent="0.2">
      <c r="B63" s="118"/>
      <c r="C63" s="118"/>
      <c r="D63" s="118"/>
    </row>
    <row r="64" spans="2:6" x14ac:dyDescent="0.2">
      <c r="B64" s="118"/>
      <c r="C64" s="118"/>
      <c r="D64" s="118"/>
    </row>
    <row r="65" spans="2:4" x14ac:dyDescent="0.2">
      <c r="B65" s="118"/>
      <c r="C65" s="118"/>
      <c r="D65" s="118"/>
    </row>
    <row r="66" spans="2:4" x14ac:dyDescent="0.2">
      <c r="B66" s="118"/>
      <c r="C66" s="118"/>
      <c r="D66" s="118"/>
    </row>
    <row r="67" spans="2:4" x14ac:dyDescent="0.2">
      <c r="B67" s="118"/>
      <c r="C67" s="118"/>
      <c r="D67" s="118"/>
    </row>
    <row r="68" spans="2:4" x14ac:dyDescent="0.2">
      <c r="B68" s="118"/>
      <c r="C68" s="118"/>
      <c r="D68" s="118"/>
    </row>
    <row r="69" spans="2:4" x14ac:dyDescent="0.2">
      <c r="B69" s="118"/>
      <c r="C69" s="118"/>
      <c r="D69" s="118"/>
    </row>
    <row r="70" spans="2:4" x14ac:dyDescent="0.2">
      <c r="B70" s="118"/>
      <c r="C70" s="118"/>
      <c r="D70" s="118"/>
    </row>
    <row r="71" spans="2:4" x14ac:dyDescent="0.2">
      <c r="B71" s="118"/>
      <c r="C71" s="118"/>
      <c r="D71" s="118"/>
    </row>
    <row r="72" spans="2:4" x14ac:dyDescent="0.2">
      <c r="B72" s="118"/>
      <c r="C72" s="118"/>
      <c r="D72" s="118"/>
    </row>
    <row r="73" spans="2:4" x14ac:dyDescent="0.2">
      <c r="B73" s="118"/>
      <c r="C73" s="118"/>
      <c r="D73" s="118"/>
    </row>
    <row r="74" spans="2:4" x14ac:dyDescent="0.2">
      <c r="B74" s="118"/>
      <c r="C74" s="118"/>
      <c r="D74" s="118"/>
    </row>
    <row r="75" spans="2:4" x14ac:dyDescent="0.2">
      <c r="B75" s="118"/>
      <c r="C75" s="118"/>
      <c r="D75" s="118"/>
    </row>
    <row r="76" spans="2:4" x14ac:dyDescent="0.2">
      <c r="B76" s="118"/>
      <c r="C76" s="118"/>
      <c r="D76" s="118"/>
    </row>
    <row r="77" spans="2:4" x14ac:dyDescent="0.2">
      <c r="B77" s="118"/>
      <c r="C77" s="118"/>
      <c r="D77" s="118"/>
    </row>
    <row r="78" spans="2:4" x14ac:dyDescent="0.2">
      <c r="B78" s="118"/>
      <c r="C78" s="118"/>
      <c r="D78" s="118"/>
    </row>
    <row r="79" spans="2:4" x14ac:dyDescent="0.2">
      <c r="B79" s="118"/>
      <c r="C79" s="118"/>
      <c r="D79" s="118"/>
    </row>
    <row r="80" spans="2:4" x14ac:dyDescent="0.2">
      <c r="B80" s="118"/>
      <c r="C80" s="118"/>
      <c r="D80" s="118"/>
    </row>
    <row r="81" spans="2:4" x14ac:dyDescent="0.2">
      <c r="B81" s="118"/>
      <c r="C81" s="118"/>
      <c r="D81" s="118"/>
    </row>
    <row r="82" spans="2:4" x14ac:dyDescent="0.2">
      <c r="B82" s="118"/>
      <c r="C82" s="118"/>
      <c r="D82" s="118"/>
    </row>
    <row r="83" spans="2:4" x14ac:dyDescent="0.2">
      <c r="B83" s="118"/>
      <c r="C83" s="118"/>
      <c r="D83" s="118"/>
    </row>
    <row r="84" spans="2:4" x14ac:dyDescent="0.2">
      <c r="B84" s="118"/>
      <c r="C84" s="118"/>
      <c r="D84" s="118"/>
    </row>
    <row r="85" spans="2:4" x14ac:dyDescent="0.2">
      <c r="B85" s="118"/>
      <c r="C85" s="118"/>
      <c r="D85" s="118"/>
    </row>
    <row r="86" spans="2:4" x14ac:dyDescent="0.2">
      <c r="B86" s="118"/>
      <c r="C86" s="118"/>
      <c r="D86" s="118"/>
    </row>
    <row r="87" spans="2:4" x14ac:dyDescent="0.2">
      <c r="B87" s="118"/>
      <c r="C87" s="118"/>
      <c r="D87" s="118"/>
    </row>
    <row r="88" spans="2:4" x14ac:dyDescent="0.2">
      <c r="B88" s="118"/>
      <c r="C88" s="118"/>
      <c r="D88" s="118"/>
    </row>
    <row r="89" spans="2:4" x14ac:dyDescent="0.2">
      <c r="B89" s="118"/>
      <c r="C89" s="118"/>
      <c r="D89" s="118"/>
    </row>
    <row r="90" spans="2:4" x14ac:dyDescent="0.2">
      <c r="B90" s="118"/>
    </row>
  </sheetData>
  <mergeCells count="32">
    <mergeCell ref="B49:C49"/>
    <mergeCell ref="B42:C42"/>
    <mergeCell ref="B47:C47"/>
    <mergeCell ref="B14:B16"/>
    <mergeCell ref="C14:C16"/>
    <mergeCell ref="D14:D16"/>
    <mergeCell ref="B11:G11"/>
    <mergeCell ref="E15:E16"/>
    <mergeCell ref="F15:F16"/>
    <mergeCell ref="B37:B38"/>
    <mergeCell ref="C37:C38"/>
    <mergeCell ref="B19:B20"/>
    <mergeCell ref="C19:C20"/>
    <mergeCell ref="B21:B22"/>
    <mergeCell ref="C21:C22"/>
    <mergeCell ref="G31:G32"/>
    <mergeCell ref="H31:H32"/>
    <mergeCell ref="B27:B28"/>
    <mergeCell ref="C27:C28"/>
    <mergeCell ref="B31:B32"/>
    <mergeCell ref="C31:C32"/>
    <mergeCell ref="H2:M2"/>
    <mergeCell ref="H5:J5"/>
    <mergeCell ref="H7:K7"/>
    <mergeCell ref="G37:G38"/>
    <mergeCell ref="H37:H38"/>
    <mergeCell ref="J17:K17"/>
    <mergeCell ref="J18:K18"/>
    <mergeCell ref="J21:K21"/>
    <mergeCell ref="J23:K23"/>
    <mergeCell ref="G14:H16"/>
    <mergeCell ref="H19:H20"/>
  </mergeCells>
  <printOptions horizontalCentered="1"/>
  <pageMargins left="0" right="0" top="1.1811023622047245" bottom="0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37"/>
  <sheetViews>
    <sheetView view="pageBreakPreview" topLeftCell="A30" zoomScale="78" zoomScaleNormal="100" zoomScaleSheetLayoutView="78" workbookViewId="0">
      <selection activeCell="B41" sqref="B41"/>
    </sheetView>
  </sheetViews>
  <sheetFormatPr defaultColWidth="9.140625" defaultRowHeight="12.75" x14ac:dyDescent="0.2"/>
  <cols>
    <col min="1" max="1" width="5.7109375" style="1" customWidth="1"/>
    <col min="2" max="2" width="48.140625" style="1" customWidth="1"/>
    <col min="3" max="3" width="18.28515625" style="1" customWidth="1"/>
    <col min="4" max="4" width="19.28515625" style="1" customWidth="1"/>
    <col min="5" max="5" width="17.140625" style="1" customWidth="1"/>
    <col min="6" max="6" width="16.85546875" style="1" customWidth="1"/>
    <col min="7" max="7" width="22.28515625" style="1" customWidth="1"/>
    <col min="8" max="8" width="66.85546875" style="1" customWidth="1"/>
    <col min="9" max="10" width="9.140625" style="1" hidden="1" customWidth="1"/>
    <col min="11" max="16384" width="9.140625" style="1"/>
  </cols>
  <sheetData>
    <row r="1" spans="1:13" ht="15.75" x14ac:dyDescent="0.25">
      <c r="H1" s="211"/>
    </row>
    <row r="2" spans="1:13" ht="18.75" x14ac:dyDescent="0.3">
      <c r="H2" s="214" t="s">
        <v>214</v>
      </c>
      <c r="I2" s="212"/>
      <c r="J2" s="145"/>
      <c r="K2" s="145"/>
    </row>
    <row r="3" spans="1:13" ht="18.75" x14ac:dyDescent="0.3">
      <c r="H3" s="289" t="s">
        <v>215</v>
      </c>
      <c r="I3" s="289"/>
      <c r="J3" s="145"/>
      <c r="K3" s="145"/>
    </row>
    <row r="4" spans="1:13" ht="21.75" customHeight="1" x14ac:dyDescent="0.3">
      <c r="H4" s="289" t="s">
        <v>216</v>
      </c>
      <c r="I4" s="289"/>
      <c r="J4" s="145"/>
      <c r="K4" s="145"/>
    </row>
    <row r="5" spans="1:13" ht="18.75" x14ac:dyDescent="0.3">
      <c r="H5" s="215" t="s">
        <v>4</v>
      </c>
      <c r="J5" s="145"/>
      <c r="K5" s="145"/>
    </row>
    <row r="6" spans="1:13" ht="18.75" x14ac:dyDescent="0.3">
      <c r="H6" s="289" t="s">
        <v>255</v>
      </c>
      <c r="I6" s="289"/>
      <c r="J6" s="145"/>
      <c r="K6" s="145"/>
    </row>
    <row r="7" spans="1:13" ht="19.5" customHeight="1" x14ac:dyDescent="0.3">
      <c r="H7" s="290" t="s">
        <v>271</v>
      </c>
      <c r="I7" s="289"/>
      <c r="J7" s="7"/>
      <c r="K7" s="7"/>
      <c r="L7" s="7"/>
      <c r="M7" s="7"/>
    </row>
    <row r="8" spans="1:13" ht="18.75" x14ac:dyDescent="0.25">
      <c r="B8" s="2"/>
      <c r="C8" s="2"/>
      <c r="D8" s="2"/>
      <c r="H8" s="242" t="s">
        <v>241</v>
      </c>
      <c r="J8" s="145"/>
      <c r="K8" s="145"/>
    </row>
    <row r="9" spans="1:13" ht="15.75" customHeight="1" x14ac:dyDescent="0.25">
      <c r="B9" s="2"/>
      <c r="C9" s="2"/>
      <c r="D9" s="2"/>
      <c r="J9" s="7"/>
      <c r="K9" s="7"/>
      <c r="L9" s="7"/>
      <c r="M9" s="7"/>
    </row>
    <row r="10" spans="1:13" ht="15.75" x14ac:dyDescent="0.25">
      <c r="B10" s="2"/>
      <c r="C10" s="2"/>
      <c r="D10" s="2"/>
      <c r="E10" s="2"/>
      <c r="F10" s="2"/>
      <c r="G10" s="2"/>
      <c r="H10" s="145"/>
      <c r="I10" s="145"/>
    </row>
    <row r="11" spans="1:13" ht="15.75" x14ac:dyDescent="0.25">
      <c r="B11" s="2"/>
      <c r="C11" s="2"/>
      <c r="D11" s="2"/>
      <c r="E11" s="2"/>
      <c r="F11" s="2"/>
      <c r="G11" s="2"/>
      <c r="H11" s="145"/>
      <c r="I11" s="145"/>
    </row>
    <row r="12" spans="1:13" ht="17.25" customHeight="1" x14ac:dyDescent="0.3">
      <c r="B12" s="311" t="s">
        <v>217</v>
      </c>
      <c r="C12" s="311"/>
      <c r="D12" s="311"/>
      <c r="E12" s="311"/>
      <c r="F12" s="311"/>
      <c r="G12" s="311"/>
      <c r="H12" s="311"/>
      <c r="I12" s="2"/>
    </row>
    <row r="13" spans="1:13" ht="13.5" customHeight="1" x14ac:dyDescent="0.3">
      <c r="B13" s="210"/>
      <c r="C13" s="210"/>
      <c r="D13" s="210"/>
      <c r="E13" s="210"/>
      <c r="F13" s="210"/>
      <c r="G13" s="210"/>
      <c r="H13" s="210"/>
      <c r="I13" s="2"/>
    </row>
    <row r="14" spans="1:13" ht="19.5" customHeight="1" x14ac:dyDescent="0.25">
      <c r="A14" s="306" t="s">
        <v>56</v>
      </c>
      <c r="B14" s="306" t="s">
        <v>8</v>
      </c>
      <c r="C14" s="306" t="s">
        <v>9</v>
      </c>
      <c r="D14" s="306" t="s">
        <v>10</v>
      </c>
      <c r="E14" s="309" t="s">
        <v>11</v>
      </c>
      <c r="F14" s="309"/>
      <c r="G14" s="309"/>
      <c r="H14" s="309" t="s">
        <v>12</v>
      </c>
      <c r="I14" s="2"/>
    </row>
    <row r="15" spans="1:13" ht="15.75" customHeight="1" x14ac:dyDescent="0.25">
      <c r="A15" s="307"/>
      <c r="B15" s="307"/>
      <c r="C15" s="307"/>
      <c r="D15" s="307"/>
      <c r="E15" s="306">
        <v>2018</v>
      </c>
      <c r="F15" s="306">
        <v>2019</v>
      </c>
      <c r="G15" s="306">
        <v>2020</v>
      </c>
      <c r="H15" s="309"/>
      <c r="I15" s="2"/>
    </row>
    <row r="16" spans="1:13" ht="21" customHeight="1" x14ac:dyDescent="0.25">
      <c r="A16" s="308"/>
      <c r="B16" s="308"/>
      <c r="C16" s="308"/>
      <c r="D16" s="308"/>
      <c r="E16" s="308"/>
      <c r="F16" s="308"/>
      <c r="G16" s="308"/>
      <c r="H16" s="309"/>
      <c r="I16" s="2"/>
    </row>
    <row r="17" spans="1:9" ht="33.75" hidden="1" customHeight="1" x14ac:dyDescent="0.25">
      <c r="A17" s="65">
        <v>1</v>
      </c>
      <c r="B17" s="10" t="s">
        <v>218</v>
      </c>
      <c r="C17" s="209" t="s">
        <v>16</v>
      </c>
      <c r="D17" s="216" t="e">
        <f>#REF!+E17+F17+G17</f>
        <v>#REF!</v>
      </c>
      <c r="E17" s="216"/>
      <c r="F17" s="216"/>
      <c r="G17" s="216"/>
      <c r="H17" s="209" t="s">
        <v>219</v>
      </c>
      <c r="I17" s="2"/>
    </row>
    <row r="18" spans="1:9" ht="75" x14ac:dyDescent="0.25">
      <c r="A18" s="65">
        <v>1</v>
      </c>
      <c r="B18" s="10" t="s">
        <v>242</v>
      </c>
      <c r="C18" s="209" t="s">
        <v>16</v>
      </c>
      <c r="D18" s="38">
        <f>E18+F18+G18</f>
        <v>164438.39999999999</v>
      </c>
      <c r="E18" s="219">
        <f xml:space="preserve"> 50000+73.4</f>
        <v>50073.4</v>
      </c>
      <c r="F18" s="217">
        <v>55744</v>
      </c>
      <c r="G18" s="217">
        <v>58621</v>
      </c>
      <c r="H18" s="209" t="s">
        <v>220</v>
      </c>
      <c r="I18" s="2"/>
    </row>
    <row r="19" spans="1:9" ht="34.5" hidden="1" customHeight="1" x14ac:dyDescent="0.25">
      <c r="A19" s="65">
        <f>A18+1</f>
        <v>2</v>
      </c>
      <c r="B19" s="10" t="s">
        <v>221</v>
      </c>
      <c r="C19" s="209" t="s">
        <v>16</v>
      </c>
      <c r="D19" s="38">
        <f t="shared" ref="D19:D30" si="0">E19+F19+G19</f>
        <v>0</v>
      </c>
      <c r="E19" s="217"/>
      <c r="F19" s="217"/>
      <c r="G19" s="217"/>
      <c r="H19" s="209" t="s">
        <v>219</v>
      </c>
      <c r="I19" s="2"/>
    </row>
    <row r="20" spans="1:9" ht="57" customHeight="1" x14ac:dyDescent="0.25">
      <c r="A20" s="65">
        <v>2</v>
      </c>
      <c r="B20" s="10" t="s">
        <v>222</v>
      </c>
      <c r="C20" s="209" t="s">
        <v>16</v>
      </c>
      <c r="D20" s="38">
        <f t="shared" si="0"/>
        <v>256047.8</v>
      </c>
      <c r="E20" s="217">
        <v>77890</v>
      </c>
      <c r="F20" s="217">
        <v>86838</v>
      </c>
      <c r="G20" s="218">
        <v>91319.8</v>
      </c>
      <c r="H20" s="209" t="s">
        <v>220</v>
      </c>
      <c r="I20" s="2"/>
    </row>
    <row r="21" spans="1:9" ht="58.5" customHeight="1" x14ac:dyDescent="0.25">
      <c r="A21" s="65">
        <v>3</v>
      </c>
      <c r="B21" s="10" t="s">
        <v>223</v>
      </c>
      <c r="C21" s="209" t="s">
        <v>16</v>
      </c>
      <c r="D21" s="38">
        <f t="shared" si="0"/>
        <v>130204.70000000001</v>
      </c>
      <c r="E21" s="217">
        <f>39000+2000</f>
        <v>41000</v>
      </c>
      <c r="F21" s="219">
        <v>43480.3</v>
      </c>
      <c r="G21" s="218">
        <v>45724.4</v>
      </c>
      <c r="H21" s="209" t="s">
        <v>220</v>
      </c>
      <c r="I21" s="2"/>
    </row>
    <row r="22" spans="1:9" ht="56.25" x14ac:dyDescent="0.25">
      <c r="A22" s="65">
        <v>5</v>
      </c>
      <c r="B22" s="35" t="s">
        <v>224</v>
      </c>
      <c r="C22" s="32" t="s">
        <v>16</v>
      </c>
      <c r="D22" s="63">
        <f>E22+F22+G22</f>
        <v>1300</v>
      </c>
      <c r="E22" s="80">
        <v>400</v>
      </c>
      <c r="F22" s="80">
        <v>400</v>
      </c>
      <c r="G22" s="80">
        <v>500</v>
      </c>
      <c r="H22" s="209" t="s">
        <v>225</v>
      </c>
      <c r="I22" s="2"/>
    </row>
    <row r="23" spans="1:9" ht="75" customHeight="1" x14ac:dyDescent="0.25">
      <c r="A23" s="209">
        <v>6</v>
      </c>
      <c r="B23" s="35" t="s">
        <v>226</v>
      </c>
      <c r="C23" s="32" t="s">
        <v>16</v>
      </c>
      <c r="D23" s="63">
        <f t="shared" si="0"/>
        <v>24000</v>
      </c>
      <c r="E23" s="80">
        <v>6000</v>
      </c>
      <c r="F23" s="80">
        <v>8000</v>
      </c>
      <c r="G23" s="80">
        <v>10000</v>
      </c>
      <c r="H23" s="209" t="s">
        <v>227</v>
      </c>
      <c r="I23" s="2"/>
    </row>
    <row r="24" spans="1:9" ht="76.5" customHeight="1" x14ac:dyDescent="0.25">
      <c r="A24" s="209">
        <v>7</v>
      </c>
      <c r="B24" s="35" t="s">
        <v>228</v>
      </c>
      <c r="C24" s="32" t="s">
        <v>16</v>
      </c>
      <c r="D24" s="63">
        <f t="shared" si="0"/>
        <v>418730</v>
      </c>
      <c r="E24" s="80">
        <f>25000+100000</f>
        <v>125000</v>
      </c>
      <c r="F24" s="80">
        <f>30000+111488</f>
        <v>141488</v>
      </c>
      <c r="G24" s="80">
        <f>35000+117242</f>
        <v>152242</v>
      </c>
      <c r="H24" s="209" t="s">
        <v>229</v>
      </c>
      <c r="I24" s="2"/>
    </row>
    <row r="25" spans="1:9" ht="18" hidden="1" customHeight="1" x14ac:dyDescent="0.25">
      <c r="A25" s="209"/>
      <c r="B25" s="10" t="s">
        <v>230</v>
      </c>
      <c r="C25" s="220"/>
      <c r="D25" s="38">
        <f t="shared" si="0"/>
        <v>0</v>
      </c>
      <c r="E25" s="217"/>
      <c r="F25" s="219"/>
      <c r="G25" s="217"/>
      <c r="H25" s="209" t="s">
        <v>231</v>
      </c>
      <c r="I25" s="2"/>
    </row>
    <row r="26" spans="1:9" ht="20.25" hidden="1" customHeight="1" x14ac:dyDescent="0.25">
      <c r="A26" s="209"/>
      <c r="B26" s="10" t="s">
        <v>232</v>
      </c>
      <c r="C26" s="220"/>
      <c r="D26" s="38">
        <f t="shared" si="0"/>
        <v>0</v>
      </c>
      <c r="E26" s="217"/>
      <c r="F26" s="219"/>
      <c r="G26" s="217"/>
      <c r="H26" s="209" t="s">
        <v>231</v>
      </c>
      <c r="I26" s="2"/>
    </row>
    <row r="27" spans="1:9" ht="21" hidden="1" customHeight="1" x14ac:dyDescent="0.25">
      <c r="A27" s="209"/>
      <c r="B27" s="10" t="s">
        <v>233</v>
      </c>
      <c r="C27" s="220"/>
      <c r="D27" s="38">
        <f t="shared" si="0"/>
        <v>0</v>
      </c>
      <c r="E27" s="217"/>
      <c r="F27" s="219"/>
      <c r="G27" s="217"/>
      <c r="H27" s="209" t="s">
        <v>231</v>
      </c>
      <c r="I27" s="2"/>
    </row>
    <row r="28" spans="1:9" ht="30.75" hidden="1" customHeight="1" x14ac:dyDescent="0.25">
      <c r="A28" s="209"/>
      <c r="B28" s="10" t="s">
        <v>234</v>
      </c>
      <c r="C28" s="209" t="s">
        <v>16</v>
      </c>
      <c r="D28" s="38">
        <f t="shared" si="0"/>
        <v>0</v>
      </c>
      <c r="E28" s="217"/>
      <c r="F28" s="217"/>
      <c r="G28" s="217"/>
      <c r="H28" s="209" t="s">
        <v>231</v>
      </c>
      <c r="I28" s="2"/>
    </row>
    <row r="29" spans="1:9" ht="18" hidden="1" customHeight="1" x14ac:dyDescent="0.25">
      <c r="A29" s="209"/>
      <c r="B29" s="10" t="s">
        <v>235</v>
      </c>
      <c r="C29" s="209" t="s">
        <v>16</v>
      </c>
      <c r="D29" s="38">
        <f t="shared" si="0"/>
        <v>0</v>
      </c>
      <c r="E29" s="217"/>
      <c r="F29" s="217"/>
      <c r="G29" s="217"/>
      <c r="H29" s="209" t="s">
        <v>231</v>
      </c>
      <c r="I29" s="2"/>
    </row>
    <row r="30" spans="1:9" ht="60" customHeight="1" x14ac:dyDescent="0.25">
      <c r="A30" s="209">
        <v>9</v>
      </c>
      <c r="B30" s="10" t="s">
        <v>236</v>
      </c>
      <c r="C30" s="209" t="s">
        <v>16</v>
      </c>
      <c r="D30" s="38">
        <f t="shared" si="0"/>
        <v>26660</v>
      </c>
      <c r="E30" s="217">
        <v>8110</v>
      </c>
      <c r="F30" s="217">
        <v>9041.7000000000007</v>
      </c>
      <c r="G30" s="217">
        <v>9508.2999999999993</v>
      </c>
      <c r="H30" s="209" t="s">
        <v>237</v>
      </c>
      <c r="I30" s="2"/>
    </row>
    <row r="31" spans="1:9" ht="78" customHeight="1" x14ac:dyDescent="0.25">
      <c r="A31" s="209">
        <v>11</v>
      </c>
      <c r="B31" s="35" t="s">
        <v>238</v>
      </c>
      <c r="C31" s="32" t="s">
        <v>16</v>
      </c>
      <c r="D31" s="63">
        <f>E31+F31+G31</f>
        <v>48100</v>
      </c>
      <c r="E31" s="219">
        <v>18100</v>
      </c>
      <c r="F31" s="80">
        <v>15000</v>
      </c>
      <c r="G31" s="80">
        <v>15000</v>
      </c>
      <c r="H31" s="209" t="s">
        <v>239</v>
      </c>
      <c r="I31" s="2"/>
    </row>
    <row r="32" spans="1:9" ht="18.75" x14ac:dyDescent="0.3">
      <c r="A32" s="37"/>
      <c r="B32" s="221" t="s">
        <v>22</v>
      </c>
      <c r="C32" s="221"/>
      <c r="D32" s="38">
        <f>D18+D20+D21+D22+D23+D24+D30+D31</f>
        <v>1069480.8999999999</v>
      </c>
      <c r="E32" s="38">
        <f>E18+E20+E21+E22+E23+E24+E30+E31</f>
        <v>326573.40000000002</v>
      </c>
      <c r="F32" s="38">
        <f>F18+F20+F21+F22+F23+F24+F30+F31</f>
        <v>359992</v>
      </c>
      <c r="G32" s="38">
        <f>G18+G20+G21+G22+G23+G24+G30+G31</f>
        <v>382915.49999999994</v>
      </c>
      <c r="H32" s="14"/>
      <c r="I32" s="2"/>
    </row>
    <row r="33" spans="1:11" ht="15.75" x14ac:dyDescent="0.25">
      <c r="A33" s="39"/>
      <c r="B33" s="222"/>
      <c r="C33" s="222"/>
      <c r="D33" s="17"/>
      <c r="E33" s="17"/>
      <c r="F33" s="17"/>
      <c r="G33" s="17"/>
      <c r="H33" s="18"/>
      <c r="I33" s="2"/>
    </row>
    <row r="34" spans="1:11" ht="18.75" x14ac:dyDescent="0.25">
      <c r="A34" s="39"/>
      <c r="B34" s="223"/>
      <c r="C34" s="222"/>
      <c r="D34" s="17"/>
      <c r="E34" s="17"/>
      <c r="F34" s="17"/>
      <c r="G34" s="17"/>
      <c r="H34" s="18"/>
      <c r="I34" s="2"/>
    </row>
    <row r="35" spans="1:11" ht="15.75" x14ac:dyDescent="0.25">
      <c r="A35" s="39"/>
      <c r="B35" s="222"/>
      <c r="C35" s="222"/>
      <c r="D35" s="17"/>
      <c r="E35" s="17"/>
      <c r="F35" s="17"/>
      <c r="G35" s="17"/>
      <c r="H35" s="18"/>
      <c r="I35" s="2"/>
    </row>
    <row r="36" spans="1:11" ht="15.75" x14ac:dyDescent="0.25">
      <c r="B36" s="2"/>
      <c r="C36" s="2"/>
      <c r="D36" s="2"/>
      <c r="E36" s="2"/>
      <c r="F36" s="2"/>
      <c r="G36" s="2"/>
      <c r="H36" s="2"/>
      <c r="I36" s="2"/>
    </row>
    <row r="37" spans="1:11" ht="18.75" x14ac:dyDescent="0.3">
      <c r="B37" s="276" t="s">
        <v>129</v>
      </c>
      <c r="C37" s="276"/>
      <c r="D37" s="258"/>
      <c r="E37" s="20"/>
      <c r="F37" s="224"/>
      <c r="G37" s="6"/>
      <c r="H37" s="255" t="s">
        <v>32</v>
      </c>
      <c r="J37" s="22"/>
      <c r="K37" s="21"/>
    </row>
    <row r="38" spans="1:11" ht="18.75" x14ac:dyDescent="0.3">
      <c r="B38" s="213"/>
      <c r="C38" s="213"/>
      <c r="D38" s="213"/>
      <c r="E38" s="20"/>
      <c r="F38" s="224"/>
      <c r="H38" s="225"/>
      <c r="J38" s="22"/>
      <c r="K38" s="21"/>
    </row>
    <row r="39" spans="1:11" ht="18.75" x14ac:dyDescent="0.3">
      <c r="B39" s="213"/>
      <c r="C39" s="213"/>
      <c r="D39" s="213"/>
      <c r="E39" s="20"/>
      <c r="F39" s="224"/>
      <c r="H39" s="225"/>
      <c r="J39" s="22"/>
      <c r="K39" s="21"/>
    </row>
    <row r="40" spans="1:11" ht="18.75" x14ac:dyDescent="0.25">
      <c r="B40" s="310" t="s">
        <v>274</v>
      </c>
      <c r="C40" s="310"/>
      <c r="D40" s="23"/>
      <c r="E40" s="24"/>
      <c r="F40" s="24"/>
      <c r="G40" s="24"/>
      <c r="H40" s="24"/>
      <c r="I40" s="24"/>
      <c r="J40" s="2"/>
      <c r="K40" s="2"/>
    </row>
    <row r="41" spans="1:11" ht="28.5" customHeight="1" x14ac:dyDescent="0.25">
      <c r="B41" s="25" t="s">
        <v>240</v>
      </c>
      <c r="C41" s="25"/>
      <c r="D41" s="24"/>
      <c r="E41" s="24"/>
      <c r="F41" s="24"/>
      <c r="G41" s="24"/>
      <c r="H41" s="24"/>
      <c r="I41" s="24"/>
      <c r="J41" s="2"/>
      <c r="K41" s="2"/>
    </row>
    <row r="42" spans="1:11" ht="15.75" x14ac:dyDescent="0.25">
      <c r="B42" s="2"/>
      <c r="C42" s="2"/>
      <c r="D42" s="2"/>
      <c r="E42" s="2"/>
      <c r="F42" s="2"/>
      <c r="G42" s="2"/>
      <c r="H42" s="2"/>
      <c r="I42" s="2"/>
    </row>
    <row r="43" spans="1:11" ht="15.75" x14ac:dyDescent="0.25">
      <c r="B43" s="2"/>
      <c r="C43" s="2"/>
      <c r="D43" s="2"/>
      <c r="E43" s="2"/>
      <c r="F43" s="2"/>
      <c r="G43" s="2"/>
      <c r="H43" s="2"/>
      <c r="I43" s="2"/>
    </row>
    <row r="44" spans="1:11" ht="15.75" x14ac:dyDescent="0.25">
      <c r="B44" s="2"/>
      <c r="C44" s="2"/>
      <c r="D44" s="2"/>
      <c r="E44" s="2"/>
      <c r="F44" s="2"/>
      <c r="G44" s="2"/>
      <c r="H44" s="2"/>
      <c r="I44" s="2"/>
    </row>
    <row r="45" spans="1:11" ht="15.75" x14ac:dyDescent="0.25">
      <c r="B45" s="2"/>
      <c r="C45" s="2"/>
      <c r="D45" s="2"/>
      <c r="E45" s="2"/>
      <c r="F45" s="2"/>
      <c r="G45" s="2"/>
      <c r="H45" s="2"/>
      <c r="I45" s="2"/>
    </row>
    <row r="46" spans="1:11" ht="15.75" x14ac:dyDescent="0.25">
      <c r="B46" s="2"/>
      <c r="C46" s="2"/>
      <c r="D46" s="2"/>
      <c r="E46" s="2"/>
      <c r="F46" s="2"/>
      <c r="G46" s="2"/>
      <c r="H46" s="2"/>
      <c r="I46" s="2"/>
    </row>
    <row r="47" spans="1:11" ht="15.75" x14ac:dyDescent="0.25">
      <c r="B47" s="2"/>
      <c r="C47" s="2"/>
      <c r="D47" s="2"/>
      <c r="E47" s="2"/>
      <c r="F47" s="2"/>
      <c r="G47" s="2"/>
      <c r="H47" s="2"/>
      <c r="I47" s="2"/>
    </row>
    <row r="48" spans="1:11" ht="15.75" x14ac:dyDescent="0.25">
      <c r="B48" s="2"/>
      <c r="C48" s="2"/>
      <c r="D48" s="2"/>
      <c r="E48" s="2"/>
      <c r="F48" s="2"/>
      <c r="G48" s="2"/>
      <c r="H48" s="2"/>
      <c r="I48" s="2"/>
    </row>
    <row r="49" spans="2:9" ht="15.75" x14ac:dyDescent="0.25">
      <c r="B49" s="2"/>
      <c r="C49" s="2"/>
      <c r="D49" s="2"/>
      <c r="E49" s="2"/>
      <c r="F49" s="2"/>
      <c r="G49" s="2"/>
      <c r="H49" s="2"/>
      <c r="I49" s="2"/>
    </row>
    <row r="50" spans="2:9" ht="15.75" x14ac:dyDescent="0.25">
      <c r="B50" s="2"/>
      <c r="C50" s="2"/>
      <c r="D50" s="2"/>
      <c r="E50" s="2"/>
      <c r="F50" s="2"/>
      <c r="G50" s="2"/>
      <c r="H50" s="2"/>
      <c r="I50" s="2"/>
    </row>
    <row r="51" spans="2:9" ht="15.75" x14ac:dyDescent="0.25">
      <c r="B51" s="2"/>
      <c r="C51" s="2"/>
      <c r="D51" s="2"/>
      <c r="E51" s="2"/>
      <c r="F51" s="2"/>
      <c r="G51" s="2"/>
      <c r="H51" s="2"/>
      <c r="I51" s="2"/>
    </row>
    <row r="52" spans="2:9" ht="15.75" x14ac:dyDescent="0.25">
      <c r="B52" s="2"/>
      <c r="C52" s="2"/>
      <c r="D52" s="2"/>
      <c r="E52" s="2"/>
      <c r="F52" s="2"/>
      <c r="G52" s="2"/>
      <c r="H52" s="2"/>
      <c r="I52" s="2"/>
    </row>
    <row r="53" spans="2:9" ht="15.75" x14ac:dyDescent="0.25">
      <c r="B53" s="2"/>
      <c r="C53" s="2"/>
      <c r="D53" s="2"/>
      <c r="E53" s="2"/>
      <c r="F53" s="2"/>
      <c r="G53" s="2"/>
      <c r="H53" s="2"/>
      <c r="I53" s="2"/>
    </row>
    <row r="54" spans="2:9" ht="15.75" x14ac:dyDescent="0.25">
      <c r="B54" s="2"/>
      <c r="C54" s="2"/>
      <c r="D54" s="2"/>
      <c r="E54" s="2"/>
      <c r="F54" s="2"/>
      <c r="G54" s="2"/>
      <c r="H54" s="2"/>
      <c r="I54" s="2"/>
    </row>
    <row r="55" spans="2:9" ht="15.75" x14ac:dyDescent="0.25">
      <c r="B55" s="2"/>
      <c r="C55" s="2"/>
      <c r="D55" s="2"/>
      <c r="E55" s="2"/>
      <c r="F55" s="2"/>
      <c r="G55" s="2"/>
      <c r="H55" s="2"/>
      <c r="I55" s="2"/>
    </row>
    <row r="56" spans="2:9" ht="15.75" x14ac:dyDescent="0.25">
      <c r="B56" s="2"/>
      <c r="C56" s="2"/>
      <c r="D56" s="2"/>
      <c r="E56" s="2"/>
      <c r="F56" s="2"/>
      <c r="G56" s="2"/>
      <c r="H56" s="2"/>
      <c r="I56" s="2"/>
    </row>
    <row r="57" spans="2:9" ht="15.75" x14ac:dyDescent="0.25">
      <c r="B57" s="2"/>
      <c r="C57" s="2"/>
      <c r="D57" s="2"/>
      <c r="E57" s="2"/>
      <c r="F57" s="2"/>
      <c r="G57" s="2"/>
      <c r="H57" s="2"/>
      <c r="I57" s="2"/>
    </row>
    <row r="58" spans="2:9" ht="15.75" x14ac:dyDescent="0.25">
      <c r="B58" s="2"/>
      <c r="C58" s="2"/>
      <c r="D58" s="2"/>
      <c r="E58" s="2"/>
      <c r="F58" s="2"/>
      <c r="G58" s="2"/>
      <c r="H58" s="2"/>
      <c r="I58" s="2"/>
    </row>
    <row r="59" spans="2:9" ht="15.75" x14ac:dyDescent="0.25">
      <c r="B59" s="2"/>
      <c r="C59" s="2"/>
      <c r="D59" s="2"/>
      <c r="E59" s="2"/>
      <c r="F59" s="2"/>
      <c r="G59" s="2"/>
      <c r="H59" s="2"/>
      <c r="I59" s="2"/>
    </row>
    <row r="60" spans="2:9" ht="15.75" x14ac:dyDescent="0.25">
      <c r="B60" s="2"/>
      <c r="C60" s="2"/>
      <c r="D60" s="2"/>
      <c r="E60" s="2"/>
      <c r="F60" s="2"/>
      <c r="G60" s="2"/>
      <c r="H60" s="2"/>
      <c r="I60" s="2"/>
    </row>
    <row r="61" spans="2:9" ht="15.75" x14ac:dyDescent="0.25">
      <c r="B61" s="2"/>
      <c r="C61" s="2"/>
      <c r="D61" s="2"/>
      <c r="E61" s="2"/>
      <c r="F61" s="2"/>
      <c r="G61" s="2"/>
      <c r="H61" s="2"/>
      <c r="I61" s="2"/>
    </row>
    <row r="62" spans="2:9" ht="15.75" x14ac:dyDescent="0.25">
      <c r="B62" s="2"/>
      <c r="C62" s="2"/>
      <c r="D62" s="2"/>
      <c r="E62" s="2"/>
      <c r="F62" s="2"/>
      <c r="G62" s="2"/>
      <c r="H62" s="2"/>
      <c r="I62" s="2"/>
    </row>
    <row r="63" spans="2:9" ht="15.75" x14ac:dyDescent="0.25">
      <c r="B63" s="2"/>
      <c r="C63" s="2"/>
      <c r="D63" s="2"/>
      <c r="E63" s="2"/>
      <c r="F63" s="2"/>
      <c r="G63" s="2"/>
      <c r="H63" s="2"/>
      <c r="I63" s="2"/>
    </row>
    <row r="64" spans="2:9" ht="15.75" x14ac:dyDescent="0.25">
      <c r="B64" s="2"/>
      <c r="C64" s="2"/>
      <c r="D64" s="2"/>
      <c r="E64" s="2"/>
      <c r="F64" s="2"/>
      <c r="G64" s="2"/>
      <c r="H64" s="2"/>
      <c r="I64" s="2"/>
    </row>
    <row r="65" spans="2:9" ht="15.75" x14ac:dyDescent="0.25">
      <c r="B65" s="2"/>
      <c r="C65" s="2"/>
      <c r="D65" s="2"/>
      <c r="E65" s="2"/>
      <c r="F65" s="2"/>
      <c r="G65" s="2"/>
      <c r="H65" s="2"/>
      <c r="I65" s="2"/>
    </row>
    <row r="66" spans="2:9" ht="15.75" x14ac:dyDescent="0.25">
      <c r="B66" s="2"/>
      <c r="C66" s="2"/>
      <c r="D66" s="2"/>
      <c r="E66" s="2"/>
      <c r="F66" s="2"/>
      <c r="G66" s="2"/>
      <c r="H66" s="2"/>
      <c r="I66" s="2"/>
    </row>
    <row r="67" spans="2:9" ht="15.75" x14ac:dyDescent="0.25">
      <c r="B67" s="2"/>
      <c r="C67" s="2"/>
      <c r="D67" s="2"/>
      <c r="E67" s="2"/>
      <c r="F67" s="2"/>
      <c r="G67" s="2"/>
      <c r="H67" s="2"/>
      <c r="I67" s="2"/>
    </row>
    <row r="68" spans="2:9" ht="15.75" x14ac:dyDescent="0.25">
      <c r="B68" s="2"/>
      <c r="C68" s="2"/>
      <c r="D68" s="2"/>
      <c r="E68" s="2"/>
      <c r="F68" s="2"/>
      <c r="G68" s="2"/>
      <c r="H68" s="2"/>
      <c r="I68" s="2"/>
    </row>
    <row r="69" spans="2:9" ht="15.75" x14ac:dyDescent="0.25">
      <c r="B69" s="2"/>
      <c r="C69" s="2"/>
      <c r="D69" s="2"/>
      <c r="E69" s="2"/>
      <c r="F69" s="2"/>
      <c r="G69" s="2"/>
      <c r="H69" s="2"/>
      <c r="I69" s="2"/>
    </row>
    <row r="70" spans="2:9" ht="15.75" x14ac:dyDescent="0.25">
      <c r="B70" s="2"/>
      <c r="C70" s="2"/>
      <c r="D70" s="2"/>
      <c r="E70" s="2"/>
      <c r="F70" s="2"/>
      <c r="G70" s="2"/>
      <c r="H70" s="2"/>
      <c r="I70" s="2"/>
    </row>
    <row r="71" spans="2:9" ht="15.75" x14ac:dyDescent="0.25">
      <c r="B71" s="2"/>
      <c r="C71" s="2"/>
      <c r="D71" s="2"/>
      <c r="E71" s="2"/>
      <c r="F71" s="2"/>
      <c r="G71" s="2"/>
      <c r="H71" s="2"/>
      <c r="I71" s="2"/>
    </row>
    <row r="72" spans="2:9" ht="15.75" x14ac:dyDescent="0.25">
      <c r="B72" s="2"/>
      <c r="C72" s="2"/>
      <c r="D72" s="2"/>
      <c r="E72" s="2"/>
      <c r="F72" s="2"/>
      <c r="G72" s="2"/>
      <c r="H72" s="2"/>
      <c r="I72" s="2"/>
    </row>
    <row r="73" spans="2:9" ht="15.75" x14ac:dyDescent="0.25">
      <c r="B73" s="2"/>
      <c r="C73" s="2"/>
      <c r="D73" s="2"/>
      <c r="E73" s="2"/>
      <c r="F73" s="2"/>
      <c r="G73" s="2"/>
      <c r="H73" s="2"/>
      <c r="I73" s="2"/>
    </row>
    <row r="74" spans="2:9" ht="15.75" x14ac:dyDescent="0.25">
      <c r="B74" s="2"/>
      <c r="C74" s="2"/>
      <c r="D74" s="2"/>
      <c r="E74" s="2"/>
      <c r="F74" s="2"/>
      <c r="G74" s="2"/>
      <c r="H74" s="2"/>
      <c r="I74" s="2"/>
    </row>
    <row r="75" spans="2:9" ht="15.75" x14ac:dyDescent="0.25">
      <c r="B75" s="2"/>
      <c r="C75" s="2"/>
      <c r="D75" s="2"/>
      <c r="E75" s="2"/>
      <c r="F75" s="2"/>
      <c r="G75" s="2"/>
      <c r="H75" s="2"/>
      <c r="I75" s="2"/>
    </row>
    <row r="76" spans="2:9" ht="15.75" x14ac:dyDescent="0.25">
      <c r="B76" s="2"/>
      <c r="C76" s="2"/>
      <c r="D76" s="2"/>
      <c r="E76" s="2"/>
      <c r="F76" s="2"/>
      <c r="G76" s="2"/>
      <c r="H76" s="2"/>
      <c r="I76" s="2"/>
    </row>
    <row r="77" spans="2:9" ht="15.75" x14ac:dyDescent="0.25">
      <c r="B77" s="2"/>
      <c r="C77" s="2"/>
      <c r="D77" s="2"/>
      <c r="E77" s="2"/>
      <c r="F77" s="2"/>
      <c r="G77" s="2"/>
      <c r="H77" s="2"/>
      <c r="I77" s="2"/>
    </row>
    <row r="78" spans="2:9" ht="15.75" x14ac:dyDescent="0.25">
      <c r="B78" s="2"/>
      <c r="C78" s="2"/>
      <c r="D78" s="2"/>
      <c r="E78" s="2"/>
      <c r="F78" s="2"/>
      <c r="G78" s="2"/>
      <c r="H78" s="2"/>
      <c r="I78" s="2"/>
    </row>
    <row r="79" spans="2:9" ht="15.75" x14ac:dyDescent="0.25">
      <c r="B79" s="2"/>
      <c r="C79" s="2"/>
      <c r="D79" s="2"/>
      <c r="E79" s="2"/>
      <c r="F79" s="2"/>
      <c r="G79" s="2"/>
      <c r="H79" s="2"/>
      <c r="I79" s="2"/>
    </row>
    <row r="80" spans="2:9" ht="15.75" x14ac:dyDescent="0.25">
      <c r="B80" s="2"/>
      <c r="C80" s="2"/>
      <c r="D80" s="2"/>
      <c r="E80" s="2"/>
      <c r="F80" s="2"/>
      <c r="G80" s="2"/>
      <c r="H80" s="2"/>
      <c r="I80" s="2"/>
    </row>
    <row r="81" spans="2:9" ht="15.75" x14ac:dyDescent="0.25">
      <c r="B81" s="2"/>
      <c r="C81" s="2"/>
      <c r="D81" s="2"/>
      <c r="E81" s="2"/>
      <c r="F81" s="2"/>
      <c r="G81" s="2"/>
      <c r="H81" s="2"/>
      <c r="I81" s="2"/>
    </row>
    <row r="82" spans="2:9" ht="15.75" x14ac:dyDescent="0.25">
      <c r="B82" s="2"/>
      <c r="C82" s="2"/>
      <c r="D82" s="2"/>
      <c r="E82" s="2"/>
      <c r="F82" s="2"/>
      <c r="G82" s="2"/>
      <c r="H82" s="2"/>
      <c r="I82" s="2"/>
    </row>
    <row r="83" spans="2:9" ht="15.75" x14ac:dyDescent="0.25">
      <c r="B83" s="2"/>
      <c r="C83" s="2"/>
      <c r="D83" s="2"/>
      <c r="E83" s="2"/>
      <c r="F83" s="2"/>
      <c r="G83" s="2"/>
      <c r="H83" s="2"/>
      <c r="I83" s="2"/>
    </row>
    <row r="84" spans="2:9" ht="15.75" x14ac:dyDescent="0.25">
      <c r="B84" s="2"/>
      <c r="C84" s="2"/>
      <c r="D84" s="2"/>
      <c r="E84" s="2"/>
      <c r="F84" s="2"/>
      <c r="G84" s="2"/>
      <c r="H84" s="2"/>
      <c r="I84" s="2"/>
    </row>
    <row r="85" spans="2:9" ht="15.75" x14ac:dyDescent="0.25">
      <c r="B85" s="2"/>
      <c r="C85" s="2"/>
      <c r="D85" s="2"/>
      <c r="E85" s="2"/>
      <c r="F85" s="2"/>
      <c r="G85" s="2"/>
      <c r="H85" s="2"/>
      <c r="I85" s="2"/>
    </row>
    <row r="86" spans="2:9" ht="15.75" x14ac:dyDescent="0.25">
      <c r="B86" s="2"/>
      <c r="C86" s="2"/>
      <c r="D86" s="2"/>
      <c r="E86" s="2"/>
      <c r="F86" s="2"/>
      <c r="G86" s="2"/>
      <c r="H86" s="2"/>
      <c r="I86" s="2"/>
    </row>
    <row r="87" spans="2:9" ht="15.75" x14ac:dyDescent="0.25">
      <c r="B87" s="2"/>
      <c r="C87" s="2"/>
      <c r="D87" s="2"/>
      <c r="E87" s="2"/>
      <c r="F87" s="2"/>
      <c r="G87" s="2"/>
      <c r="H87" s="2"/>
      <c r="I87" s="2"/>
    </row>
    <row r="88" spans="2:9" ht="15.75" x14ac:dyDescent="0.25">
      <c r="B88" s="2"/>
      <c r="C88" s="2"/>
      <c r="D88" s="2"/>
      <c r="E88" s="2"/>
      <c r="F88" s="2"/>
      <c r="G88" s="2"/>
      <c r="H88" s="2"/>
      <c r="I88" s="2"/>
    </row>
    <row r="89" spans="2:9" ht="15.75" x14ac:dyDescent="0.25">
      <c r="B89" s="2"/>
      <c r="C89" s="2"/>
      <c r="D89" s="2"/>
      <c r="E89" s="2"/>
      <c r="F89" s="2"/>
      <c r="G89" s="2"/>
      <c r="H89" s="2"/>
      <c r="I89" s="2"/>
    </row>
    <row r="90" spans="2:9" ht="15.75" x14ac:dyDescent="0.25">
      <c r="B90" s="2"/>
      <c r="C90" s="2"/>
      <c r="D90" s="2"/>
      <c r="E90" s="2"/>
      <c r="F90" s="2"/>
      <c r="G90" s="2"/>
      <c r="H90" s="2"/>
      <c r="I90" s="2"/>
    </row>
    <row r="91" spans="2:9" ht="15.75" x14ac:dyDescent="0.25">
      <c r="B91" s="2"/>
      <c r="C91" s="2"/>
      <c r="D91" s="2"/>
      <c r="E91" s="2"/>
      <c r="F91" s="2"/>
      <c r="G91" s="2"/>
      <c r="H91" s="2"/>
      <c r="I91" s="2"/>
    </row>
    <row r="92" spans="2:9" ht="15.75" x14ac:dyDescent="0.25">
      <c r="B92" s="2"/>
      <c r="C92" s="2"/>
      <c r="D92" s="2"/>
      <c r="E92" s="2"/>
      <c r="F92" s="2"/>
      <c r="G92" s="2"/>
      <c r="H92" s="2"/>
      <c r="I92" s="2"/>
    </row>
    <row r="93" spans="2:9" ht="15.75" x14ac:dyDescent="0.25">
      <c r="B93" s="2"/>
      <c r="C93" s="2"/>
      <c r="D93" s="2"/>
      <c r="E93" s="2"/>
      <c r="F93" s="2"/>
      <c r="G93" s="2"/>
      <c r="H93" s="2"/>
      <c r="I93" s="2"/>
    </row>
    <row r="94" spans="2:9" ht="15.75" x14ac:dyDescent="0.25">
      <c r="B94" s="2"/>
      <c r="C94" s="2"/>
      <c r="D94" s="2"/>
      <c r="E94" s="2"/>
      <c r="F94" s="2"/>
      <c r="G94" s="2"/>
      <c r="H94" s="2"/>
      <c r="I94" s="2"/>
    </row>
    <row r="95" spans="2:9" ht="15.75" x14ac:dyDescent="0.25">
      <c r="B95" s="2"/>
      <c r="C95" s="2"/>
      <c r="D95" s="2"/>
      <c r="E95" s="2"/>
      <c r="F95" s="2"/>
      <c r="G95" s="2"/>
      <c r="H95" s="2"/>
      <c r="I95" s="2"/>
    </row>
    <row r="96" spans="2:9" ht="15.75" x14ac:dyDescent="0.25">
      <c r="B96" s="2"/>
      <c r="C96" s="2"/>
      <c r="D96" s="2"/>
      <c r="E96" s="2"/>
      <c r="F96" s="2"/>
      <c r="G96" s="2"/>
      <c r="H96" s="2"/>
      <c r="I96" s="2"/>
    </row>
    <row r="97" spans="2:9" ht="15.75" x14ac:dyDescent="0.25">
      <c r="B97" s="2"/>
      <c r="C97" s="2"/>
      <c r="D97" s="2"/>
      <c r="E97" s="2"/>
      <c r="F97" s="2"/>
      <c r="G97" s="2"/>
      <c r="H97" s="2"/>
      <c r="I97" s="2"/>
    </row>
    <row r="98" spans="2:9" ht="15.75" x14ac:dyDescent="0.25">
      <c r="B98" s="2"/>
      <c r="C98" s="2"/>
      <c r="D98" s="2"/>
      <c r="E98" s="2"/>
      <c r="F98" s="2"/>
      <c r="G98" s="2"/>
      <c r="H98" s="2"/>
      <c r="I98" s="2"/>
    </row>
    <row r="99" spans="2:9" ht="15.75" x14ac:dyDescent="0.25">
      <c r="B99" s="2"/>
      <c r="C99" s="2"/>
      <c r="D99" s="2"/>
      <c r="E99" s="2"/>
      <c r="F99" s="2"/>
      <c r="G99" s="2"/>
      <c r="H99" s="2"/>
      <c r="I99" s="2"/>
    </row>
    <row r="100" spans="2:9" ht="15.75" x14ac:dyDescent="0.25">
      <c r="B100" s="2"/>
      <c r="C100" s="2"/>
      <c r="D100" s="2"/>
      <c r="E100" s="2"/>
      <c r="F100" s="2"/>
      <c r="G100" s="2"/>
      <c r="H100" s="2"/>
      <c r="I100" s="2"/>
    </row>
    <row r="101" spans="2:9" ht="15.75" x14ac:dyDescent="0.25">
      <c r="B101" s="2"/>
      <c r="C101" s="2"/>
      <c r="D101" s="2"/>
      <c r="E101" s="2"/>
      <c r="F101" s="2"/>
      <c r="G101" s="2"/>
      <c r="H101" s="2"/>
      <c r="I101" s="2"/>
    </row>
    <row r="102" spans="2:9" ht="15.75" x14ac:dyDescent="0.25">
      <c r="B102" s="2"/>
      <c r="C102" s="2"/>
      <c r="D102" s="2"/>
      <c r="E102" s="2"/>
      <c r="F102" s="2"/>
      <c r="G102" s="2"/>
      <c r="H102" s="2"/>
      <c r="I102" s="2"/>
    </row>
    <row r="103" spans="2:9" ht="15.75" x14ac:dyDescent="0.25">
      <c r="B103" s="2"/>
      <c r="C103" s="2"/>
      <c r="D103" s="2"/>
      <c r="E103" s="2"/>
      <c r="F103" s="2"/>
      <c r="G103" s="2"/>
      <c r="H103" s="2"/>
      <c r="I103" s="2"/>
    </row>
    <row r="104" spans="2:9" ht="15.75" x14ac:dyDescent="0.25">
      <c r="B104" s="2"/>
      <c r="C104" s="2"/>
      <c r="D104" s="2"/>
      <c r="E104" s="2"/>
      <c r="F104" s="2"/>
      <c r="G104" s="2"/>
      <c r="H104" s="2"/>
      <c r="I104" s="2"/>
    </row>
    <row r="105" spans="2:9" ht="15.75" x14ac:dyDescent="0.25">
      <c r="B105" s="2"/>
      <c r="C105" s="2"/>
      <c r="D105" s="2"/>
      <c r="E105" s="2"/>
      <c r="F105" s="2"/>
      <c r="G105" s="2"/>
      <c r="H105" s="2"/>
      <c r="I105" s="2"/>
    </row>
    <row r="106" spans="2:9" ht="15.75" x14ac:dyDescent="0.25">
      <c r="B106" s="2"/>
      <c r="C106" s="2"/>
      <c r="D106" s="2"/>
      <c r="E106" s="2"/>
      <c r="F106" s="2"/>
      <c r="G106" s="2"/>
      <c r="H106" s="2"/>
      <c r="I106" s="2"/>
    </row>
    <row r="107" spans="2:9" ht="15.75" x14ac:dyDescent="0.25">
      <c r="B107" s="2"/>
      <c r="C107" s="2"/>
      <c r="D107" s="2"/>
      <c r="E107" s="2"/>
      <c r="F107" s="2"/>
      <c r="G107" s="2"/>
      <c r="H107" s="2"/>
      <c r="I107" s="2"/>
    </row>
    <row r="108" spans="2:9" ht="15.75" x14ac:dyDescent="0.25">
      <c r="B108" s="2"/>
      <c r="C108" s="2"/>
      <c r="D108" s="2"/>
      <c r="E108" s="2"/>
      <c r="F108" s="2"/>
      <c r="G108" s="2"/>
      <c r="H108" s="2"/>
      <c r="I108" s="2"/>
    </row>
    <row r="109" spans="2:9" ht="15.75" x14ac:dyDescent="0.25">
      <c r="B109" s="2"/>
      <c r="C109" s="2"/>
      <c r="D109" s="2"/>
      <c r="E109" s="2"/>
      <c r="F109" s="2"/>
      <c r="G109" s="2"/>
      <c r="H109" s="2"/>
      <c r="I109" s="2"/>
    </row>
    <row r="110" spans="2:9" ht="15.75" x14ac:dyDescent="0.25">
      <c r="B110" s="2"/>
      <c r="C110" s="2"/>
      <c r="D110" s="2"/>
      <c r="E110" s="2"/>
      <c r="F110" s="2"/>
      <c r="G110" s="2"/>
      <c r="H110" s="2"/>
      <c r="I110" s="2"/>
    </row>
    <row r="111" spans="2:9" ht="15.75" x14ac:dyDescent="0.25">
      <c r="B111" s="2"/>
      <c r="C111" s="2"/>
      <c r="D111" s="2"/>
      <c r="E111" s="2"/>
      <c r="F111" s="2"/>
      <c r="G111" s="2"/>
      <c r="H111" s="2"/>
      <c r="I111" s="2"/>
    </row>
    <row r="112" spans="2:9" ht="15.75" x14ac:dyDescent="0.25">
      <c r="B112" s="2"/>
      <c r="C112" s="2"/>
      <c r="D112" s="2"/>
      <c r="E112" s="2"/>
      <c r="F112" s="2"/>
      <c r="G112" s="2"/>
      <c r="H112" s="2"/>
      <c r="I112" s="2"/>
    </row>
    <row r="113" spans="2:9" ht="15.75" x14ac:dyDescent="0.25">
      <c r="B113" s="2"/>
      <c r="C113" s="2"/>
      <c r="D113" s="2"/>
      <c r="E113" s="2"/>
      <c r="F113" s="2"/>
      <c r="G113" s="2"/>
      <c r="H113" s="2"/>
      <c r="I113" s="2"/>
    </row>
    <row r="114" spans="2:9" ht="15.75" x14ac:dyDescent="0.25">
      <c r="B114" s="2"/>
      <c r="C114" s="2"/>
      <c r="D114" s="2"/>
      <c r="E114" s="2"/>
      <c r="F114" s="2"/>
      <c r="G114" s="2"/>
      <c r="H114" s="2"/>
      <c r="I114" s="2"/>
    </row>
    <row r="115" spans="2:9" ht="15.75" x14ac:dyDescent="0.25">
      <c r="B115" s="2"/>
      <c r="C115" s="2"/>
      <c r="D115" s="2"/>
      <c r="E115" s="2"/>
      <c r="F115" s="2"/>
      <c r="G115" s="2"/>
      <c r="H115" s="2"/>
      <c r="I115" s="2"/>
    </row>
    <row r="116" spans="2:9" ht="15.75" x14ac:dyDescent="0.25">
      <c r="B116" s="2"/>
      <c r="C116" s="2"/>
      <c r="D116" s="2"/>
      <c r="E116" s="2"/>
      <c r="F116" s="2"/>
      <c r="G116" s="2"/>
      <c r="H116" s="2"/>
      <c r="I116" s="2"/>
    </row>
    <row r="117" spans="2:9" ht="15.75" x14ac:dyDescent="0.25">
      <c r="B117" s="2"/>
      <c r="C117" s="2"/>
      <c r="D117" s="2"/>
      <c r="E117" s="2"/>
      <c r="F117" s="2"/>
      <c r="G117" s="2"/>
      <c r="H117" s="2"/>
      <c r="I117" s="2"/>
    </row>
    <row r="118" spans="2:9" ht="15.75" x14ac:dyDescent="0.25">
      <c r="B118" s="2"/>
      <c r="C118" s="2"/>
      <c r="D118" s="2"/>
      <c r="E118" s="2"/>
      <c r="F118" s="2"/>
      <c r="G118" s="2"/>
      <c r="H118" s="2"/>
      <c r="I118" s="2"/>
    </row>
    <row r="119" spans="2:9" ht="15.75" x14ac:dyDescent="0.25">
      <c r="B119" s="2"/>
      <c r="C119" s="2"/>
      <c r="D119" s="2"/>
      <c r="E119" s="2"/>
      <c r="F119" s="2"/>
      <c r="G119" s="2"/>
      <c r="H119" s="2"/>
      <c r="I119" s="2"/>
    </row>
    <row r="120" spans="2:9" ht="15.75" x14ac:dyDescent="0.25">
      <c r="B120" s="2"/>
      <c r="C120" s="2"/>
      <c r="D120" s="2"/>
      <c r="E120" s="2"/>
      <c r="F120" s="2"/>
      <c r="G120" s="2"/>
      <c r="H120" s="2"/>
      <c r="I120" s="2"/>
    </row>
    <row r="121" spans="2:9" ht="15.75" x14ac:dyDescent="0.25">
      <c r="B121" s="2"/>
      <c r="C121" s="2"/>
      <c r="D121" s="2"/>
      <c r="E121" s="2"/>
      <c r="F121" s="2"/>
      <c r="G121" s="2"/>
      <c r="H121" s="2"/>
      <c r="I121" s="2"/>
    </row>
    <row r="122" spans="2:9" ht="15.75" x14ac:dyDescent="0.25">
      <c r="B122" s="2"/>
      <c r="C122" s="2"/>
      <c r="D122" s="2"/>
      <c r="E122" s="2"/>
      <c r="F122" s="2"/>
      <c r="G122" s="2"/>
      <c r="H122" s="2"/>
      <c r="I122" s="2"/>
    </row>
    <row r="123" spans="2:9" ht="15.75" x14ac:dyDescent="0.25">
      <c r="B123" s="2"/>
      <c r="C123" s="2"/>
      <c r="D123" s="2"/>
      <c r="E123" s="2"/>
      <c r="F123" s="2"/>
      <c r="G123" s="2"/>
      <c r="H123" s="2"/>
      <c r="I123" s="2"/>
    </row>
    <row r="124" spans="2:9" ht="15.75" x14ac:dyDescent="0.25">
      <c r="B124" s="2"/>
      <c r="C124" s="2"/>
      <c r="D124" s="2"/>
      <c r="E124" s="2"/>
      <c r="F124" s="2"/>
      <c r="G124" s="2"/>
      <c r="H124" s="2"/>
      <c r="I124" s="2"/>
    </row>
    <row r="125" spans="2:9" ht="15.75" x14ac:dyDescent="0.25">
      <c r="B125" s="2"/>
      <c r="C125" s="2"/>
      <c r="D125" s="2"/>
      <c r="E125" s="2"/>
      <c r="F125" s="2"/>
      <c r="G125" s="2"/>
      <c r="H125" s="2"/>
      <c r="I125" s="2"/>
    </row>
    <row r="126" spans="2:9" ht="15.75" x14ac:dyDescent="0.25">
      <c r="B126" s="2"/>
      <c r="C126" s="2"/>
      <c r="D126" s="2"/>
      <c r="E126" s="2"/>
      <c r="F126" s="2"/>
      <c r="G126" s="2"/>
      <c r="H126" s="2"/>
      <c r="I126" s="2"/>
    </row>
    <row r="127" spans="2:9" ht="15.75" x14ac:dyDescent="0.25">
      <c r="B127" s="2"/>
      <c r="C127" s="2"/>
      <c r="D127" s="2"/>
      <c r="E127" s="2"/>
      <c r="F127" s="2"/>
      <c r="G127" s="2"/>
      <c r="H127" s="2"/>
      <c r="I127" s="2"/>
    </row>
    <row r="128" spans="2:9" ht="15.75" x14ac:dyDescent="0.25">
      <c r="B128" s="2"/>
      <c r="C128" s="2"/>
      <c r="D128" s="2"/>
      <c r="E128" s="2"/>
      <c r="F128" s="2"/>
      <c r="G128" s="2"/>
      <c r="H128" s="2"/>
      <c r="I128" s="2"/>
    </row>
    <row r="129" spans="2:9" ht="15.75" x14ac:dyDescent="0.25">
      <c r="B129" s="2"/>
      <c r="C129" s="2"/>
      <c r="D129" s="2"/>
      <c r="E129" s="2"/>
      <c r="F129" s="2"/>
      <c r="G129" s="2"/>
      <c r="H129" s="2"/>
      <c r="I129" s="2"/>
    </row>
    <row r="130" spans="2:9" ht="15.75" x14ac:dyDescent="0.25">
      <c r="B130" s="2"/>
      <c r="C130" s="2"/>
      <c r="D130" s="2"/>
      <c r="E130" s="2"/>
      <c r="F130" s="2"/>
      <c r="G130" s="2"/>
      <c r="H130" s="2"/>
      <c r="I130" s="2"/>
    </row>
    <row r="131" spans="2:9" ht="15.75" x14ac:dyDescent="0.25">
      <c r="B131" s="2"/>
      <c r="C131" s="2"/>
      <c r="D131" s="2"/>
      <c r="E131" s="2"/>
      <c r="F131" s="2"/>
      <c r="G131" s="2"/>
      <c r="H131" s="2"/>
      <c r="I131" s="2"/>
    </row>
    <row r="132" spans="2:9" ht="15.75" x14ac:dyDescent="0.25">
      <c r="B132" s="2"/>
      <c r="C132" s="2"/>
      <c r="D132" s="2"/>
      <c r="E132" s="2"/>
      <c r="F132" s="2"/>
      <c r="G132" s="2"/>
      <c r="H132" s="2"/>
      <c r="I132" s="2"/>
    </row>
    <row r="133" spans="2:9" ht="15.75" x14ac:dyDescent="0.25">
      <c r="B133" s="2"/>
      <c r="C133" s="2"/>
      <c r="D133" s="2"/>
      <c r="E133" s="2"/>
      <c r="F133" s="2"/>
      <c r="G133" s="2"/>
      <c r="H133" s="2"/>
      <c r="I133" s="2"/>
    </row>
    <row r="134" spans="2:9" ht="15.75" x14ac:dyDescent="0.25">
      <c r="B134" s="2"/>
      <c r="C134" s="2"/>
      <c r="D134" s="2"/>
      <c r="E134" s="2"/>
      <c r="F134" s="2"/>
      <c r="G134" s="2"/>
      <c r="H134" s="2"/>
      <c r="I134" s="2"/>
    </row>
    <row r="135" spans="2:9" ht="15.75" x14ac:dyDescent="0.25">
      <c r="B135" s="2"/>
      <c r="C135" s="2"/>
      <c r="D135" s="2"/>
      <c r="E135" s="2"/>
      <c r="F135" s="2"/>
      <c r="G135" s="2"/>
      <c r="H135" s="2"/>
      <c r="I135" s="2"/>
    </row>
    <row r="136" spans="2:9" ht="15.75" x14ac:dyDescent="0.25">
      <c r="B136" s="2"/>
      <c r="C136" s="2"/>
      <c r="D136" s="2"/>
      <c r="E136" s="2"/>
      <c r="F136" s="2"/>
      <c r="G136" s="2"/>
      <c r="H136" s="2"/>
      <c r="I136" s="2"/>
    </row>
    <row r="137" spans="2:9" ht="15.75" x14ac:dyDescent="0.25">
      <c r="B137" s="2"/>
      <c r="C137" s="2"/>
      <c r="D137" s="2"/>
      <c r="E137" s="2"/>
      <c r="F137" s="2"/>
      <c r="G137" s="2"/>
      <c r="H137" s="2"/>
      <c r="I137" s="2"/>
    </row>
  </sheetData>
  <mergeCells count="16">
    <mergeCell ref="B40:C40"/>
    <mergeCell ref="H3:I3"/>
    <mergeCell ref="H4:I4"/>
    <mergeCell ref="H6:I6"/>
    <mergeCell ref="H7:I7"/>
    <mergeCell ref="B12:H12"/>
    <mergeCell ref="H14:H16"/>
    <mergeCell ref="E15:E16"/>
    <mergeCell ref="F15:F16"/>
    <mergeCell ref="G15:G16"/>
    <mergeCell ref="B37:C37"/>
    <mergeCell ref="A14:A16"/>
    <mergeCell ref="B14:B16"/>
    <mergeCell ref="C14:C16"/>
    <mergeCell ref="D14:D16"/>
    <mergeCell ref="E14:G14"/>
  </mergeCells>
  <printOptions horizontalCentered="1"/>
  <pageMargins left="0" right="0" top="1.3779527559055118" bottom="0" header="0" footer="0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122"/>
  <sheetViews>
    <sheetView view="pageBreakPreview" topLeftCell="A22" zoomScale="75" zoomScaleNormal="100" zoomScaleSheetLayoutView="100" workbookViewId="0">
      <selection activeCell="B66" sqref="B66"/>
    </sheetView>
  </sheetViews>
  <sheetFormatPr defaultRowHeight="12.75" x14ac:dyDescent="0.2"/>
  <cols>
    <col min="1" max="1" width="6.140625" style="160" bestFit="1" customWidth="1"/>
    <col min="2" max="2" width="73.7109375" style="1" customWidth="1"/>
    <col min="3" max="3" width="17.7109375" style="1" customWidth="1"/>
    <col min="4" max="4" width="14.42578125" style="1" customWidth="1"/>
    <col min="5" max="5" width="12.28515625" style="83" customWidth="1"/>
    <col min="6" max="7" width="12.28515625" style="1" customWidth="1"/>
    <col min="8" max="9" width="9.140625" style="1" hidden="1" customWidth="1"/>
    <col min="10" max="10" width="9.7109375" style="1" hidden="1" customWidth="1"/>
    <col min="11" max="11" width="51.28515625" style="1" customWidth="1"/>
    <col min="12" max="12" width="13.140625" style="1" customWidth="1"/>
    <col min="13" max="256" width="9.140625" style="1"/>
    <col min="257" max="257" width="6.140625" style="1" bestFit="1" customWidth="1"/>
    <col min="258" max="258" width="73.7109375" style="1" customWidth="1"/>
    <col min="259" max="259" width="17.7109375" style="1" customWidth="1"/>
    <col min="260" max="260" width="14.42578125" style="1" customWidth="1"/>
    <col min="261" max="263" width="12.28515625" style="1" customWidth="1"/>
    <col min="264" max="266" width="0" style="1" hidden="1" customWidth="1"/>
    <col min="267" max="267" width="51.28515625" style="1" customWidth="1"/>
    <col min="268" max="512" width="9.140625" style="1"/>
    <col min="513" max="513" width="6.140625" style="1" bestFit="1" customWidth="1"/>
    <col min="514" max="514" width="73.7109375" style="1" customWidth="1"/>
    <col min="515" max="515" width="17.7109375" style="1" customWidth="1"/>
    <col min="516" max="516" width="14.42578125" style="1" customWidth="1"/>
    <col min="517" max="519" width="12.28515625" style="1" customWidth="1"/>
    <col min="520" max="522" width="0" style="1" hidden="1" customWidth="1"/>
    <col min="523" max="523" width="51.28515625" style="1" customWidth="1"/>
    <col min="524" max="768" width="9.140625" style="1"/>
    <col min="769" max="769" width="6.140625" style="1" bestFit="1" customWidth="1"/>
    <col min="770" max="770" width="73.7109375" style="1" customWidth="1"/>
    <col min="771" max="771" width="17.7109375" style="1" customWidth="1"/>
    <col min="772" max="772" width="14.42578125" style="1" customWidth="1"/>
    <col min="773" max="775" width="12.28515625" style="1" customWidth="1"/>
    <col min="776" max="778" width="0" style="1" hidden="1" customWidth="1"/>
    <col min="779" max="779" width="51.28515625" style="1" customWidth="1"/>
    <col min="780" max="1024" width="9.140625" style="1"/>
    <col min="1025" max="1025" width="6.140625" style="1" bestFit="1" customWidth="1"/>
    <col min="1026" max="1026" width="73.7109375" style="1" customWidth="1"/>
    <col min="1027" max="1027" width="17.7109375" style="1" customWidth="1"/>
    <col min="1028" max="1028" width="14.42578125" style="1" customWidth="1"/>
    <col min="1029" max="1031" width="12.28515625" style="1" customWidth="1"/>
    <col min="1032" max="1034" width="0" style="1" hidden="1" customWidth="1"/>
    <col min="1035" max="1035" width="51.28515625" style="1" customWidth="1"/>
    <col min="1036" max="1280" width="9.140625" style="1"/>
    <col min="1281" max="1281" width="6.140625" style="1" bestFit="1" customWidth="1"/>
    <col min="1282" max="1282" width="73.7109375" style="1" customWidth="1"/>
    <col min="1283" max="1283" width="17.7109375" style="1" customWidth="1"/>
    <col min="1284" max="1284" width="14.42578125" style="1" customWidth="1"/>
    <col min="1285" max="1287" width="12.28515625" style="1" customWidth="1"/>
    <col min="1288" max="1290" width="0" style="1" hidden="1" customWidth="1"/>
    <col min="1291" max="1291" width="51.28515625" style="1" customWidth="1"/>
    <col min="1292" max="1536" width="9.140625" style="1"/>
    <col min="1537" max="1537" width="6.140625" style="1" bestFit="1" customWidth="1"/>
    <col min="1538" max="1538" width="73.7109375" style="1" customWidth="1"/>
    <col min="1539" max="1539" width="17.7109375" style="1" customWidth="1"/>
    <col min="1540" max="1540" width="14.42578125" style="1" customWidth="1"/>
    <col min="1541" max="1543" width="12.28515625" style="1" customWidth="1"/>
    <col min="1544" max="1546" width="0" style="1" hidden="1" customWidth="1"/>
    <col min="1547" max="1547" width="51.28515625" style="1" customWidth="1"/>
    <col min="1548" max="1792" width="9.140625" style="1"/>
    <col min="1793" max="1793" width="6.140625" style="1" bestFit="1" customWidth="1"/>
    <col min="1794" max="1794" width="73.7109375" style="1" customWidth="1"/>
    <col min="1795" max="1795" width="17.7109375" style="1" customWidth="1"/>
    <col min="1796" max="1796" width="14.42578125" style="1" customWidth="1"/>
    <col min="1797" max="1799" width="12.28515625" style="1" customWidth="1"/>
    <col min="1800" max="1802" width="0" style="1" hidden="1" customWidth="1"/>
    <col min="1803" max="1803" width="51.28515625" style="1" customWidth="1"/>
    <col min="1804" max="2048" width="9.140625" style="1"/>
    <col min="2049" max="2049" width="6.140625" style="1" bestFit="1" customWidth="1"/>
    <col min="2050" max="2050" width="73.7109375" style="1" customWidth="1"/>
    <col min="2051" max="2051" width="17.7109375" style="1" customWidth="1"/>
    <col min="2052" max="2052" width="14.42578125" style="1" customWidth="1"/>
    <col min="2053" max="2055" width="12.28515625" style="1" customWidth="1"/>
    <col min="2056" max="2058" width="0" style="1" hidden="1" customWidth="1"/>
    <col min="2059" max="2059" width="51.28515625" style="1" customWidth="1"/>
    <col min="2060" max="2304" width="9.140625" style="1"/>
    <col min="2305" max="2305" width="6.140625" style="1" bestFit="1" customWidth="1"/>
    <col min="2306" max="2306" width="73.7109375" style="1" customWidth="1"/>
    <col min="2307" max="2307" width="17.7109375" style="1" customWidth="1"/>
    <col min="2308" max="2308" width="14.42578125" style="1" customWidth="1"/>
    <col min="2309" max="2311" width="12.28515625" style="1" customWidth="1"/>
    <col min="2312" max="2314" width="0" style="1" hidden="1" customWidth="1"/>
    <col min="2315" max="2315" width="51.28515625" style="1" customWidth="1"/>
    <col min="2316" max="2560" width="9.140625" style="1"/>
    <col min="2561" max="2561" width="6.140625" style="1" bestFit="1" customWidth="1"/>
    <col min="2562" max="2562" width="73.7109375" style="1" customWidth="1"/>
    <col min="2563" max="2563" width="17.7109375" style="1" customWidth="1"/>
    <col min="2564" max="2564" width="14.42578125" style="1" customWidth="1"/>
    <col min="2565" max="2567" width="12.28515625" style="1" customWidth="1"/>
    <col min="2568" max="2570" width="0" style="1" hidden="1" customWidth="1"/>
    <col min="2571" max="2571" width="51.28515625" style="1" customWidth="1"/>
    <col min="2572" max="2816" width="9.140625" style="1"/>
    <col min="2817" max="2817" width="6.140625" style="1" bestFit="1" customWidth="1"/>
    <col min="2818" max="2818" width="73.7109375" style="1" customWidth="1"/>
    <col min="2819" max="2819" width="17.7109375" style="1" customWidth="1"/>
    <col min="2820" max="2820" width="14.42578125" style="1" customWidth="1"/>
    <col min="2821" max="2823" width="12.28515625" style="1" customWidth="1"/>
    <col min="2824" max="2826" width="0" style="1" hidden="1" customWidth="1"/>
    <col min="2827" max="2827" width="51.28515625" style="1" customWidth="1"/>
    <col min="2828" max="3072" width="9.140625" style="1"/>
    <col min="3073" max="3073" width="6.140625" style="1" bestFit="1" customWidth="1"/>
    <col min="3074" max="3074" width="73.7109375" style="1" customWidth="1"/>
    <col min="3075" max="3075" width="17.7109375" style="1" customWidth="1"/>
    <col min="3076" max="3076" width="14.42578125" style="1" customWidth="1"/>
    <col min="3077" max="3079" width="12.28515625" style="1" customWidth="1"/>
    <col min="3080" max="3082" width="0" style="1" hidden="1" customWidth="1"/>
    <col min="3083" max="3083" width="51.28515625" style="1" customWidth="1"/>
    <col min="3084" max="3328" width="9.140625" style="1"/>
    <col min="3329" max="3329" width="6.140625" style="1" bestFit="1" customWidth="1"/>
    <col min="3330" max="3330" width="73.7109375" style="1" customWidth="1"/>
    <col min="3331" max="3331" width="17.7109375" style="1" customWidth="1"/>
    <col min="3332" max="3332" width="14.42578125" style="1" customWidth="1"/>
    <col min="3333" max="3335" width="12.28515625" style="1" customWidth="1"/>
    <col min="3336" max="3338" width="0" style="1" hidden="1" customWidth="1"/>
    <col min="3339" max="3339" width="51.28515625" style="1" customWidth="1"/>
    <col min="3340" max="3584" width="9.140625" style="1"/>
    <col min="3585" max="3585" width="6.140625" style="1" bestFit="1" customWidth="1"/>
    <col min="3586" max="3586" width="73.7109375" style="1" customWidth="1"/>
    <col min="3587" max="3587" width="17.7109375" style="1" customWidth="1"/>
    <col min="3588" max="3588" width="14.42578125" style="1" customWidth="1"/>
    <col min="3589" max="3591" width="12.28515625" style="1" customWidth="1"/>
    <col min="3592" max="3594" width="0" style="1" hidden="1" customWidth="1"/>
    <col min="3595" max="3595" width="51.28515625" style="1" customWidth="1"/>
    <col min="3596" max="3840" width="9.140625" style="1"/>
    <col min="3841" max="3841" width="6.140625" style="1" bestFit="1" customWidth="1"/>
    <col min="3842" max="3842" width="73.7109375" style="1" customWidth="1"/>
    <col min="3843" max="3843" width="17.7109375" style="1" customWidth="1"/>
    <col min="3844" max="3844" width="14.42578125" style="1" customWidth="1"/>
    <col min="3845" max="3847" width="12.28515625" style="1" customWidth="1"/>
    <col min="3848" max="3850" width="0" style="1" hidden="1" customWidth="1"/>
    <col min="3851" max="3851" width="51.28515625" style="1" customWidth="1"/>
    <col min="3852" max="4096" width="9.140625" style="1"/>
    <col min="4097" max="4097" width="6.140625" style="1" bestFit="1" customWidth="1"/>
    <col min="4098" max="4098" width="73.7109375" style="1" customWidth="1"/>
    <col min="4099" max="4099" width="17.7109375" style="1" customWidth="1"/>
    <col min="4100" max="4100" width="14.42578125" style="1" customWidth="1"/>
    <col min="4101" max="4103" width="12.28515625" style="1" customWidth="1"/>
    <col min="4104" max="4106" width="0" style="1" hidden="1" customWidth="1"/>
    <col min="4107" max="4107" width="51.28515625" style="1" customWidth="1"/>
    <col min="4108" max="4352" width="9.140625" style="1"/>
    <col min="4353" max="4353" width="6.140625" style="1" bestFit="1" customWidth="1"/>
    <col min="4354" max="4354" width="73.7109375" style="1" customWidth="1"/>
    <col min="4355" max="4355" width="17.7109375" style="1" customWidth="1"/>
    <col min="4356" max="4356" width="14.42578125" style="1" customWidth="1"/>
    <col min="4357" max="4359" width="12.28515625" style="1" customWidth="1"/>
    <col min="4360" max="4362" width="0" style="1" hidden="1" customWidth="1"/>
    <col min="4363" max="4363" width="51.28515625" style="1" customWidth="1"/>
    <col min="4364" max="4608" width="9.140625" style="1"/>
    <col min="4609" max="4609" width="6.140625" style="1" bestFit="1" customWidth="1"/>
    <col min="4610" max="4610" width="73.7109375" style="1" customWidth="1"/>
    <col min="4611" max="4611" width="17.7109375" style="1" customWidth="1"/>
    <col min="4612" max="4612" width="14.42578125" style="1" customWidth="1"/>
    <col min="4613" max="4615" width="12.28515625" style="1" customWidth="1"/>
    <col min="4616" max="4618" width="0" style="1" hidden="1" customWidth="1"/>
    <col min="4619" max="4619" width="51.28515625" style="1" customWidth="1"/>
    <col min="4620" max="4864" width="9.140625" style="1"/>
    <col min="4865" max="4865" width="6.140625" style="1" bestFit="1" customWidth="1"/>
    <col min="4866" max="4866" width="73.7109375" style="1" customWidth="1"/>
    <col min="4867" max="4867" width="17.7109375" style="1" customWidth="1"/>
    <col min="4868" max="4868" width="14.42578125" style="1" customWidth="1"/>
    <col min="4869" max="4871" width="12.28515625" style="1" customWidth="1"/>
    <col min="4872" max="4874" width="0" style="1" hidden="1" customWidth="1"/>
    <col min="4875" max="4875" width="51.28515625" style="1" customWidth="1"/>
    <col min="4876" max="5120" width="9.140625" style="1"/>
    <col min="5121" max="5121" width="6.140625" style="1" bestFit="1" customWidth="1"/>
    <col min="5122" max="5122" width="73.7109375" style="1" customWidth="1"/>
    <col min="5123" max="5123" width="17.7109375" style="1" customWidth="1"/>
    <col min="5124" max="5124" width="14.42578125" style="1" customWidth="1"/>
    <col min="5125" max="5127" width="12.28515625" style="1" customWidth="1"/>
    <col min="5128" max="5130" width="0" style="1" hidden="1" customWidth="1"/>
    <col min="5131" max="5131" width="51.28515625" style="1" customWidth="1"/>
    <col min="5132" max="5376" width="9.140625" style="1"/>
    <col min="5377" max="5377" width="6.140625" style="1" bestFit="1" customWidth="1"/>
    <col min="5378" max="5378" width="73.7109375" style="1" customWidth="1"/>
    <col min="5379" max="5379" width="17.7109375" style="1" customWidth="1"/>
    <col min="5380" max="5380" width="14.42578125" style="1" customWidth="1"/>
    <col min="5381" max="5383" width="12.28515625" style="1" customWidth="1"/>
    <col min="5384" max="5386" width="0" style="1" hidden="1" customWidth="1"/>
    <col min="5387" max="5387" width="51.28515625" style="1" customWidth="1"/>
    <col min="5388" max="5632" width="9.140625" style="1"/>
    <col min="5633" max="5633" width="6.140625" style="1" bestFit="1" customWidth="1"/>
    <col min="5634" max="5634" width="73.7109375" style="1" customWidth="1"/>
    <col min="5635" max="5635" width="17.7109375" style="1" customWidth="1"/>
    <col min="5636" max="5636" width="14.42578125" style="1" customWidth="1"/>
    <col min="5637" max="5639" width="12.28515625" style="1" customWidth="1"/>
    <col min="5640" max="5642" width="0" style="1" hidden="1" customWidth="1"/>
    <col min="5643" max="5643" width="51.28515625" style="1" customWidth="1"/>
    <col min="5644" max="5888" width="9.140625" style="1"/>
    <col min="5889" max="5889" width="6.140625" style="1" bestFit="1" customWidth="1"/>
    <col min="5890" max="5890" width="73.7109375" style="1" customWidth="1"/>
    <col min="5891" max="5891" width="17.7109375" style="1" customWidth="1"/>
    <col min="5892" max="5892" width="14.42578125" style="1" customWidth="1"/>
    <col min="5893" max="5895" width="12.28515625" style="1" customWidth="1"/>
    <col min="5896" max="5898" width="0" style="1" hidden="1" customWidth="1"/>
    <col min="5899" max="5899" width="51.28515625" style="1" customWidth="1"/>
    <col min="5900" max="6144" width="9.140625" style="1"/>
    <col min="6145" max="6145" width="6.140625" style="1" bestFit="1" customWidth="1"/>
    <col min="6146" max="6146" width="73.7109375" style="1" customWidth="1"/>
    <col min="6147" max="6147" width="17.7109375" style="1" customWidth="1"/>
    <col min="6148" max="6148" width="14.42578125" style="1" customWidth="1"/>
    <col min="6149" max="6151" width="12.28515625" style="1" customWidth="1"/>
    <col min="6152" max="6154" width="0" style="1" hidden="1" customWidth="1"/>
    <col min="6155" max="6155" width="51.28515625" style="1" customWidth="1"/>
    <col min="6156" max="6400" width="9.140625" style="1"/>
    <col min="6401" max="6401" width="6.140625" style="1" bestFit="1" customWidth="1"/>
    <col min="6402" max="6402" width="73.7109375" style="1" customWidth="1"/>
    <col min="6403" max="6403" width="17.7109375" style="1" customWidth="1"/>
    <col min="6404" max="6404" width="14.42578125" style="1" customWidth="1"/>
    <col min="6405" max="6407" width="12.28515625" style="1" customWidth="1"/>
    <col min="6408" max="6410" width="0" style="1" hidden="1" customWidth="1"/>
    <col min="6411" max="6411" width="51.28515625" style="1" customWidth="1"/>
    <col min="6412" max="6656" width="9.140625" style="1"/>
    <col min="6657" max="6657" width="6.140625" style="1" bestFit="1" customWidth="1"/>
    <col min="6658" max="6658" width="73.7109375" style="1" customWidth="1"/>
    <col min="6659" max="6659" width="17.7109375" style="1" customWidth="1"/>
    <col min="6660" max="6660" width="14.42578125" style="1" customWidth="1"/>
    <col min="6661" max="6663" width="12.28515625" style="1" customWidth="1"/>
    <col min="6664" max="6666" width="0" style="1" hidden="1" customWidth="1"/>
    <col min="6667" max="6667" width="51.28515625" style="1" customWidth="1"/>
    <col min="6668" max="6912" width="9.140625" style="1"/>
    <col min="6913" max="6913" width="6.140625" style="1" bestFit="1" customWidth="1"/>
    <col min="6914" max="6914" width="73.7109375" style="1" customWidth="1"/>
    <col min="6915" max="6915" width="17.7109375" style="1" customWidth="1"/>
    <col min="6916" max="6916" width="14.42578125" style="1" customWidth="1"/>
    <col min="6917" max="6919" width="12.28515625" style="1" customWidth="1"/>
    <col min="6920" max="6922" width="0" style="1" hidden="1" customWidth="1"/>
    <col min="6923" max="6923" width="51.28515625" style="1" customWidth="1"/>
    <col min="6924" max="7168" width="9.140625" style="1"/>
    <col min="7169" max="7169" width="6.140625" style="1" bestFit="1" customWidth="1"/>
    <col min="7170" max="7170" width="73.7109375" style="1" customWidth="1"/>
    <col min="7171" max="7171" width="17.7109375" style="1" customWidth="1"/>
    <col min="7172" max="7172" width="14.42578125" style="1" customWidth="1"/>
    <col min="7173" max="7175" width="12.28515625" style="1" customWidth="1"/>
    <col min="7176" max="7178" width="0" style="1" hidden="1" customWidth="1"/>
    <col min="7179" max="7179" width="51.28515625" style="1" customWidth="1"/>
    <col min="7180" max="7424" width="9.140625" style="1"/>
    <col min="7425" max="7425" width="6.140625" style="1" bestFit="1" customWidth="1"/>
    <col min="7426" max="7426" width="73.7109375" style="1" customWidth="1"/>
    <col min="7427" max="7427" width="17.7109375" style="1" customWidth="1"/>
    <col min="7428" max="7428" width="14.42578125" style="1" customWidth="1"/>
    <col min="7429" max="7431" width="12.28515625" style="1" customWidth="1"/>
    <col min="7432" max="7434" width="0" style="1" hidden="1" customWidth="1"/>
    <col min="7435" max="7435" width="51.28515625" style="1" customWidth="1"/>
    <col min="7436" max="7680" width="9.140625" style="1"/>
    <col min="7681" max="7681" width="6.140625" style="1" bestFit="1" customWidth="1"/>
    <col min="7682" max="7682" width="73.7109375" style="1" customWidth="1"/>
    <col min="7683" max="7683" width="17.7109375" style="1" customWidth="1"/>
    <col min="7684" max="7684" width="14.42578125" style="1" customWidth="1"/>
    <col min="7685" max="7687" width="12.28515625" style="1" customWidth="1"/>
    <col min="7688" max="7690" width="0" style="1" hidden="1" customWidth="1"/>
    <col min="7691" max="7691" width="51.28515625" style="1" customWidth="1"/>
    <col min="7692" max="7936" width="9.140625" style="1"/>
    <col min="7937" max="7937" width="6.140625" style="1" bestFit="1" customWidth="1"/>
    <col min="7938" max="7938" width="73.7109375" style="1" customWidth="1"/>
    <col min="7939" max="7939" width="17.7109375" style="1" customWidth="1"/>
    <col min="7940" max="7940" width="14.42578125" style="1" customWidth="1"/>
    <col min="7941" max="7943" width="12.28515625" style="1" customWidth="1"/>
    <col min="7944" max="7946" width="0" style="1" hidden="1" customWidth="1"/>
    <col min="7947" max="7947" width="51.28515625" style="1" customWidth="1"/>
    <col min="7948" max="8192" width="9.140625" style="1"/>
    <col min="8193" max="8193" width="6.140625" style="1" bestFit="1" customWidth="1"/>
    <col min="8194" max="8194" width="73.7109375" style="1" customWidth="1"/>
    <col min="8195" max="8195" width="17.7109375" style="1" customWidth="1"/>
    <col min="8196" max="8196" width="14.42578125" style="1" customWidth="1"/>
    <col min="8197" max="8199" width="12.28515625" style="1" customWidth="1"/>
    <col min="8200" max="8202" width="0" style="1" hidden="1" customWidth="1"/>
    <col min="8203" max="8203" width="51.28515625" style="1" customWidth="1"/>
    <col min="8204" max="8448" width="9.140625" style="1"/>
    <col min="8449" max="8449" width="6.140625" style="1" bestFit="1" customWidth="1"/>
    <col min="8450" max="8450" width="73.7109375" style="1" customWidth="1"/>
    <col min="8451" max="8451" width="17.7109375" style="1" customWidth="1"/>
    <col min="8452" max="8452" width="14.42578125" style="1" customWidth="1"/>
    <col min="8453" max="8455" width="12.28515625" style="1" customWidth="1"/>
    <col min="8456" max="8458" width="0" style="1" hidden="1" customWidth="1"/>
    <col min="8459" max="8459" width="51.28515625" style="1" customWidth="1"/>
    <col min="8460" max="8704" width="9.140625" style="1"/>
    <col min="8705" max="8705" width="6.140625" style="1" bestFit="1" customWidth="1"/>
    <col min="8706" max="8706" width="73.7109375" style="1" customWidth="1"/>
    <col min="8707" max="8707" width="17.7109375" style="1" customWidth="1"/>
    <col min="8708" max="8708" width="14.42578125" style="1" customWidth="1"/>
    <col min="8709" max="8711" width="12.28515625" style="1" customWidth="1"/>
    <col min="8712" max="8714" width="0" style="1" hidden="1" customWidth="1"/>
    <col min="8715" max="8715" width="51.28515625" style="1" customWidth="1"/>
    <col min="8716" max="8960" width="9.140625" style="1"/>
    <col min="8961" max="8961" width="6.140625" style="1" bestFit="1" customWidth="1"/>
    <col min="8962" max="8962" width="73.7109375" style="1" customWidth="1"/>
    <col min="8963" max="8963" width="17.7109375" style="1" customWidth="1"/>
    <col min="8964" max="8964" width="14.42578125" style="1" customWidth="1"/>
    <col min="8965" max="8967" width="12.28515625" style="1" customWidth="1"/>
    <col min="8968" max="8970" width="0" style="1" hidden="1" customWidth="1"/>
    <col min="8971" max="8971" width="51.28515625" style="1" customWidth="1"/>
    <col min="8972" max="9216" width="9.140625" style="1"/>
    <col min="9217" max="9217" width="6.140625" style="1" bestFit="1" customWidth="1"/>
    <col min="9218" max="9218" width="73.7109375" style="1" customWidth="1"/>
    <col min="9219" max="9219" width="17.7109375" style="1" customWidth="1"/>
    <col min="9220" max="9220" width="14.42578125" style="1" customWidth="1"/>
    <col min="9221" max="9223" width="12.28515625" style="1" customWidth="1"/>
    <col min="9224" max="9226" width="0" style="1" hidden="1" customWidth="1"/>
    <col min="9227" max="9227" width="51.28515625" style="1" customWidth="1"/>
    <col min="9228" max="9472" width="9.140625" style="1"/>
    <col min="9473" max="9473" width="6.140625" style="1" bestFit="1" customWidth="1"/>
    <col min="9474" max="9474" width="73.7109375" style="1" customWidth="1"/>
    <col min="9475" max="9475" width="17.7109375" style="1" customWidth="1"/>
    <col min="9476" max="9476" width="14.42578125" style="1" customWidth="1"/>
    <col min="9477" max="9479" width="12.28515625" style="1" customWidth="1"/>
    <col min="9480" max="9482" width="0" style="1" hidden="1" customWidth="1"/>
    <col min="9483" max="9483" width="51.28515625" style="1" customWidth="1"/>
    <col min="9484" max="9728" width="9.140625" style="1"/>
    <col min="9729" max="9729" width="6.140625" style="1" bestFit="1" customWidth="1"/>
    <col min="9730" max="9730" width="73.7109375" style="1" customWidth="1"/>
    <col min="9731" max="9731" width="17.7109375" style="1" customWidth="1"/>
    <col min="9732" max="9732" width="14.42578125" style="1" customWidth="1"/>
    <col min="9733" max="9735" width="12.28515625" style="1" customWidth="1"/>
    <col min="9736" max="9738" width="0" style="1" hidden="1" customWidth="1"/>
    <col min="9739" max="9739" width="51.28515625" style="1" customWidth="1"/>
    <col min="9740" max="9984" width="9.140625" style="1"/>
    <col min="9985" max="9985" width="6.140625" style="1" bestFit="1" customWidth="1"/>
    <col min="9986" max="9986" width="73.7109375" style="1" customWidth="1"/>
    <col min="9987" max="9987" width="17.7109375" style="1" customWidth="1"/>
    <col min="9988" max="9988" width="14.42578125" style="1" customWidth="1"/>
    <col min="9989" max="9991" width="12.28515625" style="1" customWidth="1"/>
    <col min="9992" max="9994" width="0" style="1" hidden="1" customWidth="1"/>
    <col min="9995" max="9995" width="51.28515625" style="1" customWidth="1"/>
    <col min="9996" max="10240" width="9.140625" style="1"/>
    <col min="10241" max="10241" width="6.140625" style="1" bestFit="1" customWidth="1"/>
    <col min="10242" max="10242" width="73.7109375" style="1" customWidth="1"/>
    <col min="10243" max="10243" width="17.7109375" style="1" customWidth="1"/>
    <col min="10244" max="10244" width="14.42578125" style="1" customWidth="1"/>
    <col min="10245" max="10247" width="12.28515625" style="1" customWidth="1"/>
    <col min="10248" max="10250" width="0" style="1" hidden="1" customWidth="1"/>
    <col min="10251" max="10251" width="51.28515625" style="1" customWidth="1"/>
    <col min="10252" max="10496" width="9.140625" style="1"/>
    <col min="10497" max="10497" width="6.140625" style="1" bestFit="1" customWidth="1"/>
    <col min="10498" max="10498" width="73.7109375" style="1" customWidth="1"/>
    <col min="10499" max="10499" width="17.7109375" style="1" customWidth="1"/>
    <col min="10500" max="10500" width="14.42578125" style="1" customWidth="1"/>
    <col min="10501" max="10503" width="12.28515625" style="1" customWidth="1"/>
    <col min="10504" max="10506" width="0" style="1" hidden="1" customWidth="1"/>
    <col min="10507" max="10507" width="51.28515625" style="1" customWidth="1"/>
    <col min="10508" max="10752" width="9.140625" style="1"/>
    <col min="10753" max="10753" width="6.140625" style="1" bestFit="1" customWidth="1"/>
    <col min="10754" max="10754" width="73.7109375" style="1" customWidth="1"/>
    <col min="10755" max="10755" width="17.7109375" style="1" customWidth="1"/>
    <col min="10756" max="10756" width="14.42578125" style="1" customWidth="1"/>
    <col min="10757" max="10759" width="12.28515625" style="1" customWidth="1"/>
    <col min="10760" max="10762" width="0" style="1" hidden="1" customWidth="1"/>
    <col min="10763" max="10763" width="51.28515625" style="1" customWidth="1"/>
    <col min="10764" max="11008" width="9.140625" style="1"/>
    <col min="11009" max="11009" width="6.140625" style="1" bestFit="1" customWidth="1"/>
    <col min="11010" max="11010" width="73.7109375" style="1" customWidth="1"/>
    <col min="11011" max="11011" width="17.7109375" style="1" customWidth="1"/>
    <col min="11012" max="11012" width="14.42578125" style="1" customWidth="1"/>
    <col min="11013" max="11015" width="12.28515625" style="1" customWidth="1"/>
    <col min="11016" max="11018" width="0" style="1" hidden="1" customWidth="1"/>
    <col min="11019" max="11019" width="51.28515625" style="1" customWidth="1"/>
    <col min="11020" max="11264" width="9.140625" style="1"/>
    <col min="11265" max="11265" width="6.140625" style="1" bestFit="1" customWidth="1"/>
    <col min="11266" max="11266" width="73.7109375" style="1" customWidth="1"/>
    <col min="11267" max="11267" width="17.7109375" style="1" customWidth="1"/>
    <col min="11268" max="11268" width="14.42578125" style="1" customWidth="1"/>
    <col min="11269" max="11271" width="12.28515625" style="1" customWidth="1"/>
    <col min="11272" max="11274" width="0" style="1" hidden="1" customWidth="1"/>
    <col min="11275" max="11275" width="51.28515625" style="1" customWidth="1"/>
    <col min="11276" max="11520" width="9.140625" style="1"/>
    <col min="11521" max="11521" width="6.140625" style="1" bestFit="1" customWidth="1"/>
    <col min="11522" max="11522" width="73.7109375" style="1" customWidth="1"/>
    <col min="11523" max="11523" width="17.7109375" style="1" customWidth="1"/>
    <col min="11524" max="11524" width="14.42578125" style="1" customWidth="1"/>
    <col min="11525" max="11527" width="12.28515625" style="1" customWidth="1"/>
    <col min="11528" max="11530" width="0" style="1" hidden="1" customWidth="1"/>
    <col min="11531" max="11531" width="51.28515625" style="1" customWidth="1"/>
    <col min="11532" max="11776" width="9.140625" style="1"/>
    <col min="11777" max="11777" width="6.140625" style="1" bestFit="1" customWidth="1"/>
    <col min="11778" max="11778" width="73.7109375" style="1" customWidth="1"/>
    <col min="11779" max="11779" width="17.7109375" style="1" customWidth="1"/>
    <col min="11780" max="11780" width="14.42578125" style="1" customWidth="1"/>
    <col min="11781" max="11783" width="12.28515625" style="1" customWidth="1"/>
    <col min="11784" max="11786" width="0" style="1" hidden="1" customWidth="1"/>
    <col min="11787" max="11787" width="51.28515625" style="1" customWidth="1"/>
    <col min="11788" max="12032" width="9.140625" style="1"/>
    <col min="12033" max="12033" width="6.140625" style="1" bestFit="1" customWidth="1"/>
    <col min="12034" max="12034" width="73.7109375" style="1" customWidth="1"/>
    <col min="12035" max="12035" width="17.7109375" style="1" customWidth="1"/>
    <col min="12036" max="12036" width="14.42578125" style="1" customWidth="1"/>
    <col min="12037" max="12039" width="12.28515625" style="1" customWidth="1"/>
    <col min="12040" max="12042" width="0" style="1" hidden="1" customWidth="1"/>
    <col min="12043" max="12043" width="51.28515625" style="1" customWidth="1"/>
    <col min="12044" max="12288" width="9.140625" style="1"/>
    <col min="12289" max="12289" width="6.140625" style="1" bestFit="1" customWidth="1"/>
    <col min="12290" max="12290" width="73.7109375" style="1" customWidth="1"/>
    <col min="12291" max="12291" width="17.7109375" style="1" customWidth="1"/>
    <col min="12292" max="12292" width="14.42578125" style="1" customWidth="1"/>
    <col min="12293" max="12295" width="12.28515625" style="1" customWidth="1"/>
    <col min="12296" max="12298" width="0" style="1" hidden="1" customWidth="1"/>
    <col min="12299" max="12299" width="51.28515625" style="1" customWidth="1"/>
    <col min="12300" max="12544" width="9.140625" style="1"/>
    <col min="12545" max="12545" width="6.140625" style="1" bestFit="1" customWidth="1"/>
    <col min="12546" max="12546" width="73.7109375" style="1" customWidth="1"/>
    <col min="12547" max="12547" width="17.7109375" style="1" customWidth="1"/>
    <col min="12548" max="12548" width="14.42578125" style="1" customWidth="1"/>
    <col min="12549" max="12551" width="12.28515625" style="1" customWidth="1"/>
    <col min="12552" max="12554" width="0" style="1" hidden="1" customWidth="1"/>
    <col min="12555" max="12555" width="51.28515625" style="1" customWidth="1"/>
    <col min="12556" max="12800" width="9.140625" style="1"/>
    <col min="12801" max="12801" width="6.140625" style="1" bestFit="1" customWidth="1"/>
    <col min="12802" max="12802" width="73.7109375" style="1" customWidth="1"/>
    <col min="12803" max="12803" width="17.7109375" style="1" customWidth="1"/>
    <col min="12804" max="12804" width="14.42578125" style="1" customWidth="1"/>
    <col min="12805" max="12807" width="12.28515625" style="1" customWidth="1"/>
    <col min="12808" max="12810" width="0" style="1" hidden="1" customWidth="1"/>
    <col min="12811" max="12811" width="51.28515625" style="1" customWidth="1"/>
    <col min="12812" max="13056" width="9.140625" style="1"/>
    <col min="13057" max="13057" width="6.140625" style="1" bestFit="1" customWidth="1"/>
    <col min="13058" max="13058" width="73.7109375" style="1" customWidth="1"/>
    <col min="13059" max="13059" width="17.7109375" style="1" customWidth="1"/>
    <col min="13060" max="13060" width="14.42578125" style="1" customWidth="1"/>
    <col min="13061" max="13063" width="12.28515625" style="1" customWidth="1"/>
    <col min="13064" max="13066" width="0" style="1" hidden="1" customWidth="1"/>
    <col min="13067" max="13067" width="51.28515625" style="1" customWidth="1"/>
    <col min="13068" max="13312" width="9.140625" style="1"/>
    <col min="13313" max="13313" width="6.140625" style="1" bestFit="1" customWidth="1"/>
    <col min="13314" max="13314" width="73.7109375" style="1" customWidth="1"/>
    <col min="13315" max="13315" width="17.7109375" style="1" customWidth="1"/>
    <col min="13316" max="13316" width="14.42578125" style="1" customWidth="1"/>
    <col min="13317" max="13319" width="12.28515625" style="1" customWidth="1"/>
    <col min="13320" max="13322" width="0" style="1" hidden="1" customWidth="1"/>
    <col min="13323" max="13323" width="51.28515625" style="1" customWidth="1"/>
    <col min="13324" max="13568" width="9.140625" style="1"/>
    <col min="13569" max="13569" width="6.140625" style="1" bestFit="1" customWidth="1"/>
    <col min="13570" max="13570" width="73.7109375" style="1" customWidth="1"/>
    <col min="13571" max="13571" width="17.7109375" style="1" customWidth="1"/>
    <col min="13572" max="13572" width="14.42578125" style="1" customWidth="1"/>
    <col min="13573" max="13575" width="12.28515625" style="1" customWidth="1"/>
    <col min="13576" max="13578" width="0" style="1" hidden="1" customWidth="1"/>
    <col min="13579" max="13579" width="51.28515625" style="1" customWidth="1"/>
    <col min="13580" max="13824" width="9.140625" style="1"/>
    <col min="13825" max="13825" width="6.140625" style="1" bestFit="1" customWidth="1"/>
    <col min="13826" max="13826" width="73.7109375" style="1" customWidth="1"/>
    <col min="13827" max="13827" width="17.7109375" style="1" customWidth="1"/>
    <col min="13828" max="13828" width="14.42578125" style="1" customWidth="1"/>
    <col min="13829" max="13831" width="12.28515625" style="1" customWidth="1"/>
    <col min="13832" max="13834" width="0" style="1" hidden="1" customWidth="1"/>
    <col min="13835" max="13835" width="51.28515625" style="1" customWidth="1"/>
    <col min="13836" max="14080" width="9.140625" style="1"/>
    <col min="14081" max="14081" width="6.140625" style="1" bestFit="1" customWidth="1"/>
    <col min="14082" max="14082" width="73.7109375" style="1" customWidth="1"/>
    <col min="14083" max="14083" width="17.7109375" style="1" customWidth="1"/>
    <col min="14084" max="14084" width="14.42578125" style="1" customWidth="1"/>
    <col min="14085" max="14087" width="12.28515625" style="1" customWidth="1"/>
    <col min="14088" max="14090" width="0" style="1" hidden="1" customWidth="1"/>
    <col min="14091" max="14091" width="51.28515625" style="1" customWidth="1"/>
    <col min="14092" max="14336" width="9.140625" style="1"/>
    <col min="14337" max="14337" width="6.140625" style="1" bestFit="1" customWidth="1"/>
    <col min="14338" max="14338" width="73.7109375" style="1" customWidth="1"/>
    <col min="14339" max="14339" width="17.7109375" style="1" customWidth="1"/>
    <col min="14340" max="14340" width="14.42578125" style="1" customWidth="1"/>
    <col min="14341" max="14343" width="12.28515625" style="1" customWidth="1"/>
    <col min="14344" max="14346" width="0" style="1" hidden="1" customWidth="1"/>
    <col min="14347" max="14347" width="51.28515625" style="1" customWidth="1"/>
    <col min="14348" max="14592" width="9.140625" style="1"/>
    <col min="14593" max="14593" width="6.140625" style="1" bestFit="1" customWidth="1"/>
    <col min="14594" max="14594" width="73.7109375" style="1" customWidth="1"/>
    <col min="14595" max="14595" width="17.7109375" style="1" customWidth="1"/>
    <col min="14596" max="14596" width="14.42578125" style="1" customWidth="1"/>
    <col min="14597" max="14599" width="12.28515625" style="1" customWidth="1"/>
    <col min="14600" max="14602" width="0" style="1" hidden="1" customWidth="1"/>
    <col min="14603" max="14603" width="51.28515625" style="1" customWidth="1"/>
    <col min="14604" max="14848" width="9.140625" style="1"/>
    <col min="14849" max="14849" width="6.140625" style="1" bestFit="1" customWidth="1"/>
    <col min="14850" max="14850" width="73.7109375" style="1" customWidth="1"/>
    <col min="14851" max="14851" width="17.7109375" style="1" customWidth="1"/>
    <col min="14852" max="14852" width="14.42578125" style="1" customWidth="1"/>
    <col min="14853" max="14855" width="12.28515625" style="1" customWidth="1"/>
    <col min="14856" max="14858" width="0" style="1" hidden="1" customWidth="1"/>
    <col min="14859" max="14859" width="51.28515625" style="1" customWidth="1"/>
    <col min="14860" max="15104" width="9.140625" style="1"/>
    <col min="15105" max="15105" width="6.140625" style="1" bestFit="1" customWidth="1"/>
    <col min="15106" max="15106" width="73.7109375" style="1" customWidth="1"/>
    <col min="15107" max="15107" width="17.7109375" style="1" customWidth="1"/>
    <col min="15108" max="15108" width="14.42578125" style="1" customWidth="1"/>
    <col min="15109" max="15111" width="12.28515625" style="1" customWidth="1"/>
    <col min="15112" max="15114" width="0" style="1" hidden="1" customWidth="1"/>
    <col min="15115" max="15115" width="51.28515625" style="1" customWidth="1"/>
    <col min="15116" max="15360" width="9.140625" style="1"/>
    <col min="15361" max="15361" width="6.140625" style="1" bestFit="1" customWidth="1"/>
    <col min="15362" max="15362" width="73.7109375" style="1" customWidth="1"/>
    <col min="15363" max="15363" width="17.7109375" style="1" customWidth="1"/>
    <col min="15364" max="15364" width="14.42578125" style="1" customWidth="1"/>
    <col min="15365" max="15367" width="12.28515625" style="1" customWidth="1"/>
    <col min="15368" max="15370" width="0" style="1" hidden="1" customWidth="1"/>
    <col min="15371" max="15371" width="51.28515625" style="1" customWidth="1"/>
    <col min="15372" max="15616" width="9.140625" style="1"/>
    <col min="15617" max="15617" width="6.140625" style="1" bestFit="1" customWidth="1"/>
    <col min="15618" max="15618" width="73.7109375" style="1" customWidth="1"/>
    <col min="15619" max="15619" width="17.7109375" style="1" customWidth="1"/>
    <col min="15620" max="15620" width="14.42578125" style="1" customWidth="1"/>
    <col min="15621" max="15623" width="12.28515625" style="1" customWidth="1"/>
    <col min="15624" max="15626" width="0" style="1" hidden="1" customWidth="1"/>
    <col min="15627" max="15627" width="51.28515625" style="1" customWidth="1"/>
    <col min="15628" max="15872" width="9.140625" style="1"/>
    <col min="15873" max="15873" width="6.140625" style="1" bestFit="1" customWidth="1"/>
    <col min="15874" max="15874" width="73.7109375" style="1" customWidth="1"/>
    <col min="15875" max="15875" width="17.7109375" style="1" customWidth="1"/>
    <col min="15876" max="15876" width="14.42578125" style="1" customWidth="1"/>
    <col min="15877" max="15879" width="12.28515625" style="1" customWidth="1"/>
    <col min="15880" max="15882" width="0" style="1" hidden="1" customWidth="1"/>
    <col min="15883" max="15883" width="51.28515625" style="1" customWidth="1"/>
    <col min="15884" max="16128" width="9.140625" style="1"/>
    <col min="16129" max="16129" width="6.140625" style="1" bestFit="1" customWidth="1"/>
    <col min="16130" max="16130" width="73.7109375" style="1" customWidth="1"/>
    <col min="16131" max="16131" width="17.7109375" style="1" customWidth="1"/>
    <col min="16132" max="16132" width="14.42578125" style="1" customWidth="1"/>
    <col min="16133" max="16135" width="12.28515625" style="1" customWidth="1"/>
    <col min="16136" max="16138" width="0" style="1" hidden="1" customWidth="1"/>
    <col min="16139" max="16139" width="51.28515625" style="1" customWidth="1"/>
    <col min="16140" max="16384" width="9.140625" style="1"/>
  </cols>
  <sheetData>
    <row r="1" spans="1:16" ht="18.75" x14ac:dyDescent="0.3">
      <c r="K1" s="159" t="s">
        <v>243</v>
      </c>
      <c r="L1" s="159"/>
      <c r="M1" s="158"/>
    </row>
    <row r="2" spans="1:16" ht="18.75" x14ac:dyDescent="0.3">
      <c r="K2" s="289" t="s">
        <v>215</v>
      </c>
      <c r="L2" s="289"/>
      <c r="M2" s="232"/>
      <c r="N2" s="232"/>
      <c r="O2" s="232"/>
      <c r="P2" s="232"/>
    </row>
    <row r="3" spans="1:16" ht="18.75" x14ac:dyDescent="0.3">
      <c r="K3" s="289" t="s">
        <v>216</v>
      </c>
      <c r="L3" s="289"/>
      <c r="M3" s="232"/>
      <c r="N3" s="232"/>
      <c r="O3" s="232"/>
      <c r="P3" s="232"/>
    </row>
    <row r="4" spans="1:16" ht="18.75" x14ac:dyDescent="0.3">
      <c r="K4" s="289" t="s">
        <v>4</v>
      </c>
      <c r="L4" s="289"/>
      <c r="M4" s="232"/>
      <c r="N4" s="232"/>
      <c r="O4" s="232"/>
      <c r="P4" s="232"/>
    </row>
    <row r="5" spans="1:16" ht="18.75" x14ac:dyDescent="0.3">
      <c r="B5" s="2"/>
      <c r="C5" s="2"/>
      <c r="D5" s="2"/>
      <c r="E5" s="81"/>
      <c r="F5" s="2"/>
      <c r="G5" s="2"/>
      <c r="H5" s="2"/>
      <c r="I5" s="2"/>
      <c r="J5" s="158" t="s">
        <v>130</v>
      </c>
      <c r="K5" s="289" t="s">
        <v>255</v>
      </c>
      <c r="L5" s="289"/>
      <c r="M5" s="85"/>
      <c r="N5" s="85"/>
      <c r="O5" s="85"/>
      <c r="P5" s="85"/>
    </row>
    <row r="6" spans="1:16" ht="19.5" customHeight="1" x14ac:dyDescent="0.3">
      <c r="B6" s="2"/>
      <c r="C6" s="2"/>
      <c r="D6" s="2"/>
      <c r="E6" s="81"/>
      <c r="F6" s="2"/>
      <c r="G6" s="2"/>
      <c r="H6" s="2"/>
      <c r="I6" s="6"/>
      <c r="J6" s="145" t="s">
        <v>131</v>
      </c>
      <c r="K6" s="290" t="s">
        <v>271</v>
      </c>
      <c r="L6" s="289"/>
      <c r="M6" s="243"/>
      <c r="N6" s="243"/>
      <c r="O6" s="85"/>
      <c r="P6" s="85"/>
    </row>
    <row r="7" spans="1:16" ht="18.75" x14ac:dyDescent="0.3">
      <c r="B7" s="2"/>
      <c r="C7" s="2"/>
      <c r="D7" s="2"/>
      <c r="E7" s="81"/>
      <c r="F7" s="2"/>
      <c r="G7" s="2"/>
      <c r="H7" s="2"/>
      <c r="I7" s="6"/>
      <c r="J7" s="145" t="s">
        <v>132</v>
      </c>
      <c r="K7" s="151" t="s">
        <v>196</v>
      </c>
      <c r="L7" s="83"/>
      <c r="M7" s="83"/>
      <c r="N7" s="83"/>
      <c r="O7" s="83"/>
      <c r="P7" s="83"/>
    </row>
    <row r="8" spans="1:16" ht="15.75" x14ac:dyDescent="0.25">
      <c r="B8" s="2"/>
      <c r="C8" s="2"/>
      <c r="D8" s="2"/>
      <c r="E8" s="81"/>
      <c r="F8" s="2"/>
      <c r="G8" s="2"/>
      <c r="H8" s="2"/>
      <c r="I8" s="2"/>
      <c r="J8" s="2"/>
      <c r="K8" s="2"/>
    </row>
    <row r="9" spans="1:16" ht="40.5" customHeight="1" x14ac:dyDescent="0.3">
      <c r="B9" s="311" t="s">
        <v>133</v>
      </c>
      <c r="C9" s="311"/>
      <c r="D9" s="311"/>
      <c r="E9" s="311"/>
      <c r="F9" s="311"/>
      <c r="G9" s="311"/>
      <c r="H9" s="311"/>
      <c r="I9" s="311"/>
      <c r="J9" s="311"/>
      <c r="K9" s="311"/>
    </row>
    <row r="10" spans="1:16" ht="15.75" x14ac:dyDescent="0.25">
      <c r="B10" s="2"/>
      <c r="C10" s="2"/>
      <c r="D10" s="2"/>
      <c r="E10" s="81"/>
      <c r="F10" s="2"/>
      <c r="G10" s="2"/>
      <c r="H10" s="2"/>
      <c r="I10" s="2"/>
      <c r="J10" s="2"/>
      <c r="K10" s="2"/>
    </row>
    <row r="11" spans="1:16" ht="18.75" x14ac:dyDescent="0.3">
      <c r="A11" s="312" t="s">
        <v>134</v>
      </c>
      <c r="B11" s="309" t="s">
        <v>8</v>
      </c>
      <c r="C11" s="309" t="s">
        <v>9</v>
      </c>
      <c r="D11" s="309" t="s">
        <v>135</v>
      </c>
      <c r="E11" s="314" t="s">
        <v>11</v>
      </c>
      <c r="F11" s="314"/>
      <c r="G11" s="314"/>
      <c r="H11" s="314"/>
      <c r="I11" s="314"/>
      <c r="J11" s="314"/>
      <c r="K11" s="309" t="s">
        <v>12</v>
      </c>
    </row>
    <row r="12" spans="1:16" ht="40.5" customHeight="1" x14ac:dyDescent="0.2">
      <c r="A12" s="313"/>
      <c r="B12" s="309"/>
      <c r="C12" s="309"/>
      <c r="D12" s="309"/>
      <c r="E12" s="161">
        <v>2018</v>
      </c>
      <c r="F12" s="162">
        <v>2019</v>
      </c>
      <c r="G12" s="162">
        <v>2020</v>
      </c>
      <c r="H12" s="162" t="s">
        <v>13</v>
      </c>
      <c r="I12" s="162" t="s">
        <v>14</v>
      </c>
      <c r="J12" s="162" t="s">
        <v>15</v>
      </c>
      <c r="K12" s="309"/>
    </row>
    <row r="13" spans="1:16" ht="20.100000000000001" customHeight="1" x14ac:dyDescent="0.2">
      <c r="A13" s="312">
        <v>1</v>
      </c>
      <c r="B13" s="163" t="s">
        <v>136</v>
      </c>
      <c r="C13" s="315" t="s">
        <v>137</v>
      </c>
      <c r="D13" s="164">
        <f>E13+F13+G13</f>
        <v>10975</v>
      </c>
      <c r="E13" s="165">
        <f>E14+E15+E18+E16+E17</f>
        <v>3630</v>
      </c>
      <c r="F13" s="166">
        <f>F14+F15+F18+F16+F17</f>
        <v>3655</v>
      </c>
      <c r="G13" s="166">
        <f>G14+G15+G18+G16+G17</f>
        <v>3690</v>
      </c>
      <c r="H13" s="167">
        <f>H14+H15</f>
        <v>0</v>
      </c>
      <c r="I13" s="167">
        <f>I14+I15</f>
        <v>0</v>
      </c>
      <c r="J13" s="167">
        <f>J14+J15</f>
        <v>0</v>
      </c>
      <c r="K13" s="315" t="s">
        <v>138</v>
      </c>
    </row>
    <row r="14" spans="1:16" ht="20.100000000000001" customHeight="1" x14ac:dyDescent="0.2">
      <c r="A14" s="318"/>
      <c r="B14" s="10" t="s">
        <v>139</v>
      </c>
      <c r="C14" s="316"/>
      <c r="D14" s="164">
        <f t="shared" ref="D14:D55" si="0">E14+F14+G14</f>
        <v>8100</v>
      </c>
      <c r="E14" s="165">
        <v>2700</v>
      </c>
      <c r="F14" s="168">
        <v>2700</v>
      </c>
      <c r="G14" s="166">
        <v>2700</v>
      </c>
      <c r="H14" s="167"/>
      <c r="I14" s="167"/>
      <c r="J14" s="167"/>
      <c r="K14" s="316"/>
      <c r="L14" s="30"/>
    </row>
    <row r="15" spans="1:16" ht="41.25" customHeight="1" x14ac:dyDescent="0.2">
      <c r="A15" s="318"/>
      <c r="B15" s="10" t="s">
        <v>140</v>
      </c>
      <c r="C15" s="316"/>
      <c r="D15" s="164">
        <f t="shared" si="0"/>
        <v>1840</v>
      </c>
      <c r="E15" s="165">
        <v>590</v>
      </c>
      <c r="F15" s="168">
        <v>610</v>
      </c>
      <c r="G15" s="166">
        <v>640</v>
      </c>
      <c r="H15" s="167"/>
      <c r="I15" s="167"/>
      <c r="J15" s="167"/>
      <c r="K15" s="316"/>
    </row>
    <row r="16" spans="1:16" ht="20.100000000000001" customHeight="1" x14ac:dyDescent="0.2">
      <c r="A16" s="318"/>
      <c r="B16" s="10" t="s">
        <v>141</v>
      </c>
      <c r="C16" s="316"/>
      <c r="D16" s="164">
        <f>E16+F16+G16</f>
        <v>210</v>
      </c>
      <c r="E16" s="165">
        <v>65</v>
      </c>
      <c r="F16" s="168">
        <v>70</v>
      </c>
      <c r="G16" s="166">
        <v>75</v>
      </c>
      <c r="H16" s="167"/>
      <c r="I16" s="167"/>
      <c r="J16" s="167"/>
      <c r="K16" s="316"/>
    </row>
    <row r="17" spans="1:11" ht="37.5" x14ac:dyDescent="0.2">
      <c r="A17" s="318"/>
      <c r="B17" s="10" t="s">
        <v>142</v>
      </c>
      <c r="C17" s="316"/>
      <c r="D17" s="164">
        <f>E17+F17+G17</f>
        <v>570</v>
      </c>
      <c r="E17" s="165">
        <v>190</v>
      </c>
      <c r="F17" s="168">
        <v>190</v>
      </c>
      <c r="G17" s="166">
        <v>190</v>
      </c>
      <c r="H17" s="167"/>
      <c r="I17" s="167"/>
      <c r="J17" s="167"/>
      <c r="K17" s="316"/>
    </row>
    <row r="18" spans="1:11" ht="20.100000000000001" customHeight="1" x14ac:dyDescent="0.2">
      <c r="A18" s="313"/>
      <c r="B18" s="10" t="s">
        <v>143</v>
      </c>
      <c r="C18" s="317"/>
      <c r="D18" s="164">
        <f t="shared" si="0"/>
        <v>255</v>
      </c>
      <c r="E18" s="165">
        <v>85</v>
      </c>
      <c r="F18" s="168">
        <v>85</v>
      </c>
      <c r="G18" s="166">
        <v>85</v>
      </c>
      <c r="H18" s="167"/>
      <c r="I18" s="167"/>
      <c r="J18" s="167"/>
      <c r="K18" s="317"/>
    </row>
    <row r="19" spans="1:11" ht="20.100000000000001" customHeight="1" x14ac:dyDescent="0.2">
      <c r="A19" s="312">
        <v>2</v>
      </c>
      <c r="B19" s="163" t="s">
        <v>144</v>
      </c>
      <c r="C19" s="315" t="s">
        <v>16</v>
      </c>
      <c r="D19" s="164">
        <f>D20+D21+D22</f>
        <v>12810</v>
      </c>
      <c r="E19" s="165">
        <f>E20+E21+E22</f>
        <v>4060</v>
      </c>
      <c r="F19" s="168">
        <f>F20+F21+F22</f>
        <v>4270</v>
      </c>
      <c r="G19" s="166">
        <f>G20+G21+G22</f>
        <v>4480</v>
      </c>
      <c r="H19" s="167" t="e">
        <f>H20+H21+#REF!+H22</f>
        <v>#REF!</v>
      </c>
      <c r="I19" s="167" t="e">
        <f>I20+I21+#REF!+I22</f>
        <v>#REF!</v>
      </c>
      <c r="J19" s="167" t="e">
        <f>J20+J21+#REF!+J22</f>
        <v>#REF!</v>
      </c>
      <c r="K19" s="315" t="s">
        <v>138</v>
      </c>
    </row>
    <row r="20" spans="1:11" ht="20.100000000000001" customHeight="1" x14ac:dyDescent="0.3">
      <c r="A20" s="318"/>
      <c r="B20" s="169" t="s">
        <v>145</v>
      </c>
      <c r="C20" s="316"/>
      <c r="D20" s="164">
        <f t="shared" si="0"/>
        <v>6600</v>
      </c>
      <c r="E20" s="165">
        <v>2100</v>
      </c>
      <c r="F20" s="168">
        <v>2200</v>
      </c>
      <c r="G20" s="166">
        <v>2300</v>
      </c>
      <c r="H20" s="167"/>
      <c r="I20" s="167"/>
      <c r="J20" s="167"/>
      <c r="K20" s="316"/>
    </row>
    <row r="21" spans="1:11" ht="20.100000000000001" customHeight="1" x14ac:dyDescent="0.2">
      <c r="A21" s="318"/>
      <c r="B21" s="10" t="s">
        <v>146</v>
      </c>
      <c r="C21" s="316"/>
      <c r="D21" s="164">
        <f t="shared" si="0"/>
        <v>4800</v>
      </c>
      <c r="E21" s="165">
        <v>1500</v>
      </c>
      <c r="F21" s="168">
        <v>1600</v>
      </c>
      <c r="G21" s="166">
        <v>1700</v>
      </c>
      <c r="H21" s="167"/>
      <c r="I21" s="167"/>
      <c r="J21" s="167"/>
      <c r="K21" s="316"/>
    </row>
    <row r="22" spans="1:11" ht="20.25" customHeight="1" x14ac:dyDescent="0.2">
      <c r="A22" s="313"/>
      <c r="B22" s="10" t="s">
        <v>147</v>
      </c>
      <c r="C22" s="317"/>
      <c r="D22" s="164">
        <f t="shared" si="0"/>
        <v>1410</v>
      </c>
      <c r="E22" s="165">
        <v>460</v>
      </c>
      <c r="F22" s="168">
        <v>470</v>
      </c>
      <c r="G22" s="166">
        <v>480</v>
      </c>
      <c r="H22" s="167"/>
      <c r="I22" s="167"/>
      <c r="J22" s="167"/>
      <c r="K22" s="317"/>
    </row>
    <row r="23" spans="1:11" ht="15" hidden="1" customHeight="1" x14ac:dyDescent="0.2">
      <c r="A23" s="170"/>
      <c r="B23" s="10" t="s">
        <v>148</v>
      </c>
      <c r="C23" s="9" t="s">
        <v>16</v>
      </c>
      <c r="D23" s="164">
        <f t="shared" si="0"/>
        <v>0</v>
      </c>
      <c r="E23" s="165"/>
      <c r="F23" s="168"/>
      <c r="G23" s="166"/>
      <c r="H23" s="171"/>
      <c r="I23" s="167"/>
      <c r="J23" s="167"/>
      <c r="K23" s="9" t="s">
        <v>149</v>
      </c>
    </row>
    <row r="24" spans="1:11" ht="15" hidden="1" customHeight="1" x14ac:dyDescent="0.25">
      <c r="A24" s="170"/>
      <c r="B24" s="10" t="s">
        <v>150</v>
      </c>
      <c r="C24" s="9" t="s">
        <v>16</v>
      </c>
      <c r="D24" s="164">
        <f t="shared" si="0"/>
        <v>0</v>
      </c>
      <c r="E24" s="165">
        <v>0</v>
      </c>
      <c r="F24" s="168">
        <v>0</v>
      </c>
      <c r="G24" s="166">
        <v>0</v>
      </c>
      <c r="H24" s="172"/>
      <c r="I24" s="172"/>
      <c r="J24" s="172"/>
      <c r="K24" s="9" t="s">
        <v>149</v>
      </c>
    </row>
    <row r="25" spans="1:11" ht="20.100000000000001" customHeight="1" x14ac:dyDescent="0.2">
      <c r="A25" s="312">
        <v>3</v>
      </c>
      <c r="B25" s="163" t="s">
        <v>151</v>
      </c>
      <c r="C25" s="315" t="s">
        <v>16</v>
      </c>
      <c r="D25" s="164">
        <f>D26+D27+D28+D31+D29+D30</f>
        <v>5163</v>
      </c>
      <c r="E25" s="165">
        <f>E26+E27+E28+E31+E29+E30</f>
        <v>1607</v>
      </c>
      <c r="F25" s="168">
        <f>F26+F27+F28+F31+F29+F30</f>
        <v>1721</v>
      </c>
      <c r="G25" s="166">
        <f>G26+G27+G28+G31+G29+G30</f>
        <v>1835</v>
      </c>
      <c r="H25" s="167">
        <f>H26+H27+H28</f>
        <v>0</v>
      </c>
      <c r="I25" s="167">
        <f>I26+I27+I28</f>
        <v>0</v>
      </c>
      <c r="J25" s="167">
        <f>J26+J27+J28</f>
        <v>0</v>
      </c>
      <c r="K25" s="315" t="s">
        <v>138</v>
      </c>
    </row>
    <row r="26" spans="1:11" ht="20.100000000000001" customHeight="1" x14ac:dyDescent="0.2">
      <c r="A26" s="318"/>
      <c r="B26" s="10" t="s">
        <v>152</v>
      </c>
      <c r="C26" s="316"/>
      <c r="D26" s="164">
        <f t="shared" si="0"/>
        <v>4200</v>
      </c>
      <c r="E26" s="165">
        <v>1300</v>
      </c>
      <c r="F26" s="168">
        <v>1400</v>
      </c>
      <c r="G26" s="166">
        <v>1500</v>
      </c>
      <c r="H26" s="167"/>
      <c r="I26" s="167"/>
      <c r="J26" s="167"/>
      <c r="K26" s="316"/>
    </row>
    <row r="27" spans="1:11" ht="20.100000000000001" customHeight="1" x14ac:dyDescent="0.2">
      <c r="A27" s="318"/>
      <c r="B27" s="10" t="s">
        <v>153</v>
      </c>
      <c r="C27" s="316"/>
      <c r="D27" s="164">
        <f t="shared" si="0"/>
        <v>720</v>
      </c>
      <c r="E27" s="165">
        <v>230</v>
      </c>
      <c r="F27" s="168">
        <v>240</v>
      </c>
      <c r="G27" s="166">
        <v>250</v>
      </c>
      <c r="H27" s="167"/>
      <c r="I27" s="167"/>
      <c r="J27" s="167"/>
      <c r="K27" s="316"/>
    </row>
    <row r="28" spans="1:11" ht="20.100000000000001" customHeight="1" x14ac:dyDescent="0.2">
      <c r="A28" s="318"/>
      <c r="B28" s="10" t="s">
        <v>154</v>
      </c>
      <c r="C28" s="316"/>
      <c r="D28" s="164">
        <f t="shared" si="0"/>
        <v>9</v>
      </c>
      <c r="E28" s="165">
        <v>2</v>
      </c>
      <c r="F28" s="168">
        <v>3</v>
      </c>
      <c r="G28" s="166">
        <v>4</v>
      </c>
      <c r="H28" s="167"/>
      <c r="I28" s="167"/>
      <c r="J28" s="167"/>
      <c r="K28" s="316"/>
    </row>
    <row r="29" spans="1:11" ht="20.100000000000001" customHeight="1" x14ac:dyDescent="0.2">
      <c r="A29" s="318"/>
      <c r="B29" s="10" t="s">
        <v>155</v>
      </c>
      <c r="C29" s="316"/>
      <c r="D29" s="164">
        <f t="shared" si="0"/>
        <v>15</v>
      </c>
      <c r="E29" s="165">
        <v>4</v>
      </c>
      <c r="F29" s="168">
        <v>5</v>
      </c>
      <c r="G29" s="166">
        <v>6</v>
      </c>
      <c r="H29" s="167"/>
      <c r="I29" s="167"/>
      <c r="J29" s="167"/>
      <c r="K29" s="316"/>
    </row>
    <row r="30" spans="1:11" ht="20.100000000000001" customHeight="1" x14ac:dyDescent="0.2">
      <c r="A30" s="318"/>
      <c r="B30" s="10" t="s">
        <v>156</v>
      </c>
      <c r="C30" s="316"/>
      <c r="D30" s="164">
        <f t="shared" si="0"/>
        <v>15</v>
      </c>
      <c r="E30" s="165">
        <v>4</v>
      </c>
      <c r="F30" s="168">
        <v>5</v>
      </c>
      <c r="G30" s="166">
        <v>6</v>
      </c>
      <c r="H30" s="167"/>
      <c r="I30" s="167"/>
      <c r="J30" s="167"/>
      <c r="K30" s="316"/>
    </row>
    <row r="31" spans="1:11" ht="20.100000000000001" customHeight="1" x14ac:dyDescent="0.2">
      <c r="A31" s="313"/>
      <c r="B31" s="10" t="s">
        <v>157</v>
      </c>
      <c r="C31" s="317"/>
      <c r="D31" s="164">
        <f t="shared" si="0"/>
        <v>204</v>
      </c>
      <c r="E31" s="165">
        <v>67</v>
      </c>
      <c r="F31" s="168">
        <v>68</v>
      </c>
      <c r="G31" s="166">
        <v>69</v>
      </c>
      <c r="H31" s="167"/>
      <c r="I31" s="167"/>
      <c r="J31" s="167"/>
      <c r="K31" s="317"/>
    </row>
    <row r="32" spans="1:11" ht="62.25" customHeight="1" x14ac:dyDescent="0.2">
      <c r="A32" s="170">
        <v>4</v>
      </c>
      <c r="B32" s="163" t="s">
        <v>158</v>
      </c>
      <c r="C32" s="9" t="s">
        <v>16</v>
      </c>
      <c r="D32" s="173">
        <f>E32+F32+G32</f>
        <v>4200</v>
      </c>
      <c r="E32" s="165">
        <v>1300</v>
      </c>
      <c r="F32" s="168">
        <v>1400</v>
      </c>
      <c r="G32" s="174">
        <v>1500</v>
      </c>
      <c r="H32" s="167"/>
      <c r="I32" s="167"/>
      <c r="J32" s="167"/>
      <c r="K32" s="9" t="s">
        <v>138</v>
      </c>
    </row>
    <row r="33" spans="1:11" ht="20.25" customHeight="1" x14ac:dyDescent="0.2">
      <c r="A33" s="312">
        <v>5</v>
      </c>
      <c r="B33" s="163" t="s">
        <v>159</v>
      </c>
      <c r="C33" s="315" t="s">
        <v>16</v>
      </c>
      <c r="D33" s="173">
        <f>D34+D35+D36+D37+D38+D39</f>
        <v>9910</v>
      </c>
      <c r="E33" s="165">
        <f>E34+E35+E36+E37+E38+E39</f>
        <v>3100</v>
      </c>
      <c r="F33" s="168">
        <f>F34+F35+F36+F37+F38+F39</f>
        <v>3270</v>
      </c>
      <c r="G33" s="174">
        <f>G34+G35+G36+G37+G38+G39</f>
        <v>3540</v>
      </c>
      <c r="H33" s="175" t="e">
        <f>H34+H35+H36+H37+H38+#REF!+H39+#REF!+#REF!+#REF!</f>
        <v>#REF!</v>
      </c>
      <c r="I33" s="175" t="e">
        <f>I34+I35+I36+I37+I38+#REF!+I39+#REF!+#REF!+#REF!</f>
        <v>#REF!</v>
      </c>
      <c r="J33" s="175" t="e">
        <f>J34+J35+J36+J37+J38+#REF!+J39+#REF!+#REF!+#REF!</f>
        <v>#REF!</v>
      </c>
      <c r="K33" s="315" t="s">
        <v>138</v>
      </c>
    </row>
    <row r="34" spans="1:11" ht="37.5" x14ac:dyDescent="0.2">
      <c r="A34" s="318"/>
      <c r="B34" s="10" t="s">
        <v>160</v>
      </c>
      <c r="C34" s="316"/>
      <c r="D34" s="173">
        <f t="shared" si="0"/>
        <v>660</v>
      </c>
      <c r="E34" s="165">
        <v>210</v>
      </c>
      <c r="F34" s="168">
        <v>220</v>
      </c>
      <c r="G34" s="174">
        <v>230</v>
      </c>
      <c r="H34" s="167"/>
      <c r="I34" s="167"/>
      <c r="J34" s="167"/>
      <c r="K34" s="316"/>
    </row>
    <row r="35" spans="1:11" ht="20.25" customHeight="1" x14ac:dyDescent="0.2">
      <c r="A35" s="318"/>
      <c r="B35" s="10" t="s">
        <v>139</v>
      </c>
      <c r="C35" s="316"/>
      <c r="D35" s="173">
        <f t="shared" si="0"/>
        <v>630</v>
      </c>
      <c r="E35" s="165">
        <v>205</v>
      </c>
      <c r="F35" s="168">
        <v>210</v>
      </c>
      <c r="G35" s="174">
        <v>215</v>
      </c>
      <c r="H35" s="167"/>
      <c r="I35" s="167"/>
      <c r="J35" s="167"/>
      <c r="K35" s="316"/>
    </row>
    <row r="36" spans="1:11" ht="20.25" customHeight="1" x14ac:dyDescent="0.2">
      <c r="A36" s="318"/>
      <c r="B36" s="10" t="s">
        <v>161</v>
      </c>
      <c r="C36" s="316"/>
      <c r="D36" s="173">
        <f t="shared" si="0"/>
        <v>330</v>
      </c>
      <c r="E36" s="165">
        <v>105</v>
      </c>
      <c r="F36" s="168">
        <v>110</v>
      </c>
      <c r="G36" s="174">
        <v>115</v>
      </c>
      <c r="H36" s="167"/>
      <c r="I36" s="167"/>
      <c r="J36" s="167"/>
      <c r="K36" s="316"/>
    </row>
    <row r="37" spans="1:11" ht="20.25" customHeight="1" x14ac:dyDescent="0.2">
      <c r="A37" s="318"/>
      <c r="B37" s="10" t="s">
        <v>162</v>
      </c>
      <c r="C37" s="316"/>
      <c r="D37" s="173">
        <f t="shared" si="0"/>
        <v>1130</v>
      </c>
      <c r="E37" s="165">
        <v>350</v>
      </c>
      <c r="F37" s="168">
        <v>380</v>
      </c>
      <c r="G37" s="174">
        <v>400</v>
      </c>
      <c r="H37" s="167"/>
      <c r="I37" s="167"/>
      <c r="J37" s="167"/>
      <c r="K37" s="316"/>
    </row>
    <row r="38" spans="1:11" ht="20.25" customHeight="1" x14ac:dyDescent="0.2">
      <c r="A38" s="318"/>
      <c r="B38" s="10" t="s">
        <v>146</v>
      </c>
      <c r="C38" s="316"/>
      <c r="D38" s="173">
        <f t="shared" si="0"/>
        <v>1360</v>
      </c>
      <c r="E38" s="165">
        <v>430</v>
      </c>
      <c r="F38" s="168">
        <v>450</v>
      </c>
      <c r="G38" s="174">
        <v>480</v>
      </c>
      <c r="H38" s="167"/>
      <c r="I38" s="167"/>
      <c r="J38" s="167"/>
      <c r="K38" s="316"/>
    </row>
    <row r="39" spans="1:11" ht="18.75" x14ac:dyDescent="0.2">
      <c r="A39" s="313"/>
      <c r="B39" s="10" t="s">
        <v>163</v>
      </c>
      <c r="C39" s="317"/>
      <c r="D39" s="173">
        <f t="shared" si="0"/>
        <v>5800</v>
      </c>
      <c r="E39" s="165">
        <v>1800</v>
      </c>
      <c r="F39" s="168">
        <v>1900</v>
      </c>
      <c r="G39" s="174">
        <v>2100</v>
      </c>
      <c r="H39" s="167"/>
      <c r="I39" s="167"/>
      <c r="J39" s="167"/>
      <c r="K39" s="316"/>
    </row>
    <row r="40" spans="1:11" ht="37.5" x14ac:dyDescent="0.2">
      <c r="A40" s="54">
        <v>6</v>
      </c>
      <c r="B40" s="163" t="s">
        <v>164</v>
      </c>
      <c r="C40" s="176" t="s">
        <v>16</v>
      </c>
      <c r="D40" s="173">
        <f>E40+F40+G40</f>
        <v>330</v>
      </c>
      <c r="E40" s="165">
        <v>100</v>
      </c>
      <c r="F40" s="168">
        <v>110</v>
      </c>
      <c r="G40" s="174">
        <v>120</v>
      </c>
      <c r="H40" s="167"/>
      <c r="I40" s="167"/>
      <c r="J40" s="167"/>
      <c r="K40" s="316"/>
    </row>
    <row r="41" spans="1:11" ht="56.25" x14ac:dyDescent="0.2">
      <c r="A41" s="170">
        <v>7</v>
      </c>
      <c r="B41" s="163" t="s">
        <v>165</v>
      </c>
      <c r="C41" s="176" t="s">
        <v>16</v>
      </c>
      <c r="D41" s="173">
        <f t="shared" si="0"/>
        <v>750</v>
      </c>
      <c r="E41" s="165">
        <v>200</v>
      </c>
      <c r="F41" s="168">
        <v>250</v>
      </c>
      <c r="G41" s="174">
        <v>300</v>
      </c>
      <c r="H41" s="167"/>
      <c r="I41" s="167"/>
      <c r="J41" s="167"/>
      <c r="K41" s="313"/>
    </row>
    <row r="42" spans="1:11" ht="75" x14ac:dyDescent="0.2">
      <c r="A42" s="170">
        <v>8</v>
      </c>
      <c r="B42" s="163" t="s">
        <v>166</v>
      </c>
      <c r="C42" s="176" t="s">
        <v>16</v>
      </c>
      <c r="D42" s="173">
        <f t="shared" si="0"/>
        <v>10500</v>
      </c>
      <c r="E42" s="165">
        <v>3400</v>
      </c>
      <c r="F42" s="168">
        <v>3500</v>
      </c>
      <c r="G42" s="174">
        <v>3600</v>
      </c>
      <c r="H42" s="167"/>
      <c r="I42" s="167"/>
      <c r="J42" s="167"/>
      <c r="K42" s="9" t="s">
        <v>167</v>
      </c>
    </row>
    <row r="43" spans="1:11" ht="42.75" customHeight="1" x14ac:dyDescent="0.2">
      <c r="A43" s="320">
        <v>9</v>
      </c>
      <c r="B43" s="322" t="s">
        <v>168</v>
      </c>
      <c r="C43" s="176" t="s">
        <v>169</v>
      </c>
      <c r="D43" s="173">
        <f>D44</f>
        <v>1700</v>
      </c>
      <c r="E43" s="174">
        <f>E44</f>
        <v>540</v>
      </c>
      <c r="F43" s="174">
        <f>F44</f>
        <v>560</v>
      </c>
      <c r="G43" s="174">
        <f>G44</f>
        <v>600</v>
      </c>
      <c r="H43" s="167"/>
      <c r="I43" s="167"/>
      <c r="J43" s="167"/>
      <c r="K43" s="9"/>
    </row>
    <row r="44" spans="1:11" ht="66" customHeight="1" x14ac:dyDescent="0.2">
      <c r="A44" s="321"/>
      <c r="B44" s="323"/>
      <c r="C44" s="177" t="s">
        <v>16</v>
      </c>
      <c r="D44" s="178">
        <f t="shared" si="0"/>
        <v>1700</v>
      </c>
      <c r="E44" s="165">
        <v>540</v>
      </c>
      <c r="F44" s="165">
        <v>560</v>
      </c>
      <c r="G44" s="165">
        <v>600</v>
      </c>
      <c r="H44" s="167"/>
      <c r="I44" s="167"/>
      <c r="J44" s="167"/>
      <c r="K44" s="9" t="s">
        <v>138</v>
      </c>
    </row>
    <row r="45" spans="1:11" ht="56.25" x14ac:dyDescent="0.2">
      <c r="A45" s="170">
        <v>10</v>
      </c>
      <c r="B45" s="163" t="s">
        <v>170</v>
      </c>
      <c r="C45" s="176" t="s">
        <v>16</v>
      </c>
      <c r="D45" s="173">
        <f t="shared" si="0"/>
        <v>300</v>
      </c>
      <c r="E45" s="165">
        <v>100</v>
      </c>
      <c r="F45" s="168">
        <v>100</v>
      </c>
      <c r="G45" s="174">
        <v>100</v>
      </c>
      <c r="H45" s="167"/>
      <c r="I45" s="167"/>
      <c r="J45" s="167"/>
      <c r="K45" s="9" t="s">
        <v>171</v>
      </c>
    </row>
    <row r="46" spans="1:11" ht="15" customHeight="1" x14ac:dyDescent="0.2">
      <c r="A46" s="312">
        <v>11</v>
      </c>
      <c r="B46" s="179" t="s">
        <v>172</v>
      </c>
      <c r="C46" s="324" t="s">
        <v>16</v>
      </c>
      <c r="D46" s="173">
        <f t="shared" si="0"/>
        <v>1120</v>
      </c>
      <c r="E46" s="165">
        <f>E48+E50+E47+E51+E52+E49</f>
        <v>290</v>
      </c>
      <c r="F46" s="174">
        <f>F48+F50+F47+F51+F52+F49</f>
        <v>380</v>
      </c>
      <c r="G46" s="174">
        <f>G48+G50+G47+G51+G52+G49</f>
        <v>450</v>
      </c>
      <c r="H46" s="167"/>
      <c r="I46" s="167"/>
      <c r="J46" s="167"/>
      <c r="K46" s="315" t="s">
        <v>173</v>
      </c>
    </row>
    <row r="47" spans="1:11" ht="18.75" x14ac:dyDescent="0.2">
      <c r="A47" s="318"/>
      <c r="B47" s="180" t="s">
        <v>174</v>
      </c>
      <c r="C47" s="325"/>
      <c r="D47" s="173">
        <f t="shared" si="0"/>
        <v>450</v>
      </c>
      <c r="E47" s="165">
        <v>100</v>
      </c>
      <c r="F47" s="168">
        <v>150</v>
      </c>
      <c r="G47" s="174">
        <v>200</v>
      </c>
      <c r="H47" s="167"/>
      <c r="I47" s="167"/>
      <c r="J47" s="167"/>
      <c r="K47" s="318"/>
    </row>
    <row r="48" spans="1:11" ht="37.5" x14ac:dyDescent="0.2">
      <c r="A48" s="318"/>
      <c r="B48" s="180" t="s">
        <v>175</v>
      </c>
      <c r="C48" s="325"/>
      <c r="D48" s="173">
        <f t="shared" si="0"/>
        <v>210</v>
      </c>
      <c r="E48" s="165">
        <v>60</v>
      </c>
      <c r="F48" s="168">
        <v>70</v>
      </c>
      <c r="G48" s="174">
        <v>80</v>
      </c>
      <c r="H48" s="167"/>
      <c r="I48" s="167"/>
      <c r="J48" s="167"/>
      <c r="K48" s="318"/>
    </row>
    <row r="49" spans="1:11" ht="18.75" x14ac:dyDescent="0.2">
      <c r="A49" s="318"/>
      <c r="B49" s="181" t="s">
        <v>176</v>
      </c>
      <c r="C49" s="325"/>
      <c r="D49" s="173">
        <f t="shared" si="0"/>
        <v>150</v>
      </c>
      <c r="E49" s="165">
        <v>40</v>
      </c>
      <c r="F49" s="168">
        <v>50</v>
      </c>
      <c r="G49" s="174">
        <v>60</v>
      </c>
      <c r="H49" s="167"/>
      <c r="I49" s="167"/>
      <c r="J49" s="167"/>
      <c r="K49" s="318"/>
    </row>
    <row r="50" spans="1:11" ht="18.75" x14ac:dyDescent="0.2">
      <c r="A50" s="318"/>
      <c r="B50" s="180" t="s">
        <v>164</v>
      </c>
      <c r="C50" s="325"/>
      <c r="D50" s="173">
        <f t="shared" si="0"/>
        <v>140</v>
      </c>
      <c r="E50" s="165">
        <v>40</v>
      </c>
      <c r="F50" s="168">
        <v>50</v>
      </c>
      <c r="G50" s="174">
        <v>50</v>
      </c>
      <c r="H50" s="167"/>
      <c r="I50" s="167"/>
      <c r="J50" s="167"/>
      <c r="K50" s="318"/>
    </row>
    <row r="51" spans="1:11" ht="18.75" hidden="1" x14ac:dyDescent="0.2">
      <c r="A51" s="318"/>
      <c r="B51" s="10"/>
      <c r="C51" s="325"/>
      <c r="D51" s="173">
        <f t="shared" si="0"/>
        <v>0</v>
      </c>
      <c r="E51" s="165"/>
      <c r="F51" s="168"/>
      <c r="G51" s="174"/>
      <c r="H51" s="167"/>
      <c r="I51" s="167"/>
      <c r="J51" s="167"/>
      <c r="K51" s="318"/>
    </row>
    <row r="52" spans="1:11" ht="37.5" x14ac:dyDescent="0.2">
      <c r="A52" s="313"/>
      <c r="B52" s="10" t="s">
        <v>158</v>
      </c>
      <c r="C52" s="325"/>
      <c r="D52" s="173">
        <f t="shared" si="0"/>
        <v>170</v>
      </c>
      <c r="E52" s="165">
        <v>50</v>
      </c>
      <c r="F52" s="168">
        <v>60</v>
      </c>
      <c r="G52" s="174">
        <v>60</v>
      </c>
      <c r="H52" s="167"/>
      <c r="I52" s="167"/>
      <c r="J52" s="167"/>
      <c r="K52" s="313"/>
    </row>
    <row r="53" spans="1:11" ht="37.5" customHeight="1" x14ac:dyDescent="0.2">
      <c r="A53" s="157">
        <v>12</v>
      </c>
      <c r="B53" s="90" t="s">
        <v>177</v>
      </c>
      <c r="C53" s="176" t="s">
        <v>16</v>
      </c>
      <c r="D53" s="173">
        <f t="shared" si="0"/>
        <v>15000</v>
      </c>
      <c r="E53" s="165">
        <v>5000</v>
      </c>
      <c r="F53" s="168">
        <v>5000</v>
      </c>
      <c r="G53" s="174">
        <v>5000</v>
      </c>
      <c r="H53" s="167"/>
      <c r="I53" s="167"/>
      <c r="J53" s="167"/>
      <c r="K53" s="153" t="s">
        <v>178</v>
      </c>
    </row>
    <row r="54" spans="1:11" ht="37.5" x14ac:dyDescent="0.2">
      <c r="A54" s="157">
        <v>13</v>
      </c>
      <c r="B54" s="182" t="s">
        <v>179</v>
      </c>
      <c r="C54" s="176" t="s">
        <v>16</v>
      </c>
      <c r="D54" s="173">
        <f t="shared" si="0"/>
        <v>3700</v>
      </c>
      <c r="E54" s="165">
        <v>1000</v>
      </c>
      <c r="F54" s="168">
        <v>1200</v>
      </c>
      <c r="G54" s="174">
        <v>1500</v>
      </c>
      <c r="H54" s="167"/>
      <c r="I54" s="167"/>
      <c r="J54" s="167"/>
      <c r="K54" s="153" t="s">
        <v>178</v>
      </c>
    </row>
    <row r="55" spans="1:11" ht="37.5" x14ac:dyDescent="0.2">
      <c r="A55" s="157">
        <v>14</v>
      </c>
      <c r="B55" s="182" t="s">
        <v>180</v>
      </c>
      <c r="C55" s="176" t="s">
        <v>16</v>
      </c>
      <c r="D55" s="173">
        <f t="shared" si="0"/>
        <v>54000</v>
      </c>
      <c r="E55" s="165">
        <v>18000</v>
      </c>
      <c r="F55" s="165">
        <v>18000</v>
      </c>
      <c r="G55" s="165">
        <v>18000</v>
      </c>
      <c r="H55" s="167"/>
      <c r="I55" s="167"/>
      <c r="J55" s="167"/>
      <c r="K55" s="153" t="s">
        <v>178</v>
      </c>
    </row>
    <row r="56" spans="1:11" ht="37.5" x14ac:dyDescent="0.2">
      <c r="A56" s="157">
        <v>15</v>
      </c>
      <c r="B56" s="188" t="s">
        <v>181</v>
      </c>
      <c r="C56" s="9" t="s">
        <v>16</v>
      </c>
      <c r="D56" s="173">
        <v>500</v>
      </c>
      <c r="E56" s="166">
        <v>500</v>
      </c>
      <c r="F56" s="165"/>
      <c r="G56" s="165"/>
      <c r="H56" s="167"/>
      <c r="I56" s="167"/>
      <c r="J56" s="167"/>
      <c r="K56" s="153" t="s">
        <v>178</v>
      </c>
    </row>
    <row r="57" spans="1:11" ht="37.5" x14ac:dyDescent="0.2">
      <c r="A57" s="226">
        <v>16</v>
      </c>
      <c r="B57" s="182" t="s">
        <v>248</v>
      </c>
      <c r="C57" s="227" t="s">
        <v>16</v>
      </c>
      <c r="D57" s="228">
        <v>138.333</v>
      </c>
      <c r="E57" s="261">
        <v>138.333</v>
      </c>
      <c r="F57" s="165"/>
      <c r="G57" s="165"/>
      <c r="H57" s="167"/>
      <c r="I57" s="167"/>
      <c r="J57" s="167"/>
      <c r="K57" s="254" t="s">
        <v>178</v>
      </c>
    </row>
    <row r="58" spans="1:11" ht="18.75" x14ac:dyDescent="0.2">
      <c r="A58" s="170"/>
      <c r="B58" s="326" t="s">
        <v>22</v>
      </c>
      <c r="C58" s="327"/>
      <c r="D58" s="173">
        <f>D13+D19+D25+D32+D33+D42+D43+D44+D45+D46+D41+D40+D53+D54+D55+D56+D57</f>
        <v>132796.33300000001</v>
      </c>
      <c r="E58" s="173">
        <f>E13+E19+E25+E32+E33+E42+E43+E44+E45+E46+E41+E40+E53+E54+E55+E56+E57</f>
        <v>43505.332999999999</v>
      </c>
      <c r="F58" s="173">
        <f>F13+F19+F25+F32+F33+F42+F43+F44+F45+F46+F41+F40+F53+F54+F55+F56</f>
        <v>43976</v>
      </c>
      <c r="G58" s="173">
        <f>G13+G19+G25+G32+G33+G42+G43+G44+G45+G46+G41+G40+G53+G54+G55+G56</f>
        <v>45315</v>
      </c>
      <c r="H58" s="175" t="e">
        <f>H13+H19+H25+H32+#REF!+#REF!+#REF!+#REF!+#REF!+#REF!+#REF!+H33+#REF!+#REF!+#REF!</f>
        <v>#REF!</v>
      </c>
      <c r="I58" s="175" t="e">
        <f>I13+I19+I25+I32+#REF!+#REF!+#REF!+#REF!+#REF!+#REF!+#REF!+I33+#REF!+#REF!+#REF!</f>
        <v>#REF!</v>
      </c>
      <c r="J58" s="175" t="e">
        <f>J13+J19+J25+J32+#REF!+#REF!+#REF!+#REF!+#REF!+#REF!+#REF!+J33+#REF!+#REF!+#REF!</f>
        <v>#REF!</v>
      </c>
      <c r="K58" s="9"/>
    </row>
    <row r="59" spans="1:11" ht="15.75" customHeight="1" x14ac:dyDescent="0.2">
      <c r="A59" s="183"/>
      <c r="B59" s="16"/>
      <c r="C59" s="16"/>
      <c r="D59" s="184"/>
      <c r="E59" s="108"/>
      <c r="F59" s="184"/>
      <c r="G59" s="184"/>
      <c r="H59" s="184"/>
      <c r="I59" s="184"/>
      <c r="J59" s="184"/>
      <c r="K59" s="185"/>
    </row>
    <row r="60" spans="1:11" ht="15.75" customHeight="1" x14ac:dyDescent="0.2">
      <c r="A60" s="183"/>
      <c r="B60" s="16"/>
      <c r="C60" s="16"/>
      <c r="D60" s="184"/>
      <c r="E60" s="108"/>
      <c r="F60" s="184"/>
      <c r="G60" s="184"/>
      <c r="H60" s="184"/>
      <c r="I60" s="184"/>
      <c r="J60" s="184"/>
      <c r="K60" s="185"/>
    </row>
    <row r="61" spans="1:11" ht="15.75" customHeight="1" x14ac:dyDescent="0.2">
      <c r="B61" s="16"/>
      <c r="C61" s="16"/>
      <c r="D61" s="184"/>
      <c r="E61" s="108"/>
      <c r="F61" s="184"/>
      <c r="G61" s="184"/>
      <c r="H61" s="184"/>
      <c r="I61" s="184"/>
      <c r="J61" s="184"/>
      <c r="K61" s="185"/>
    </row>
    <row r="62" spans="1:11" ht="32.25" customHeight="1" x14ac:dyDescent="0.2">
      <c r="B62" s="319" t="s">
        <v>129</v>
      </c>
      <c r="C62" s="319"/>
      <c r="D62" s="6"/>
      <c r="E62" s="259"/>
      <c r="F62" s="260"/>
      <c r="G62" s="260"/>
      <c r="H62" s="260"/>
      <c r="I62" s="260"/>
      <c r="J62" s="260"/>
      <c r="K62" s="23" t="s">
        <v>32</v>
      </c>
    </row>
    <row r="63" spans="1:11" ht="27.75" customHeight="1" x14ac:dyDescent="0.2">
      <c r="B63" s="41"/>
      <c r="C63" s="42"/>
      <c r="E63" s="108"/>
      <c r="F63" s="184"/>
      <c r="G63" s="184"/>
      <c r="H63" s="184"/>
      <c r="I63" s="184"/>
      <c r="J63" s="184"/>
      <c r="K63" s="42"/>
    </row>
    <row r="64" spans="1:11" ht="27.75" customHeight="1" x14ac:dyDescent="0.2">
      <c r="B64" s="185" t="s">
        <v>275</v>
      </c>
      <c r="C64" s="42"/>
      <c r="E64" s="108"/>
      <c r="F64" s="184"/>
      <c r="G64" s="184"/>
      <c r="H64" s="184"/>
      <c r="I64" s="184"/>
      <c r="J64" s="184"/>
      <c r="K64" s="42"/>
    </row>
    <row r="65" spans="2:13" ht="27.75" customHeight="1" x14ac:dyDescent="0.2">
      <c r="B65" s="185" t="s">
        <v>23</v>
      </c>
      <c r="C65" s="42"/>
      <c r="E65" s="108"/>
      <c r="F65" s="184"/>
      <c r="G65" s="184"/>
      <c r="H65" s="184"/>
      <c r="I65" s="184"/>
      <c r="J65" s="184"/>
      <c r="K65" s="42"/>
    </row>
    <row r="66" spans="2:13" ht="33" customHeight="1" x14ac:dyDescent="0.25">
      <c r="B66" s="25"/>
      <c r="C66" s="23"/>
      <c r="D66" s="23"/>
      <c r="E66" s="103"/>
      <c r="F66" s="20"/>
      <c r="G66" s="20"/>
      <c r="K66" s="186"/>
      <c r="L66" s="187"/>
      <c r="M66" s="187"/>
    </row>
    <row r="67" spans="2:13" ht="15.75" x14ac:dyDescent="0.25">
      <c r="B67" s="2"/>
      <c r="C67" s="28"/>
      <c r="D67" s="24"/>
      <c r="E67" s="113"/>
      <c r="F67" s="24"/>
      <c r="G67" s="24"/>
      <c r="H67" s="24"/>
      <c r="I67" s="24"/>
      <c r="J67" s="24"/>
      <c r="K67" s="2"/>
      <c r="L67" s="2"/>
    </row>
    <row r="68" spans="2:13" ht="15.75" x14ac:dyDescent="0.25">
      <c r="B68" s="2"/>
      <c r="C68" s="29"/>
      <c r="D68" s="24"/>
      <c r="E68" s="113"/>
      <c r="F68" s="24"/>
      <c r="G68" s="24"/>
      <c r="H68" s="24"/>
      <c r="I68" s="24"/>
      <c r="J68" s="24"/>
      <c r="K68" s="2"/>
      <c r="L68" s="2"/>
    </row>
    <row r="69" spans="2:13" ht="15.75" x14ac:dyDescent="0.25">
      <c r="B69" s="2"/>
      <c r="C69" s="2"/>
      <c r="D69" s="2"/>
      <c r="E69" s="81"/>
      <c r="F69" s="2"/>
      <c r="G69" s="2"/>
      <c r="H69" s="2"/>
      <c r="I69" s="2"/>
      <c r="J69" s="2"/>
      <c r="K69" s="2"/>
    </row>
    <row r="70" spans="2:13" ht="15.75" x14ac:dyDescent="0.25">
      <c r="B70" s="2"/>
      <c r="C70" s="2"/>
      <c r="D70" s="2"/>
      <c r="E70" s="81"/>
      <c r="F70" s="2"/>
      <c r="G70" s="2"/>
      <c r="H70" s="2"/>
      <c r="I70" s="2"/>
      <c r="J70" s="2"/>
      <c r="K70" s="2"/>
    </row>
    <row r="71" spans="2:13" ht="15.75" x14ac:dyDescent="0.25">
      <c r="B71" s="2"/>
      <c r="C71" s="2"/>
      <c r="D71" s="2"/>
      <c r="E71" s="81"/>
      <c r="F71" s="2"/>
      <c r="G71" s="2"/>
      <c r="H71" s="2"/>
      <c r="I71" s="2"/>
      <c r="J71" s="2"/>
      <c r="K71" s="2"/>
    </row>
    <row r="72" spans="2:13" ht="15.75" x14ac:dyDescent="0.25">
      <c r="B72" s="2"/>
      <c r="C72" s="2"/>
      <c r="D72" s="2"/>
      <c r="E72" s="81"/>
      <c r="F72" s="2"/>
      <c r="G72" s="2"/>
      <c r="H72" s="2"/>
      <c r="I72" s="2"/>
      <c r="J72" s="2"/>
      <c r="K72" s="2"/>
    </row>
    <row r="73" spans="2:13" ht="15.75" x14ac:dyDescent="0.25">
      <c r="B73" s="2"/>
      <c r="C73" s="2"/>
      <c r="D73" s="2"/>
      <c r="E73" s="81"/>
      <c r="F73" s="2"/>
      <c r="G73" s="2"/>
      <c r="H73" s="2"/>
      <c r="I73" s="2"/>
      <c r="J73" s="2"/>
      <c r="K73" s="2"/>
    </row>
    <row r="74" spans="2:13" ht="15.75" x14ac:dyDescent="0.25">
      <c r="B74" s="2"/>
      <c r="C74" s="2"/>
      <c r="D74" s="2"/>
      <c r="E74" s="81"/>
      <c r="F74" s="2"/>
      <c r="G74" s="2"/>
      <c r="H74" s="2"/>
      <c r="I74" s="2"/>
      <c r="J74" s="2"/>
      <c r="K74" s="2"/>
    </row>
    <row r="75" spans="2:13" ht="15.75" x14ac:dyDescent="0.25">
      <c r="B75" s="2"/>
      <c r="C75" s="2"/>
      <c r="D75" s="2"/>
      <c r="E75" s="81"/>
      <c r="F75" s="2"/>
      <c r="G75" s="2"/>
      <c r="H75" s="2"/>
      <c r="I75" s="2"/>
      <c r="J75" s="2"/>
      <c r="K75" s="2"/>
    </row>
    <row r="76" spans="2:13" ht="15.75" x14ac:dyDescent="0.25">
      <c r="B76" s="2"/>
      <c r="C76" s="2"/>
      <c r="D76" s="2"/>
      <c r="E76" s="81"/>
      <c r="F76" s="2"/>
      <c r="G76" s="2"/>
      <c r="H76" s="2"/>
      <c r="I76" s="2"/>
      <c r="J76" s="2"/>
      <c r="K76" s="2"/>
    </row>
    <row r="77" spans="2:13" ht="15.75" x14ac:dyDescent="0.25">
      <c r="B77" s="2"/>
      <c r="C77" s="2"/>
      <c r="D77" s="2"/>
      <c r="E77" s="81"/>
      <c r="F77" s="2"/>
      <c r="G77" s="2"/>
      <c r="H77" s="2"/>
      <c r="I77" s="2"/>
      <c r="J77" s="2"/>
      <c r="K77" s="2"/>
    </row>
    <row r="78" spans="2:13" ht="15.75" x14ac:dyDescent="0.25">
      <c r="B78" s="2"/>
      <c r="C78" s="2"/>
      <c r="D78" s="2"/>
      <c r="E78" s="81"/>
      <c r="F78" s="2"/>
      <c r="G78" s="2"/>
      <c r="H78" s="2"/>
      <c r="I78" s="2"/>
      <c r="J78" s="2"/>
      <c r="K78" s="2"/>
    </row>
    <row r="79" spans="2:13" ht="15.75" x14ac:dyDescent="0.25">
      <c r="B79" s="2"/>
      <c r="C79" s="2"/>
      <c r="D79" s="2"/>
      <c r="E79" s="81"/>
      <c r="F79" s="2"/>
      <c r="G79" s="2"/>
      <c r="H79" s="2"/>
      <c r="I79" s="2"/>
      <c r="J79" s="2"/>
      <c r="K79" s="2"/>
    </row>
    <row r="80" spans="2:13" ht="15.75" x14ac:dyDescent="0.25">
      <c r="B80" s="2"/>
      <c r="C80" s="2"/>
      <c r="D80" s="2"/>
      <c r="E80" s="81"/>
      <c r="F80" s="2"/>
      <c r="G80" s="2"/>
      <c r="H80" s="2"/>
      <c r="I80" s="2"/>
      <c r="J80" s="2"/>
      <c r="K80" s="2"/>
    </row>
    <row r="81" spans="2:11" ht="15.75" x14ac:dyDescent="0.25">
      <c r="B81" s="2"/>
      <c r="C81" s="2"/>
      <c r="D81" s="2"/>
      <c r="E81" s="81"/>
      <c r="F81" s="2"/>
      <c r="G81" s="2"/>
      <c r="H81" s="2"/>
      <c r="I81" s="2"/>
      <c r="J81" s="2"/>
      <c r="K81" s="2"/>
    </row>
    <row r="82" spans="2:11" ht="15.75" x14ac:dyDescent="0.25">
      <c r="B82" s="2"/>
      <c r="C82" s="2"/>
      <c r="D82" s="2"/>
      <c r="E82" s="81"/>
      <c r="F82" s="2"/>
      <c r="G82" s="2"/>
      <c r="H82" s="2"/>
      <c r="I82" s="2"/>
      <c r="J82" s="2"/>
      <c r="K82" s="2"/>
    </row>
    <row r="83" spans="2:11" ht="15.75" x14ac:dyDescent="0.25">
      <c r="B83" s="2"/>
      <c r="C83" s="2"/>
      <c r="D83" s="2"/>
      <c r="E83" s="81"/>
      <c r="F83" s="2"/>
      <c r="G83" s="2"/>
      <c r="H83" s="2"/>
      <c r="I83" s="2"/>
      <c r="J83" s="2"/>
      <c r="K83" s="2"/>
    </row>
    <row r="84" spans="2:11" ht="15.75" x14ac:dyDescent="0.25">
      <c r="B84" s="2"/>
      <c r="C84" s="2"/>
      <c r="D84" s="2"/>
      <c r="E84" s="81"/>
      <c r="F84" s="2"/>
      <c r="G84" s="2"/>
      <c r="H84" s="2"/>
      <c r="I84" s="2"/>
      <c r="J84" s="2"/>
      <c r="K84" s="2"/>
    </row>
    <row r="85" spans="2:11" ht="15.75" x14ac:dyDescent="0.25">
      <c r="B85" s="2"/>
      <c r="C85" s="2"/>
      <c r="D85" s="2"/>
      <c r="E85" s="81"/>
      <c r="F85" s="2"/>
      <c r="G85" s="2"/>
      <c r="H85" s="2"/>
      <c r="I85" s="2"/>
      <c r="J85" s="2"/>
      <c r="K85" s="2"/>
    </row>
    <row r="86" spans="2:11" ht="15.75" x14ac:dyDescent="0.25">
      <c r="B86" s="2"/>
      <c r="C86" s="2"/>
      <c r="D86" s="2"/>
      <c r="E86" s="81"/>
      <c r="F86" s="2"/>
      <c r="G86" s="2"/>
      <c r="H86" s="2"/>
      <c r="I86" s="2"/>
      <c r="J86" s="2"/>
      <c r="K86" s="2"/>
    </row>
    <row r="87" spans="2:11" ht="15.75" x14ac:dyDescent="0.25">
      <c r="B87" s="2"/>
      <c r="C87" s="2"/>
      <c r="D87" s="2"/>
      <c r="E87" s="81"/>
      <c r="F87" s="2"/>
      <c r="G87" s="2"/>
      <c r="H87" s="2"/>
      <c r="I87" s="2"/>
      <c r="J87" s="2"/>
      <c r="K87" s="2"/>
    </row>
    <row r="88" spans="2:11" ht="15.75" x14ac:dyDescent="0.25">
      <c r="B88" s="2"/>
      <c r="C88" s="2"/>
      <c r="D88" s="2"/>
      <c r="E88" s="81"/>
      <c r="F88" s="2"/>
      <c r="G88" s="2"/>
      <c r="H88" s="2"/>
      <c r="I88" s="2"/>
      <c r="J88" s="2"/>
      <c r="K88" s="2"/>
    </row>
    <row r="89" spans="2:11" ht="15.75" x14ac:dyDescent="0.25">
      <c r="B89" s="2"/>
      <c r="C89" s="2"/>
      <c r="D89" s="2"/>
      <c r="E89" s="81"/>
      <c r="F89" s="2"/>
      <c r="G89" s="2"/>
      <c r="H89" s="2"/>
      <c r="I89" s="2"/>
      <c r="J89" s="2"/>
      <c r="K89" s="2"/>
    </row>
    <row r="90" spans="2:11" ht="15.75" x14ac:dyDescent="0.25">
      <c r="B90" s="2"/>
      <c r="C90" s="2"/>
      <c r="D90" s="2"/>
      <c r="E90" s="81"/>
      <c r="F90" s="2"/>
      <c r="G90" s="2"/>
      <c r="H90" s="2"/>
      <c r="I90" s="2"/>
      <c r="J90" s="2"/>
      <c r="K90" s="2"/>
    </row>
    <row r="91" spans="2:11" ht="15.75" x14ac:dyDescent="0.25">
      <c r="B91" s="2"/>
      <c r="C91" s="2"/>
      <c r="D91" s="2"/>
      <c r="E91" s="81"/>
      <c r="F91" s="2"/>
      <c r="G91" s="2"/>
      <c r="H91" s="2"/>
      <c r="I91" s="2"/>
      <c r="J91" s="2"/>
      <c r="K91" s="2"/>
    </row>
    <row r="92" spans="2:11" ht="15.75" x14ac:dyDescent="0.25">
      <c r="B92" s="2"/>
      <c r="C92" s="2"/>
      <c r="D92" s="2"/>
      <c r="E92" s="81"/>
      <c r="F92" s="2"/>
      <c r="G92" s="2"/>
      <c r="H92" s="2"/>
      <c r="I92" s="2"/>
      <c r="J92" s="2"/>
      <c r="K92" s="2"/>
    </row>
    <row r="93" spans="2:11" ht="15.75" x14ac:dyDescent="0.25">
      <c r="B93" s="2"/>
      <c r="C93" s="2"/>
      <c r="D93" s="2"/>
      <c r="E93" s="81"/>
      <c r="F93" s="2"/>
      <c r="G93" s="2"/>
      <c r="H93" s="2"/>
      <c r="I93" s="2"/>
      <c r="J93" s="2"/>
      <c r="K93" s="2"/>
    </row>
    <row r="94" spans="2:11" ht="15.75" x14ac:dyDescent="0.25">
      <c r="B94" s="2"/>
      <c r="C94" s="2"/>
      <c r="D94" s="2"/>
      <c r="E94" s="81"/>
      <c r="F94" s="2"/>
      <c r="G94" s="2"/>
      <c r="H94" s="2"/>
      <c r="I94" s="2"/>
      <c r="J94" s="2"/>
      <c r="K94" s="2"/>
    </row>
    <row r="95" spans="2:11" ht="15.75" x14ac:dyDescent="0.25">
      <c r="B95" s="2"/>
      <c r="C95" s="2"/>
      <c r="D95" s="2"/>
      <c r="E95" s="81"/>
      <c r="F95" s="2"/>
      <c r="G95" s="2"/>
      <c r="H95" s="2"/>
      <c r="I95" s="2"/>
      <c r="J95" s="2"/>
      <c r="K95" s="2"/>
    </row>
    <row r="96" spans="2:11" ht="15.75" x14ac:dyDescent="0.25">
      <c r="B96" s="2"/>
      <c r="C96" s="2"/>
      <c r="D96" s="2"/>
      <c r="E96" s="81"/>
      <c r="F96" s="2"/>
      <c r="G96" s="2"/>
      <c r="H96" s="2"/>
      <c r="I96" s="2"/>
      <c r="J96" s="2"/>
      <c r="K96" s="2"/>
    </row>
    <row r="97" spans="2:11" ht="15.75" x14ac:dyDescent="0.25">
      <c r="B97" s="2"/>
      <c r="C97" s="2"/>
      <c r="D97" s="2"/>
      <c r="E97" s="81"/>
      <c r="F97" s="2"/>
      <c r="G97" s="2"/>
      <c r="H97" s="2"/>
      <c r="I97" s="2"/>
      <c r="J97" s="2"/>
      <c r="K97" s="2"/>
    </row>
    <row r="98" spans="2:11" ht="15.75" x14ac:dyDescent="0.25">
      <c r="B98" s="2"/>
      <c r="C98" s="2"/>
      <c r="D98" s="2"/>
      <c r="E98" s="81"/>
      <c r="F98" s="2"/>
      <c r="G98" s="2"/>
      <c r="H98" s="2"/>
      <c r="I98" s="2"/>
      <c r="J98" s="2"/>
      <c r="K98" s="2"/>
    </row>
    <row r="99" spans="2:11" ht="15.75" x14ac:dyDescent="0.25">
      <c r="B99" s="2"/>
      <c r="C99" s="2"/>
      <c r="D99" s="2"/>
      <c r="E99" s="81"/>
      <c r="F99" s="2"/>
      <c r="G99" s="2"/>
      <c r="H99" s="2"/>
      <c r="I99" s="2"/>
      <c r="J99" s="2"/>
      <c r="K99" s="2"/>
    </row>
    <row r="100" spans="2:11" ht="15.75" x14ac:dyDescent="0.25">
      <c r="B100" s="2"/>
      <c r="C100" s="2"/>
      <c r="D100" s="2"/>
      <c r="E100" s="81"/>
      <c r="F100" s="2"/>
      <c r="G100" s="2"/>
      <c r="H100" s="2"/>
      <c r="I100" s="2"/>
      <c r="J100" s="2"/>
      <c r="K100" s="2"/>
    </row>
    <row r="101" spans="2:11" ht="15.75" x14ac:dyDescent="0.25">
      <c r="B101" s="2"/>
      <c r="C101" s="2"/>
      <c r="D101" s="2"/>
      <c r="E101" s="81"/>
      <c r="F101" s="2"/>
      <c r="G101" s="2"/>
      <c r="H101" s="2"/>
      <c r="I101" s="2"/>
      <c r="J101" s="2"/>
      <c r="K101" s="2"/>
    </row>
    <row r="102" spans="2:11" ht="15.75" x14ac:dyDescent="0.25">
      <c r="B102" s="2"/>
      <c r="C102" s="2"/>
      <c r="D102" s="2"/>
      <c r="E102" s="81"/>
      <c r="F102" s="2"/>
      <c r="G102" s="2"/>
      <c r="H102" s="2"/>
      <c r="I102" s="2"/>
      <c r="J102" s="2"/>
      <c r="K102" s="2"/>
    </row>
    <row r="103" spans="2:11" ht="15.75" x14ac:dyDescent="0.25">
      <c r="B103" s="2"/>
      <c r="C103" s="2"/>
      <c r="D103" s="2"/>
      <c r="E103" s="81"/>
      <c r="F103" s="2"/>
      <c r="G103" s="2"/>
      <c r="H103" s="2"/>
      <c r="I103" s="2"/>
      <c r="J103" s="2"/>
      <c r="K103" s="2"/>
    </row>
    <row r="104" spans="2:11" ht="15.75" x14ac:dyDescent="0.25">
      <c r="B104" s="2"/>
      <c r="C104" s="2"/>
      <c r="D104" s="2"/>
      <c r="E104" s="81"/>
      <c r="F104" s="2"/>
      <c r="G104" s="2"/>
      <c r="H104" s="2"/>
      <c r="I104" s="2"/>
      <c r="J104" s="2"/>
      <c r="K104" s="2"/>
    </row>
    <row r="105" spans="2:11" ht="15.75" x14ac:dyDescent="0.25">
      <c r="B105" s="2"/>
      <c r="C105" s="2"/>
      <c r="D105" s="2"/>
      <c r="E105" s="81"/>
      <c r="F105" s="2"/>
      <c r="G105" s="2"/>
      <c r="H105" s="2"/>
      <c r="I105" s="2"/>
      <c r="J105" s="2"/>
      <c r="K105" s="2"/>
    </row>
    <row r="106" spans="2:11" ht="15.75" x14ac:dyDescent="0.25">
      <c r="B106" s="2"/>
      <c r="C106" s="2"/>
      <c r="D106" s="2"/>
      <c r="E106" s="81"/>
      <c r="F106" s="2"/>
      <c r="G106" s="2"/>
      <c r="H106" s="2"/>
      <c r="I106" s="2"/>
      <c r="J106" s="2"/>
      <c r="K106" s="2"/>
    </row>
    <row r="107" spans="2:11" ht="15.75" x14ac:dyDescent="0.25">
      <c r="B107" s="2"/>
      <c r="C107" s="2"/>
      <c r="D107" s="2"/>
      <c r="E107" s="81"/>
      <c r="F107" s="2"/>
      <c r="G107" s="2"/>
      <c r="H107" s="2"/>
      <c r="I107" s="2"/>
      <c r="J107" s="2"/>
      <c r="K107" s="2"/>
    </row>
    <row r="108" spans="2:11" ht="15.75" x14ac:dyDescent="0.25">
      <c r="B108" s="2"/>
      <c r="C108" s="2"/>
      <c r="D108" s="2"/>
      <c r="E108" s="81"/>
      <c r="F108" s="2"/>
      <c r="G108" s="2"/>
      <c r="H108" s="2"/>
      <c r="I108" s="2"/>
      <c r="J108" s="2"/>
      <c r="K108" s="2"/>
    </row>
    <row r="109" spans="2:11" ht="15.75" x14ac:dyDescent="0.25">
      <c r="B109" s="2"/>
      <c r="C109" s="2"/>
      <c r="D109" s="2"/>
      <c r="E109" s="81"/>
      <c r="F109" s="2"/>
      <c r="G109" s="2"/>
      <c r="H109" s="2"/>
      <c r="I109" s="2"/>
      <c r="J109" s="2"/>
      <c r="K109" s="2"/>
    </row>
    <row r="110" spans="2:11" ht="15.75" x14ac:dyDescent="0.25">
      <c r="B110" s="2"/>
      <c r="C110" s="2"/>
      <c r="D110" s="2"/>
      <c r="E110" s="81"/>
      <c r="F110" s="2"/>
      <c r="G110" s="2"/>
      <c r="H110" s="2"/>
      <c r="I110" s="2"/>
      <c r="J110" s="2"/>
      <c r="K110" s="2"/>
    </row>
    <row r="111" spans="2:11" ht="15.75" x14ac:dyDescent="0.25">
      <c r="B111" s="2"/>
      <c r="C111" s="2"/>
      <c r="D111" s="2"/>
      <c r="E111" s="81"/>
      <c r="F111" s="2"/>
      <c r="G111" s="2"/>
      <c r="H111" s="2"/>
      <c r="I111" s="2"/>
      <c r="J111" s="2"/>
      <c r="K111" s="2"/>
    </row>
    <row r="112" spans="2:11" ht="15.75" x14ac:dyDescent="0.25">
      <c r="B112" s="2"/>
      <c r="C112" s="2"/>
      <c r="D112" s="2"/>
      <c r="E112" s="81"/>
      <c r="F112" s="2"/>
      <c r="G112" s="2"/>
      <c r="H112" s="2"/>
      <c r="I112" s="2"/>
      <c r="J112" s="2"/>
      <c r="K112" s="2"/>
    </row>
    <row r="113" spans="2:11" ht="15.75" x14ac:dyDescent="0.25">
      <c r="B113" s="2"/>
      <c r="C113" s="2"/>
      <c r="D113" s="2"/>
      <c r="E113" s="81"/>
      <c r="F113" s="2"/>
      <c r="G113" s="2"/>
      <c r="H113" s="2"/>
      <c r="I113" s="2"/>
      <c r="J113" s="2"/>
      <c r="K113" s="2"/>
    </row>
    <row r="114" spans="2:11" ht="15.75" x14ac:dyDescent="0.25">
      <c r="B114" s="2"/>
      <c r="C114" s="2"/>
      <c r="D114" s="2"/>
      <c r="E114" s="81"/>
      <c r="F114" s="2"/>
      <c r="G114" s="2"/>
      <c r="H114" s="2"/>
      <c r="I114" s="2"/>
      <c r="J114" s="2"/>
      <c r="K114" s="2"/>
    </row>
    <row r="115" spans="2:11" ht="15.75" x14ac:dyDescent="0.25">
      <c r="B115" s="2"/>
      <c r="C115" s="2"/>
      <c r="D115" s="2"/>
      <c r="E115" s="81"/>
      <c r="F115" s="2"/>
      <c r="G115" s="2"/>
      <c r="H115" s="2"/>
      <c r="I115" s="2"/>
      <c r="J115" s="2"/>
      <c r="K115" s="2"/>
    </row>
    <row r="116" spans="2:11" ht="15.75" x14ac:dyDescent="0.25">
      <c r="B116" s="2"/>
      <c r="C116" s="2"/>
      <c r="D116" s="2"/>
      <c r="E116" s="81"/>
      <c r="F116" s="2"/>
      <c r="G116" s="2"/>
      <c r="H116" s="2"/>
      <c r="I116" s="2"/>
      <c r="J116" s="2"/>
      <c r="K116" s="2"/>
    </row>
    <row r="117" spans="2:11" ht="15.75" x14ac:dyDescent="0.25">
      <c r="B117" s="2"/>
      <c r="C117" s="2"/>
      <c r="D117" s="2"/>
      <c r="E117" s="81"/>
      <c r="F117" s="2"/>
      <c r="G117" s="2"/>
      <c r="H117" s="2"/>
      <c r="I117" s="2"/>
      <c r="J117" s="2"/>
      <c r="K117" s="2"/>
    </row>
    <row r="118" spans="2:11" ht="15.75" x14ac:dyDescent="0.25">
      <c r="B118" s="2"/>
      <c r="C118" s="2"/>
      <c r="D118" s="2"/>
      <c r="E118" s="81"/>
      <c r="F118" s="2"/>
      <c r="G118" s="2"/>
      <c r="H118" s="2"/>
      <c r="I118" s="2"/>
      <c r="J118" s="2"/>
      <c r="K118" s="2"/>
    </row>
    <row r="119" spans="2:11" ht="15.75" x14ac:dyDescent="0.25">
      <c r="B119" s="2"/>
      <c r="C119" s="2"/>
      <c r="D119" s="2"/>
      <c r="E119" s="81"/>
      <c r="F119" s="2"/>
      <c r="G119" s="2"/>
      <c r="H119" s="2"/>
      <c r="I119" s="2"/>
      <c r="J119" s="2"/>
      <c r="K119" s="2"/>
    </row>
    <row r="120" spans="2:11" ht="15.75" x14ac:dyDescent="0.25">
      <c r="B120" s="2"/>
      <c r="C120" s="2"/>
      <c r="D120" s="2"/>
      <c r="E120" s="81"/>
      <c r="F120" s="2"/>
      <c r="G120" s="2"/>
      <c r="H120" s="2"/>
      <c r="I120" s="2"/>
      <c r="J120" s="2"/>
      <c r="K120" s="2"/>
    </row>
    <row r="121" spans="2:11" ht="15.75" x14ac:dyDescent="0.25">
      <c r="B121" s="2"/>
      <c r="C121" s="2"/>
      <c r="D121" s="2"/>
      <c r="E121" s="81"/>
      <c r="F121" s="2"/>
      <c r="G121" s="2"/>
      <c r="H121" s="2"/>
      <c r="I121" s="2"/>
      <c r="J121" s="2"/>
      <c r="K121" s="2"/>
    </row>
    <row r="122" spans="2:11" ht="15.75" x14ac:dyDescent="0.25">
      <c r="B122" s="2"/>
      <c r="C122" s="2"/>
      <c r="D122" s="2"/>
      <c r="E122" s="81"/>
      <c r="F122" s="2"/>
      <c r="G122" s="2"/>
      <c r="H122" s="2"/>
      <c r="I122" s="2"/>
      <c r="J122" s="2"/>
      <c r="K122" s="2"/>
    </row>
  </sheetData>
  <mergeCells count="31">
    <mergeCell ref="K46:K52"/>
    <mergeCell ref="B58:C58"/>
    <mergeCell ref="A25:A31"/>
    <mergeCell ref="C25:C31"/>
    <mergeCell ref="K25:K31"/>
    <mergeCell ref="A33:A39"/>
    <mergeCell ref="C33:C39"/>
    <mergeCell ref="K33:K41"/>
    <mergeCell ref="B62:C62"/>
    <mergeCell ref="A43:A44"/>
    <mergeCell ref="B43:B44"/>
    <mergeCell ref="A46:A52"/>
    <mergeCell ref="C46:C52"/>
    <mergeCell ref="C13:C18"/>
    <mergeCell ref="K13:K18"/>
    <mergeCell ref="A19:A22"/>
    <mergeCell ref="C19:C22"/>
    <mergeCell ref="K19:K22"/>
    <mergeCell ref="A13:A18"/>
    <mergeCell ref="B9:K9"/>
    <mergeCell ref="A11:A12"/>
    <mergeCell ref="B11:B12"/>
    <mergeCell ref="C11:C12"/>
    <mergeCell ref="D11:D12"/>
    <mergeCell ref="E11:J11"/>
    <mergeCell ref="K11:K12"/>
    <mergeCell ref="K2:L2"/>
    <mergeCell ref="K3:L3"/>
    <mergeCell ref="K5:L5"/>
    <mergeCell ref="K6:L6"/>
    <mergeCell ref="K4:L4"/>
  </mergeCells>
  <printOptions horizontalCentered="1"/>
  <pageMargins left="0" right="0" top="1.1811023622047245" bottom="0" header="0" footer="0"/>
  <pageSetup paperSize="9" scale="58" fitToHeight="2" orientation="landscape" r:id="rId1"/>
  <rowBreaks count="1" manualBreakCount="1">
    <brk id="3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topLeftCell="A7" zoomScale="60" zoomScaleNormal="100" workbookViewId="0">
      <selection activeCell="K30" sqref="A2:K30"/>
    </sheetView>
  </sheetViews>
  <sheetFormatPr defaultColWidth="9.140625" defaultRowHeight="12.75" x14ac:dyDescent="0.2"/>
  <cols>
    <col min="1" max="1" width="5.5703125" style="1" customWidth="1"/>
    <col min="2" max="2" width="50" style="1" bestFit="1" customWidth="1"/>
    <col min="3" max="3" width="20" style="1" customWidth="1"/>
    <col min="4" max="4" width="19.5703125" style="1" customWidth="1"/>
    <col min="5" max="5" width="17" style="1" customWidth="1"/>
    <col min="6" max="6" width="17.85546875" style="1" customWidth="1"/>
    <col min="7" max="8" width="11.5703125" style="1" hidden="1" customWidth="1"/>
    <col min="9" max="9" width="12.5703125" style="1" hidden="1" customWidth="1"/>
    <col min="10" max="10" width="13.5703125" style="1" customWidth="1"/>
    <col min="11" max="11" width="53.5703125" style="1" customWidth="1"/>
    <col min="12" max="12" width="14.85546875" style="1" customWidth="1"/>
    <col min="13" max="16384" width="9.140625" style="1"/>
  </cols>
  <sheetData>
    <row r="1" spans="1:11" ht="15.75" x14ac:dyDescent="0.25">
      <c r="J1" s="329"/>
      <c r="K1" s="329"/>
    </row>
    <row r="2" spans="1:11" ht="18.75" x14ac:dyDescent="0.3">
      <c r="B2" s="2"/>
      <c r="C2" s="2"/>
      <c r="D2" s="2"/>
      <c r="E2" s="2"/>
      <c r="F2" s="2"/>
      <c r="G2" s="2"/>
      <c r="H2" s="2"/>
      <c r="I2" s="127" t="s">
        <v>0</v>
      </c>
      <c r="J2" s="330" t="s">
        <v>107</v>
      </c>
      <c r="K2" s="330"/>
    </row>
    <row r="3" spans="1:11" ht="18.75" x14ac:dyDescent="0.25">
      <c r="B3" s="2"/>
      <c r="C3" s="2"/>
      <c r="D3" s="2"/>
      <c r="E3" s="2"/>
      <c r="F3" s="2"/>
      <c r="G3" s="2"/>
      <c r="H3" s="2"/>
      <c r="I3" s="144"/>
      <c r="J3" s="284" t="s">
        <v>215</v>
      </c>
      <c r="K3" s="284"/>
    </row>
    <row r="4" spans="1:11" ht="18.75" x14ac:dyDescent="0.25">
      <c r="B4" s="2"/>
      <c r="C4" s="2"/>
      <c r="D4" s="2"/>
      <c r="E4" s="2"/>
      <c r="F4" s="2"/>
      <c r="G4" s="2"/>
      <c r="H4" s="2"/>
      <c r="I4" s="128" t="s">
        <v>1</v>
      </c>
      <c r="J4" s="284" t="s">
        <v>216</v>
      </c>
      <c r="K4" s="284"/>
    </row>
    <row r="5" spans="1:11" ht="18.75" x14ac:dyDescent="0.25">
      <c r="B5" s="2"/>
      <c r="C5" s="2"/>
      <c r="D5" s="2"/>
      <c r="E5" s="2"/>
      <c r="F5" s="2"/>
      <c r="G5" s="2"/>
      <c r="H5" s="2"/>
      <c r="I5" s="128" t="s">
        <v>2</v>
      </c>
      <c r="J5" s="284" t="s">
        <v>4</v>
      </c>
      <c r="K5" s="284"/>
    </row>
    <row r="6" spans="1:11" ht="18.75" x14ac:dyDescent="0.25">
      <c r="B6" s="2"/>
      <c r="C6" s="2"/>
      <c r="D6" s="2"/>
      <c r="E6" s="2"/>
      <c r="F6" s="2"/>
      <c r="G6" s="2"/>
      <c r="H6" s="2"/>
      <c r="I6" s="128" t="s">
        <v>3</v>
      </c>
      <c r="J6" s="284" t="s">
        <v>255</v>
      </c>
      <c r="K6" s="284"/>
    </row>
    <row r="7" spans="1:11" ht="24" customHeight="1" x14ac:dyDescent="0.25">
      <c r="B7" s="2"/>
      <c r="C7" s="2"/>
      <c r="D7" s="2"/>
      <c r="E7" s="2"/>
      <c r="F7" s="2"/>
      <c r="G7" s="2"/>
      <c r="H7" s="2"/>
      <c r="I7" s="128" t="s">
        <v>5</v>
      </c>
      <c r="J7" s="270" t="s">
        <v>271</v>
      </c>
      <c r="K7" s="284"/>
    </row>
    <row r="8" spans="1:11" ht="18.75" x14ac:dyDescent="0.3">
      <c r="B8" s="2"/>
      <c r="C8" s="2"/>
      <c r="D8" s="2"/>
      <c r="E8" s="2"/>
      <c r="F8" s="2"/>
      <c r="G8" s="2"/>
      <c r="H8" s="6"/>
      <c r="I8" s="128" t="s">
        <v>6</v>
      </c>
      <c r="J8" s="122" t="s">
        <v>197</v>
      </c>
      <c r="K8" s="125"/>
    </row>
    <row r="9" spans="1:11" ht="15.75" customHeight="1" x14ac:dyDescent="0.25">
      <c r="B9" s="2"/>
      <c r="C9" s="2"/>
      <c r="D9" s="2"/>
      <c r="E9" s="2"/>
      <c r="F9" s="2"/>
      <c r="G9" s="2"/>
      <c r="H9" s="6"/>
      <c r="I9" s="128" t="s">
        <v>24</v>
      </c>
    </row>
    <row r="10" spans="1:11" ht="18.75" x14ac:dyDescent="0.3">
      <c r="B10" s="2"/>
      <c r="C10" s="2"/>
      <c r="D10" s="2"/>
      <c r="E10" s="2"/>
      <c r="F10" s="2"/>
      <c r="G10" s="2"/>
      <c r="H10" s="2"/>
      <c r="I10" s="2"/>
      <c r="J10" s="122"/>
      <c r="K10" s="2"/>
    </row>
    <row r="11" spans="1:11" ht="18.75" x14ac:dyDescent="0.3">
      <c r="B11" s="2"/>
      <c r="C11" s="2"/>
      <c r="D11" s="2"/>
      <c r="E11" s="2"/>
      <c r="F11" s="2"/>
      <c r="G11" s="2"/>
      <c r="H11" s="2"/>
      <c r="I11" s="2"/>
      <c r="J11" s="122"/>
      <c r="K11" s="2"/>
    </row>
    <row r="12" spans="1:11" ht="18.75" x14ac:dyDescent="0.3">
      <c r="B12" s="311" t="s">
        <v>25</v>
      </c>
      <c r="C12" s="311"/>
      <c r="D12" s="311"/>
      <c r="E12" s="311"/>
      <c r="F12" s="311"/>
      <c r="G12" s="311"/>
      <c r="H12" s="311"/>
      <c r="I12" s="311"/>
      <c r="J12" s="311"/>
      <c r="K12" s="311"/>
    </row>
    <row r="13" spans="1:11" ht="15.75" x14ac:dyDescent="0.25">
      <c r="B13" s="2"/>
      <c r="C13" s="2"/>
      <c r="D13" s="328"/>
      <c r="E13" s="328"/>
      <c r="F13" s="328"/>
      <c r="G13" s="328"/>
      <c r="H13" s="328"/>
      <c r="I13" s="2"/>
      <c r="J13" s="2"/>
      <c r="K13" s="2"/>
    </row>
    <row r="14" spans="1:11" ht="18.75" x14ac:dyDescent="0.2">
      <c r="A14" s="312" t="s">
        <v>7</v>
      </c>
      <c r="B14" s="306" t="s">
        <v>8</v>
      </c>
      <c r="C14" s="306" t="s">
        <v>9</v>
      </c>
      <c r="D14" s="306" t="s">
        <v>26</v>
      </c>
      <c r="E14" s="333" t="s">
        <v>11</v>
      </c>
      <c r="F14" s="333"/>
      <c r="G14" s="333"/>
      <c r="H14" s="333"/>
      <c r="I14" s="333"/>
      <c r="J14" s="334"/>
      <c r="K14" s="309" t="s">
        <v>12</v>
      </c>
    </row>
    <row r="15" spans="1:11" ht="17.25" customHeight="1" x14ac:dyDescent="0.2">
      <c r="A15" s="318"/>
      <c r="B15" s="307"/>
      <c r="C15" s="307"/>
      <c r="D15" s="307"/>
      <c r="E15" s="306">
        <v>2018</v>
      </c>
      <c r="F15" s="306">
        <v>2019</v>
      </c>
      <c r="G15" s="306" t="s">
        <v>13</v>
      </c>
      <c r="H15" s="306" t="s">
        <v>14</v>
      </c>
      <c r="I15" s="306" t="s">
        <v>15</v>
      </c>
      <c r="J15" s="309">
        <v>2020</v>
      </c>
      <c r="K15" s="309"/>
    </row>
    <row r="16" spans="1:11" ht="27" customHeight="1" x14ac:dyDescent="0.2">
      <c r="A16" s="313"/>
      <c r="B16" s="308"/>
      <c r="C16" s="308"/>
      <c r="D16" s="308"/>
      <c r="E16" s="308"/>
      <c r="F16" s="308"/>
      <c r="G16" s="308"/>
      <c r="H16" s="308"/>
      <c r="I16" s="308"/>
      <c r="J16" s="309"/>
      <c r="K16" s="309"/>
    </row>
    <row r="17" spans="1:11" ht="37.5" x14ac:dyDescent="0.2">
      <c r="A17" s="190">
        <v>1</v>
      </c>
      <c r="B17" s="31" t="s">
        <v>27</v>
      </c>
      <c r="C17" s="32"/>
      <c r="D17" s="33">
        <f>E17+F17+J17</f>
        <v>143960</v>
      </c>
      <c r="E17" s="34">
        <f>E18+E19</f>
        <v>45960</v>
      </c>
      <c r="F17" s="34">
        <f>F18+F19</f>
        <v>48000</v>
      </c>
      <c r="G17" s="34">
        <f t="shared" ref="G17:I17" si="0">G18+G19</f>
        <v>0</v>
      </c>
      <c r="H17" s="34">
        <f t="shared" si="0"/>
        <v>0</v>
      </c>
      <c r="I17" s="34">
        <f t="shared" si="0"/>
        <v>0</v>
      </c>
      <c r="J17" s="34">
        <f>J18+J19</f>
        <v>50000</v>
      </c>
      <c r="K17" s="297" t="s">
        <v>28</v>
      </c>
    </row>
    <row r="18" spans="1:11" ht="37.5" x14ac:dyDescent="0.2">
      <c r="A18" s="191" t="s">
        <v>63</v>
      </c>
      <c r="B18" s="189" t="s">
        <v>182</v>
      </c>
      <c r="C18" s="32" t="s">
        <v>16</v>
      </c>
      <c r="D18" s="33">
        <v>143000</v>
      </c>
      <c r="E18" s="130">
        <f>45000+800</f>
        <v>45800</v>
      </c>
      <c r="F18" s="34">
        <v>48000</v>
      </c>
      <c r="G18" s="34"/>
      <c r="H18" s="34"/>
      <c r="I18" s="34"/>
      <c r="J18" s="34">
        <v>50000</v>
      </c>
      <c r="K18" s="331"/>
    </row>
    <row r="19" spans="1:11" ht="75" x14ac:dyDescent="0.2">
      <c r="A19" s="192" t="s">
        <v>64</v>
      </c>
      <c r="B19" s="129" t="s">
        <v>104</v>
      </c>
      <c r="C19" s="32" t="s">
        <v>18</v>
      </c>
      <c r="D19" s="33">
        <f>E19+F19+J19</f>
        <v>160</v>
      </c>
      <c r="E19" s="34">
        <v>160</v>
      </c>
      <c r="F19" s="34"/>
      <c r="G19" s="34"/>
      <c r="H19" s="34"/>
      <c r="I19" s="34"/>
      <c r="J19" s="34"/>
      <c r="K19" s="298"/>
    </row>
    <row r="20" spans="1:11" ht="56.25" x14ac:dyDescent="0.2">
      <c r="A20" s="32">
        <v>2</v>
      </c>
      <c r="B20" s="35" t="s">
        <v>29</v>
      </c>
      <c r="C20" s="32" t="s">
        <v>16</v>
      </c>
      <c r="D20" s="33">
        <f>E20+F20+J20</f>
        <v>42000</v>
      </c>
      <c r="E20" s="34">
        <v>15000</v>
      </c>
      <c r="F20" s="34">
        <v>14000</v>
      </c>
      <c r="G20" s="34"/>
      <c r="H20" s="34"/>
      <c r="I20" s="34"/>
      <c r="J20" s="34">
        <v>13000</v>
      </c>
      <c r="K20" s="32" t="s">
        <v>28</v>
      </c>
    </row>
    <row r="21" spans="1:11" ht="37.5" x14ac:dyDescent="0.2">
      <c r="A21" s="32">
        <v>3</v>
      </c>
      <c r="B21" s="36" t="s">
        <v>30</v>
      </c>
      <c r="C21" s="32" t="s">
        <v>16</v>
      </c>
      <c r="D21" s="33">
        <f>E21+F21+J21</f>
        <v>18000</v>
      </c>
      <c r="E21" s="34">
        <v>5000</v>
      </c>
      <c r="F21" s="34">
        <v>6000</v>
      </c>
      <c r="G21" s="34"/>
      <c r="H21" s="34"/>
      <c r="I21" s="34"/>
      <c r="J21" s="34">
        <v>7000</v>
      </c>
      <c r="K21" s="32" t="s">
        <v>31</v>
      </c>
    </row>
    <row r="22" spans="1:11" ht="18.75" x14ac:dyDescent="0.3">
      <c r="A22" s="37"/>
      <c r="B22" s="124" t="s">
        <v>22</v>
      </c>
      <c r="C22" s="124"/>
      <c r="D22" s="38">
        <f>D21+D20+D17</f>
        <v>203960</v>
      </c>
      <c r="E22" s="38">
        <f>E21+E20+E17</f>
        <v>65960</v>
      </c>
      <c r="F22" s="38">
        <f t="shared" ref="F22:J22" si="1">F21+F20+F17</f>
        <v>68000</v>
      </c>
      <c r="G22" s="38">
        <f t="shared" si="1"/>
        <v>0</v>
      </c>
      <c r="H22" s="38">
        <f t="shared" si="1"/>
        <v>0</v>
      </c>
      <c r="I22" s="38">
        <f t="shared" si="1"/>
        <v>0</v>
      </c>
      <c r="J22" s="38">
        <f t="shared" si="1"/>
        <v>70000</v>
      </c>
      <c r="K22" s="14"/>
    </row>
    <row r="23" spans="1:11" ht="18.75" x14ac:dyDescent="0.25">
      <c r="A23" s="39"/>
      <c r="B23" s="40"/>
      <c r="C23" s="16"/>
      <c r="D23" s="17"/>
      <c r="E23" s="17"/>
      <c r="F23" s="17"/>
      <c r="G23" s="17"/>
      <c r="H23" s="17"/>
      <c r="I23" s="17"/>
      <c r="J23" s="17"/>
      <c r="K23" s="18"/>
    </row>
    <row r="24" spans="1:11" ht="15.75" x14ac:dyDescent="0.25">
      <c r="A24" s="39"/>
      <c r="B24" s="16"/>
      <c r="C24" s="16"/>
      <c r="D24" s="17"/>
      <c r="E24" s="17"/>
      <c r="F24" s="17"/>
      <c r="G24" s="17"/>
      <c r="H24" s="17"/>
      <c r="I24" s="17"/>
      <c r="J24" s="17"/>
      <c r="K24" s="18"/>
    </row>
    <row r="25" spans="1:11" ht="15.75" x14ac:dyDescent="0.25">
      <c r="B25" s="16"/>
      <c r="C25" s="16"/>
      <c r="D25" s="17"/>
      <c r="E25" s="17"/>
      <c r="F25" s="17"/>
      <c r="G25" s="17"/>
      <c r="H25" s="17"/>
      <c r="I25" s="17"/>
      <c r="J25" s="17"/>
      <c r="K25" s="18"/>
    </row>
    <row r="26" spans="1:11" ht="18.75" x14ac:dyDescent="0.2">
      <c r="B26" s="41"/>
      <c r="C26" s="42"/>
      <c r="E26" s="17"/>
      <c r="F26" s="17"/>
      <c r="G26" s="17"/>
      <c r="H26" s="17"/>
      <c r="I26" s="17"/>
      <c r="J26" s="17"/>
      <c r="K26" s="42"/>
    </row>
    <row r="27" spans="1:11" ht="18.75" x14ac:dyDescent="0.2">
      <c r="A27" s="43"/>
      <c r="B27" s="262" t="s">
        <v>129</v>
      </c>
      <c r="C27" s="44"/>
      <c r="D27" s="43"/>
      <c r="E27" s="44"/>
      <c r="F27" s="332" t="s">
        <v>32</v>
      </c>
      <c r="G27" s="332"/>
      <c r="H27" s="332"/>
      <c r="I27" s="332"/>
      <c r="J27" s="332"/>
      <c r="K27" s="45"/>
    </row>
    <row r="28" spans="1:11" ht="18.75" x14ac:dyDescent="0.2">
      <c r="A28" s="43"/>
      <c r="B28" s="44"/>
      <c r="C28" s="44"/>
      <c r="D28" s="43"/>
      <c r="E28" s="44"/>
      <c r="F28" s="126"/>
      <c r="G28" s="126"/>
      <c r="H28" s="126"/>
      <c r="I28" s="126"/>
      <c r="J28" s="126"/>
      <c r="K28" s="45"/>
    </row>
    <row r="29" spans="1:11" ht="18.75" x14ac:dyDescent="0.25">
      <c r="A29" s="43"/>
      <c r="B29" s="47" t="s">
        <v>274</v>
      </c>
      <c r="C29" s="47"/>
      <c r="D29" s="43"/>
      <c r="E29" s="48"/>
      <c r="F29" s="49"/>
      <c r="G29" s="49"/>
      <c r="H29" s="49"/>
      <c r="I29" s="49"/>
      <c r="J29" s="49"/>
      <c r="K29" s="50"/>
    </row>
    <row r="30" spans="1:11" ht="30.75" customHeight="1" x14ac:dyDescent="0.25">
      <c r="A30" s="43"/>
      <c r="B30" s="51" t="s">
        <v>23</v>
      </c>
      <c r="C30" s="43"/>
      <c r="D30" s="51"/>
      <c r="E30" s="49"/>
      <c r="F30" s="49"/>
      <c r="G30" s="49"/>
      <c r="H30" s="49"/>
      <c r="I30" s="49"/>
      <c r="J30" s="49"/>
      <c r="K30" s="50"/>
    </row>
    <row r="31" spans="1:11" ht="15.75" x14ac:dyDescent="0.25">
      <c r="B31" s="26"/>
      <c r="C31" s="27"/>
      <c r="D31" s="28"/>
      <c r="E31" s="24"/>
      <c r="F31" s="24"/>
      <c r="G31" s="24"/>
      <c r="H31" s="24"/>
      <c r="I31" s="24"/>
      <c r="J31" s="2"/>
      <c r="K31" s="2"/>
    </row>
    <row r="32" spans="1:11" ht="15.75" x14ac:dyDescent="0.2">
      <c r="C32" s="28"/>
      <c r="D32" s="24"/>
      <c r="E32" s="24"/>
      <c r="F32" s="24"/>
      <c r="G32" s="24"/>
      <c r="H32" s="24"/>
      <c r="I32" s="24"/>
      <c r="J32" s="24"/>
    </row>
    <row r="33" spans="3:10" ht="15.75" x14ac:dyDescent="0.2">
      <c r="C33" s="29"/>
      <c r="D33" s="24"/>
      <c r="E33" s="24"/>
      <c r="F33" s="24"/>
      <c r="G33" s="24"/>
      <c r="H33" s="24"/>
      <c r="I33" s="24"/>
      <c r="J33" s="24"/>
    </row>
    <row r="35" spans="3:10" x14ac:dyDescent="0.2">
      <c r="H35" s="30"/>
    </row>
  </sheetData>
  <mergeCells count="23">
    <mergeCell ref="I15:I16"/>
    <mergeCell ref="J15:J16"/>
    <mergeCell ref="K17:K19"/>
    <mergeCell ref="F27:J27"/>
    <mergeCell ref="A14:A16"/>
    <mergeCell ref="B14:B16"/>
    <mergeCell ref="C14:C16"/>
    <mergeCell ref="D14:D16"/>
    <mergeCell ref="E14:J14"/>
    <mergeCell ref="K14:K16"/>
    <mergeCell ref="E15:E16"/>
    <mergeCell ref="F15:F16"/>
    <mergeCell ref="G15:G16"/>
    <mergeCell ref="H15:H16"/>
    <mergeCell ref="D13:H13"/>
    <mergeCell ref="J1:K1"/>
    <mergeCell ref="J2:K2"/>
    <mergeCell ref="J7:K7"/>
    <mergeCell ref="B12:K12"/>
    <mergeCell ref="J3:K3"/>
    <mergeCell ref="J4:K4"/>
    <mergeCell ref="J5:K5"/>
    <mergeCell ref="J6:K6"/>
  </mergeCells>
  <pageMargins left="0.7" right="0.7" top="0.75" bottom="0.75" header="0.3" footer="0.3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45"/>
  <sheetViews>
    <sheetView view="pageBreakPreview" topLeftCell="A27" zoomScale="80" zoomScaleNormal="100" zoomScaleSheetLayoutView="80" workbookViewId="0">
      <selection activeCell="K39" sqref="A2:K39"/>
    </sheetView>
  </sheetViews>
  <sheetFormatPr defaultColWidth="9.140625" defaultRowHeight="12.75" x14ac:dyDescent="0.2"/>
  <cols>
    <col min="1" max="1" width="5.5703125" style="1" customWidth="1"/>
    <col min="2" max="2" width="53.5703125" style="1" customWidth="1"/>
    <col min="3" max="3" width="18" style="1" customWidth="1"/>
    <col min="4" max="5" width="19" style="1" customWidth="1"/>
    <col min="6" max="6" width="17.7109375" style="1" customWidth="1"/>
    <col min="7" max="8" width="11.5703125" style="1" hidden="1" customWidth="1"/>
    <col min="9" max="9" width="12.5703125" style="1" hidden="1" customWidth="1"/>
    <col min="10" max="10" width="17.42578125" style="1" customWidth="1"/>
    <col min="11" max="11" width="53" style="1" customWidth="1"/>
    <col min="12" max="13" width="9.140625" style="1" hidden="1" customWidth="1"/>
    <col min="14" max="14" width="9.85546875" style="1" customWidth="1"/>
    <col min="15" max="15" width="10.140625" style="1" customWidth="1"/>
    <col min="16" max="16384" width="9.140625" style="1"/>
  </cols>
  <sheetData>
    <row r="1" spans="1:15" x14ac:dyDescent="0.2">
      <c r="K1" s="121"/>
    </row>
    <row r="2" spans="1:15" ht="18.75" x14ac:dyDescent="0.3">
      <c r="B2" s="2"/>
      <c r="C2" s="2"/>
      <c r="D2" s="2"/>
      <c r="E2" s="2"/>
      <c r="F2" s="2"/>
      <c r="G2" s="2"/>
      <c r="H2" s="2"/>
      <c r="I2" s="4" t="s">
        <v>0</v>
      </c>
      <c r="J2" s="335" t="s">
        <v>108</v>
      </c>
      <c r="K2" s="335"/>
      <c r="L2" s="4" t="s">
        <v>0</v>
      </c>
    </row>
    <row r="3" spans="1:15" ht="18.75" x14ac:dyDescent="0.25">
      <c r="B3" s="2"/>
      <c r="C3" s="2"/>
      <c r="D3" s="2"/>
      <c r="E3" s="2"/>
      <c r="F3" s="2"/>
      <c r="G3" s="2"/>
      <c r="H3" s="2"/>
      <c r="I3" s="144"/>
      <c r="J3" s="284" t="s">
        <v>215</v>
      </c>
      <c r="K3" s="284"/>
      <c r="L3" s="144"/>
    </row>
    <row r="4" spans="1:15" ht="18.75" x14ac:dyDescent="0.25">
      <c r="B4" s="2"/>
      <c r="C4" s="2"/>
      <c r="D4" s="2"/>
      <c r="E4" s="2"/>
      <c r="F4" s="2"/>
      <c r="G4" s="2"/>
      <c r="H4" s="2"/>
      <c r="I4" s="5" t="s">
        <v>1</v>
      </c>
      <c r="J4" s="284" t="s">
        <v>216</v>
      </c>
      <c r="K4" s="284"/>
      <c r="L4" s="5" t="s">
        <v>1</v>
      </c>
    </row>
    <row r="5" spans="1:15" ht="18.75" x14ac:dyDescent="0.25">
      <c r="B5" s="2"/>
      <c r="C5" s="2"/>
      <c r="D5" s="2"/>
      <c r="E5" s="2"/>
      <c r="F5" s="2"/>
      <c r="G5" s="2"/>
      <c r="H5" s="2"/>
      <c r="I5" s="5" t="s">
        <v>2</v>
      </c>
      <c r="J5" s="284" t="s">
        <v>4</v>
      </c>
      <c r="K5" s="284"/>
      <c r="L5" s="5" t="s">
        <v>2</v>
      </c>
    </row>
    <row r="6" spans="1:15" ht="18.75" x14ac:dyDescent="0.25">
      <c r="B6" s="2"/>
      <c r="C6" s="2"/>
      <c r="D6" s="2"/>
      <c r="E6" s="2"/>
      <c r="F6" s="2"/>
      <c r="G6" s="2"/>
      <c r="H6" s="2"/>
      <c r="I6" s="5" t="s">
        <v>3</v>
      </c>
      <c r="J6" s="284" t="s">
        <v>255</v>
      </c>
      <c r="K6" s="284"/>
      <c r="L6" s="5" t="s">
        <v>3</v>
      </c>
    </row>
    <row r="7" spans="1:15" ht="21.75" customHeight="1" x14ac:dyDescent="0.25">
      <c r="B7" s="2"/>
      <c r="C7" s="2"/>
      <c r="D7" s="2"/>
      <c r="E7" s="2"/>
      <c r="F7" s="2"/>
      <c r="G7" s="2"/>
      <c r="H7" s="2"/>
      <c r="I7" s="5" t="s">
        <v>5</v>
      </c>
      <c r="J7" s="270" t="s">
        <v>271</v>
      </c>
      <c r="K7" s="284"/>
      <c r="L7" s="5" t="s">
        <v>5</v>
      </c>
    </row>
    <row r="8" spans="1:15" ht="18.75" x14ac:dyDescent="0.3">
      <c r="B8" s="2"/>
      <c r="C8" s="2"/>
      <c r="D8" s="2"/>
      <c r="E8" s="2"/>
      <c r="F8" s="2"/>
      <c r="G8" s="2"/>
      <c r="H8" s="6"/>
      <c r="I8" s="5" t="s">
        <v>6</v>
      </c>
      <c r="J8" s="122" t="s">
        <v>198</v>
      </c>
      <c r="K8" s="3"/>
      <c r="L8" s="5" t="s">
        <v>6</v>
      </c>
    </row>
    <row r="9" spans="1:15" ht="15.75" customHeight="1" x14ac:dyDescent="0.25">
      <c r="B9" s="2"/>
      <c r="C9" s="2"/>
      <c r="D9" s="2"/>
      <c r="E9" s="2"/>
      <c r="F9" s="2"/>
      <c r="G9" s="2"/>
      <c r="H9" s="6"/>
      <c r="I9" s="5" t="s">
        <v>24</v>
      </c>
      <c r="L9" s="7"/>
      <c r="M9" s="7"/>
      <c r="N9" s="7"/>
      <c r="O9" s="7"/>
    </row>
    <row r="10" spans="1:15" ht="18.75" x14ac:dyDescent="0.3">
      <c r="B10" s="2"/>
      <c r="C10" s="2"/>
      <c r="D10" s="2"/>
      <c r="E10" s="2"/>
      <c r="F10" s="2"/>
      <c r="G10" s="2"/>
      <c r="H10" s="2"/>
      <c r="I10" s="2"/>
      <c r="J10" s="122"/>
      <c r="K10" s="2"/>
      <c r="L10" s="2"/>
    </row>
    <row r="11" spans="1:15" ht="15.75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5" ht="36" customHeight="1" x14ac:dyDescent="0.3">
      <c r="B12" s="311" t="s">
        <v>33</v>
      </c>
      <c r="C12" s="311"/>
      <c r="D12" s="311"/>
      <c r="E12" s="311"/>
      <c r="F12" s="311"/>
      <c r="G12" s="311"/>
      <c r="H12" s="311"/>
      <c r="I12" s="311"/>
      <c r="J12" s="311"/>
      <c r="K12" s="311"/>
      <c r="L12" s="2"/>
    </row>
    <row r="13" spans="1:15" ht="15.75" x14ac:dyDescent="0.25">
      <c r="B13" s="2"/>
      <c r="C13" s="2"/>
      <c r="D13" s="328"/>
      <c r="E13" s="328"/>
      <c r="F13" s="328"/>
      <c r="G13" s="328"/>
      <c r="H13" s="328"/>
      <c r="I13" s="2"/>
      <c r="J13" s="2"/>
      <c r="K13" s="2"/>
      <c r="L13" s="2"/>
    </row>
    <row r="14" spans="1:15" ht="15.75" customHeight="1" x14ac:dyDescent="0.25">
      <c r="A14" s="312" t="s">
        <v>7</v>
      </c>
      <c r="B14" s="306" t="s">
        <v>8</v>
      </c>
      <c r="C14" s="306" t="s">
        <v>9</v>
      </c>
      <c r="D14" s="306" t="s">
        <v>26</v>
      </c>
      <c r="E14" s="333" t="s">
        <v>11</v>
      </c>
      <c r="F14" s="333"/>
      <c r="G14" s="333"/>
      <c r="H14" s="333"/>
      <c r="I14" s="333"/>
      <c r="J14" s="334"/>
      <c r="K14" s="309" t="s">
        <v>12</v>
      </c>
      <c r="L14" s="2"/>
    </row>
    <row r="15" spans="1:15" ht="15.75" x14ac:dyDescent="0.25">
      <c r="A15" s="318"/>
      <c r="B15" s="307"/>
      <c r="C15" s="307"/>
      <c r="D15" s="307"/>
      <c r="E15" s="306">
        <v>2018</v>
      </c>
      <c r="F15" s="306">
        <v>2019</v>
      </c>
      <c r="G15" s="306" t="s">
        <v>13</v>
      </c>
      <c r="H15" s="306" t="s">
        <v>14</v>
      </c>
      <c r="I15" s="306" t="s">
        <v>15</v>
      </c>
      <c r="J15" s="309">
        <v>2020</v>
      </c>
      <c r="K15" s="309"/>
      <c r="L15" s="2"/>
    </row>
    <row r="16" spans="1:15" ht="21.75" customHeight="1" x14ac:dyDescent="0.25">
      <c r="A16" s="313"/>
      <c r="B16" s="308"/>
      <c r="C16" s="308"/>
      <c r="D16" s="308"/>
      <c r="E16" s="308"/>
      <c r="F16" s="308"/>
      <c r="G16" s="308"/>
      <c r="H16" s="308"/>
      <c r="I16" s="308"/>
      <c r="J16" s="309"/>
      <c r="K16" s="309"/>
      <c r="L16" s="2"/>
    </row>
    <row r="17" spans="1:12" ht="64.5" customHeight="1" x14ac:dyDescent="0.25">
      <c r="A17" s="52">
        <v>1</v>
      </c>
      <c r="B17" s="53" t="s">
        <v>34</v>
      </c>
      <c r="C17" s="32" t="s">
        <v>16</v>
      </c>
      <c r="D17" s="33">
        <f t="shared" ref="D17:D24" si="0">E17+F17+J17</f>
        <v>6000</v>
      </c>
      <c r="E17" s="130">
        <v>2000</v>
      </c>
      <c r="F17" s="34">
        <v>2000</v>
      </c>
      <c r="G17" s="34"/>
      <c r="H17" s="34"/>
      <c r="I17" s="34"/>
      <c r="J17" s="34">
        <v>2000</v>
      </c>
      <c r="K17" s="32" t="s">
        <v>17</v>
      </c>
      <c r="L17" s="2"/>
    </row>
    <row r="18" spans="1:12" ht="75" hidden="1" x14ac:dyDescent="0.25">
      <c r="A18" s="52"/>
      <c r="B18" s="53" t="s">
        <v>35</v>
      </c>
      <c r="C18" s="32" t="s">
        <v>16</v>
      </c>
      <c r="D18" s="33">
        <f t="shared" si="0"/>
        <v>0</v>
      </c>
      <c r="E18" s="34"/>
      <c r="F18" s="34"/>
      <c r="G18" s="34"/>
      <c r="H18" s="34"/>
      <c r="I18" s="34"/>
      <c r="J18" s="34"/>
      <c r="K18" s="32" t="s">
        <v>36</v>
      </c>
      <c r="L18" s="2"/>
    </row>
    <row r="19" spans="1:12" ht="62.25" customHeight="1" x14ac:dyDescent="0.25">
      <c r="A19" s="54">
        <v>2</v>
      </c>
      <c r="B19" s="53" t="s">
        <v>37</v>
      </c>
      <c r="C19" s="32" t="s">
        <v>16</v>
      </c>
      <c r="D19" s="33">
        <f t="shared" si="0"/>
        <v>2400</v>
      </c>
      <c r="E19" s="34">
        <v>700</v>
      </c>
      <c r="F19" s="34">
        <v>800</v>
      </c>
      <c r="G19" s="34"/>
      <c r="H19" s="34"/>
      <c r="I19" s="34"/>
      <c r="J19" s="34">
        <v>900</v>
      </c>
      <c r="K19" s="32" t="s">
        <v>38</v>
      </c>
      <c r="L19" s="2"/>
    </row>
    <row r="20" spans="1:12" ht="75" x14ac:dyDescent="0.25">
      <c r="A20" s="54">
        <v>3</v>
      </c>
      <c r="B20" s="53" t="s">
        <v>39</v>
      </c>
      <c r="C20" s="32" t="s">
        <v>16</v>
      </c>
      <c r="D20" s="33">
        <f t="shared" si="0"/>
        <v>813</v>
      </c>
      <c r="E20" s="34">
        <f>250-87</f>
        <v>163</v>
      </c>
      <c r="F20" s="34">
        <v>300</v>
      </c>
      <c r="G20" s="34"/>
      <c r="H20" s="34"/>
      <c r="I20" s="34"/>
      <c r="J20" s="34">
        <v>350</v>
      </c>
      <c r="K20" s="32" t="s">
        <v>19</v>
      </c>
      <c r="L20" s="2"/>
    </row>
    <row r="21" spans="1:12" ht="69" customHeight="1" x14ac:dyDescent="0.25">
      <c r="A21" s="54">
        <v>4</v>
      </c>
      <c r="B21" s="53" t="s">
        <v>40</v>
      </c>
      <c r="C21" s="32" t="s">
        <v>16</v>
      </c>
      <c r="D21" s="140">
        <f t="shared" si="0"/>
        <v>670.60500000000002</v>
      </c>
      <c r="E21" s="130">
        <v>209</v>
      </c>
      <c r="F21" s="139">
        <v>224.07499999999999</v>
      </c>
      <c r="G21" s="34"/>
      <c r="H21" s="34"/>
      <c r="I21" s="34"/>
      <c r="J21" s="34">
        <v>237.53</v>
      </c>
      <c r="K21" s="297" t="s">
        <v>109</v>
      </c>
      <c r="L21" s="2"/>
    </row>
    <row r="22" spans="1:12" ht="56.25" x14ac:dyDescent="0.25">
      <c r="A22" s="55">
        <v>5</v>
      </c>
      <c r="B22" s="53" t="s">
        <v>41</v>
      </c>
      <c r="C22" s="32" t="s">
        <v>16</v>
      </c>
      <c r="D22" s="33">
        <f t="shared" si="0"/>
        <v>329.55</v>
      </c>
      <c r="E22" s="34">
        <v>103.38</v>
      </c>
      <c r="F22" s="34">
        <v>111.18</v>
      </c>
      <c r="G22" s="34"/>
      <c r="H22" s="34"/>
      <c r="I22" s="34"/>
      <c r="J22" s="34">
        <v>114.99</v>
      </c>
      <c r="K22" s="298"/>
      <c r="L22" s="2"/>
    </row>
    <row r="23" spans="1:12" ht="150" x14ac:dyDescent="0.25">
      <c r="A23" s="56">
        <v>6</v>
      </c>
      <c r="B23" s="35" t="s">
        <v>42</v>
      </c>
      <c r="C23" s="32" t="s">
        <v>16</v>
      </c>
      <c r="D23" s="33">
        <f t="shared" si="0"/>
        <v>1375.58</v>
      </c>
      <c r="E23" s="34">
        <v>428.84</v>
      </c>
      <c r="F23" s="34">
        <v>459.4</v>
      </c>
      <c r="G23" s="34"/>
      <c r="H23" s="34"/>
      <c r="I23" s="34"/>
      <c r="J23" s="34">
        <v>487.34</v>
      </c>
      <c r="K23" s="297" t="s">
        <v>109</v>
      </c>
      <c r="L23" s="2"/>
    </row>
    <row r="24" spans="1:12" ht="75" x14ac:dyDescent="0.25">
      <c r="A24" s="54">
        <v>7</v>
      </c>
      <c r="B24" s="35" t="s">
        <v>43</v>
      </c>
      <c r="C24" s="32" t="s">
        <v>16</v>
      </c>
      <c r="D24" s="140">
        <f t="shared" si="0"/>
        <v>847.39200000000005</v>
      </c>
      <c r="E24" s="34">
        <v>264</v>
      </c>
      <c r="F24" s="34">
        <v>283.2</v>
      </c>
      <c r="G24" s="34"/>
      <c r="H24" s="34"/>
      <c r="I24" s="34"/>
      <c r="J24" s="139">
        <v>300.19200000000001</v>
      </c>
      <c r="K24" s="298"/>
      <c r="L24" s="2"/>
    </row>
    <row r="25" spans="1:12" ht="75.75" customHeight="1" x14ac:dyDescent="0.25">
      <c r="A25" s="56">
        <v>8</v>
      </c>
      <c r="B25" s="35" t="s">
        <v>44</v>
      </c>
      <c r="C25" s="32" t="s">
        <v>16</v>
      </c>
      <c r="D25" s="33">
        <f>E25+F25+J25</f>
        <v>37</v>
      </c>
      <c r="E25" s="34">
        <v>10</v>
      </c>
      <c r="F25" s="34">
        <v>12</v>
      </c>
      <c r="G25" s="34"/>
      <c r="H25" s="34"/>
      <c r="I25" s="34"/>
      <c r="J25" s="34">
        <v>15</v>
      </c>
      <c r="K25" s="32" t="s">
        <v>28</v>
      </c>
      <c r="L25" s="2"/>
    </row>
    <row r="26" spans="1:12" ht="56.25" x14ac:dyDescent="0.25">
      <c r="A26" s="56">
        <v>9</v>
      </c>
      <c r="B26" s="35" t="s">
        <v>45</v>
      </c>
      <c r="C26" s="32" t="s">
        <v>16</v>
      </c>
      <c r="D26" s="33">
        <f>E26+F26+J26</f>
        <v>210</v>
      </c>
      <c r="E26" s="34">
        <v>65</v>
      </c>
      <c r="F26" s="34">
        <v>70</v>
      </c>
      <c r="G26" s="34"/>
      <c r="H26" s="34"/>
      <c r="I26" s="34"/>
      <c r="J26" s="34">
        <v>75</v>
      </c>
      <c r="K26" s="57" t="s">
        <v>28</v>
      </c>
      <c r="L26" s="2"/>
    </row>
    <row r="27" spans="1:12" ht="93.75" x14ac:dyDescent="0.25">
      <c r="A27" s="56">
        <v>10</v>
      </c>
      <c r="B27" s="35" t="s">
        <v>46</v>
      </c>
      <c r="C27" s="32" t="s">
        <v>16</v>
      </c>
      <c r="D27" s="33">
        <f>E27+F27+J27</f>
        <v>304</v>
      </c>
      <c r="E27" s="34">
        <f>42+80+87</f>
        <v>209</v>
      </c>
      <c r="F27" s="34">
        <v>45</v>
      </c>
      <c r="G27" s="34"/>
      <c r="H27" s="34"/>
      <c r="I27" s="34"/>
      <c r="J27" s="34">
        <v>50</v>
      </c>
      <c r="K27" s="57" t="s">
        <v>28</v>
      </c>
      <c r="L27" s="2"/>
    </row>
    <row r="28" spans="1:12" ht="37.5" x14ac:dyDescent="0.25">
      <c r="A28" s="56">
        <v>11</v>
      </c>
      <c r="B28" s="35" t="s">
        <v>244</v>
      </c>
      <c r="C28" s="193" t="s">
        <v>16</v>
      </c>
      <c r="D28" s="33">
        <v>150</v>
      </c>
      <c r="E28" s="130">
        <v>150</v>
      </c>
      <c r="F28" s="34"/>
      <c r="G28" s="34"/>
      <c r="H28" s="34"/>
      <c r="I28" s="34"/>
      <c r="J28" s="34"/>
      <c r="K28" s="156" t="s">
        <v>28</v>
      </c>
      <c r="L28" s="2"/>
    </row>
    <row r="29" spans="1:12" ht="37.5" x14ac:dyDescent="0.25">
      <c r="A29" s="56">
        <v>12</v>
      </c>
      <c r="B29" s="35" t="s">
        <v>207</v>
      </c>
      <c r="C29" s="193" t="s">
        <v>16</v>
      </c>
      <c r="D29" s="33">
        <v>1</v>
      </c>
      <c r="E29" s="130">
        <v>1</v>
      </c>
      <c r="F29" s="34"/>
      <c r="G29" s="34"/>
      <c r="H29" s="34"/>
      <c r="I29" s="34"/>
      <c r="J29" s="34"/>
      <c r="K29" s="156" t="s">
        <v>28</v>
      </c>
      <c r="L29" s="2"/>
    </row>
    <row r="30" spans="1:12" ht="32.25" customHeight="1" x14ac:dyDescent="0.3">
      <c r="A30" s="37"/>
      <c r="B30" s="12" t="s">
        <v>22</v>
      </c>
      <c r="C30" s="13"/>
      <c r="D30" s="141">
        <f>D17+D19+D20+D21+D22+D23+D24+D25+D26+D27+D28+D29</f>
        <v>13138.126999999999</v>
      </c>
      <c r="E30" s="141">
        <f t="shared" ref="E30:J30" si="1">E17+E19+E20+E21+E22+E23+E24+E25+E26+E27+E28+E29</f>
        <v>4303.22</v>
      </c>
      <c r="F30" s="141">
        <f t="shared" si="1"/>
        <v>4304.8549999999996</v>
      </c>
      <c r="G30" s="141">
        <f t="shared" si="1"/>
        <v>0</v>
      </c>
      <c r="H30" s="141">
        <f t="shared" si="1"/>
        <v>0</v>
      </c>
      <c r="I30" s="141">
        <f t="shared" si="1"/>
        <v>0</v>
      </c>
      <c r="J30" s="141">
        <f t="shared" si="1"/>
        <v>4530.0519999999997</v>
      </c>
      <c r="K30" s="14"/>
      <c r="L30" s="2"/>
    </row>
    <row r="31" spans="1:12" ht="32.25" customHeight="1" x14ac:dyDescent="0.25">
      <c r="A31" s="39"/>
      <c r="B31" s="16"/>
      <c r="C31" s="16"/>
      <c r="D31" s="58"/>
      <c r="E31" s="58"/>
      <c r="F31" s="58"/>
      <c r="G31" s="58"/>
      <c r="H31" s="58"/>
      <c r="I31" s="58"/>
      <c r="J31" s="58"/>
      <c r="K31" s="18"/>
      <c r="L31" s="2"/>
    </row>
    <row r="32" spans="1:12" ht="21.75" customHeight="1" x14ac:dyDescent="0.25">
      <c r="A32" s="39"/>
      <c r="B32" s="16"/>
      <c r="C32" s="16"/>
      <c r="D32" s="58"/>
      <c r="E32" s="58"/>
      <c r="F32" s="58"/>
      <c r="G32" s="58"/>
      <c r="H32" s="58"/>
      <c r="I32" s="58"/>
      <c r="J32" s="58"/>
      <c r="K32" s="18"/>
      <c r="L32" s="2"/>
    </row>
    <row r="33" spans="2:14" ht="15.75" x14ac:dyDescent="0.25">
      <c r="B33" s="16"/>
      <c r="C33" s="16"/>
      <c r="D33" s="17"/>
      <c r="E33" s="17"/>
      <c r="F33" s="17"/>
      <c r="G33" s="17"/>
      <c r="H33" s="17"/>
      <c r="I33" s="17"/>
      <c r="J33" s="17"/>
      <c r="K33" s="18"/>
      <c r="L33" s="2"/>
    </row>
    <row r="34" spans="2:14" ht="15.75" hidden="1" x14ac:dyDescent="0.25">
      <c r="B34" s="16"/>
      <c r="C34" s="16"/>
      <c r="D34" s="17"/>
      <c r="E34" s="17"/>
      <c r="F34" s="17"/>
      <c r="G34" s="17"/>
      <c r="H34" s="17"/>
      <c r="I34" s="17"/>
      <c r="J34" s="17"/>
      <c r="K34" s="18"/>
      <c r="L34" s="2"/>
    </row>
    <row r="35" spans="2:14" ht="18.75" x14ac:dyDescent="0.25">
      <c r="B35" s="263"/>
      <c r="C35" s="23"/>
      <c r="D35" s="6"/>
      <c r="E35" s="264"/>
      <c r="F35" s="264"/>
      <c r="G35" s="264"/>
      <c r="H35" s="264"/>
      <c r="I35" s="264"/>
      <c r="J35" s="264"/>
      <c r="K35" s="42"/>
      <c r="L35" s="2"/>
    </row>
    <row r="36" spans="2:14" s="43" customFormat="1" ht="18.75" customHeight="1" x14ac:dyDescent="0.2">
      <c r="B36" s="262" t="s">
        <v>277</v>
      </c>
      <c r="C36" s="262"/>
      <c r="E36" s="262"/>
      <c r="F36" s="332" t="s">
        <v>32</v>
      </c>
      <c r="G36" s="332"/>
      <c r="H36" s="332"/>
      <c r="I36" s="332"/>
      <c r="J36" s="332"/>
      <c r="K36" s="45"/>
      <c r="L36" s="59" t="s">
        <v>32</v>
      </c>
      <c r="M36" s="45"/>
    </row>
    <row r="37" spans="2:14" s="43" customFormat="1" ht="18.75" customHeight="1" x14ac:dyDescent="0.2">
      <c r="B37" s="44"/>
      <c r="C37" s="44"/>
      <c r="E37" s="44"/>
      <c r="F37" s="46"/>
      <c r="G37" s="46"/>
      <c r="H37" s="46"/>
      <c r="I37" s="46"/>
      <c r="J37" s="46"/>
      <c r="K37" s="45"/>
      <c r="L37" s="59"/>
      <c r="M37" s="45"/>
    </row>
    <row r="38" spans="2:14" s="43" customFormat="1" ht="18.75" customHeight="1" x14ac:dyDescent="0.2">
      <c r="B38" s="60" t="s">
        <v>276</v>
      </c>
      <c r="C38" s="44"/>
      <c r="E38" s="44"/>
      <c r="F38" s="256"/>
      <c r="G38" s="256"/>
      <c r="H38" s="256"/>
      <c r="I38" s="256"/>
      <c r="J38" s="256"/>
      <c r="K38" s="45"/>
      <c r="L38" s="59"/>
      <c r="M38" s="45"/>
    </row>
    <row r="39" spans="2:14" s="43" customFormat="1" ht="41.25" customHeight="1" x14ac:dyDescent="0.25">
      <c r="C39" s="47"/>
      <c r="E39" s="48"/>
      <c r="F39" s="49"/>
      <c r="G39" s="49"/>
      <c r="H39" s="49"/>
      <c r="I39" s="49"/>
      <c r="J39" s="49"/>
      <c r="K39" s="50"/>
      <c r="L39" s="50"/>
    </row>
    <row r="40" spans="2:14" s="43" customFormat="1" ht="42" customHeight="1" x14ac:dyDescent="0.25">
      <c r="B40" s="61"/>
      <c r="D40" s="51"/>
      <c r="E40" s="49"/>
      <c r="F40" s="49"/>
      <c r="G40" s="49"/>
      <c r="H40" s="49"/>
      <c r="I40" s="49"/>
      <c r="J40" s="49"/>
      <c r="K40" s="50"/>
      <c r="L40" s="50"/>
      <c r="N40" s="62"/>
    </row>
    <row r="41" spans="2:14" ht="15.75" x14ac:dyDescent="0.25">
      <c r="B41" s="26"/>
      <c r="C41" s="27"/>
      <c r="D41" s="28"/>
      <c r="E41" s="24"/>
      <c r="F41" s="24"/>
      <c r="G41" s="24"/>
      <c r="H41" s="24"/>
      <c r="I41" s="24"/>
      <c r="J41" s="2"/>
      <c r="K41" s="2"/>
    </row>
    <row r="42" spans="2:14" ht="15.75" x14ac:dyDescent="0.2">
      <c r="C42" s="28"/>
      <c r="D42" s="24"/>
      <c r="E42" s="24"/>
      <c r="F42" s="24"/>
      <c r="G42" s="24"/>
      <c r="H42" s="24"/>
      <c r="I42" s="24"/>
      <c r="J42" s="24"/>
    </row>
    <row r="43" spans="2:14" ht="15.75" x14ac:dyDescent="0.2">
      <c r="C43" s="29"/>
      <c r="D43" s="24"/>
      <c r="E43" s="24"/>
      <c r="F43" s="24"/>
      <c r="G43" s="24"/>
      <c r="H43" s="24"/>
      <c r="I43" s="24"/>
      <c r="J43" s="24"/>
    </row>
    <row r="45" spans="2:14" x14ac:dyDescent="0.2">
      <c r="H45" s="30"/>
    </row>
  </sheetData>
  <mergeCells count="23">
    <mergeCell ref="J2:K2"/>
    <mergeCell ref="J7:K7"/>
    <mergeCell ref="B12:K12"/>
    <mergeCell ref="D13:H13"/>
    <mergeCell ref="A14:A16"/>
    <mergeCell ref="B14:B16"/>
    <mergeCell ref="C14:C16"/>
    <mergeCell ref="D14:D16"/>
    <mergeCell ref="E14:J14"/>
    <mergeCell ref="J3:K3"/>
    <mergeCell ref="J4:K4"/>
    <mergeCell ref="J5:K5"/>
    <mergeCell ref="J6:K6"/>
    <mergeCell ref="F36:J36"/>
    <mergeCell ref="K14:K16"/>
    <mergeCell ref="E15:E16"/>
    <mergeCell ref="F15:F16"/>
    <mergeCell ref="G15:G16"/>
    <mergeCell ref="H15:H16"/>
    <mergeCell ref="I15:I16"/>
    <mergeCell ref="J15:J16"/>
    <mergeCell ref="K21:K22"/>
    <mergeCell ref="K23:K24"/>
  </mergeCells>
  <printOptions horizontalCentered="1"/>
  <pageMargins left="0" right="0" top="1.1811023622047245" bottom="0" header="0" footer="0"/>
  <pageSetup paperSize="9" scale="69" fitToHeight="2" orientation="landscape" r:id="rId1"/>
  <headerFooter alignWithMargins="0"/>
  <rowBreaks count="1" manualBreakCount="1">
    <brk id="39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41"/>
  <sheetViews>
    <sheetView view="pageBreakPreview" zoomScale="83" zoomScaleNormal="100" zoomScaleSheetLayoutView="83" workbookViewId="0">
      <selection activeCell="K36" sqref="A2:K36"/>
    </sheetView>
  </sheetViews>
  <sheetFormatPr defaultColWidth="9.140625" defaultRowHeight="12.75" x14ac:dyDescent="0.2"/>
  <cols>
    <col min="1" max="1" width="5.28515625" style="1" customWidth="1"/>
    <col min="2" max="2" width="46.140625" style="1" customWidth="1"/>
    <col min="3" max="3" width="17.5703125" style="1" customWidth="1"/>
    <col min="4" max="4" width="22" style="1" customWidth="1"/>
    <col min="5" max="5" width="17.42578125" style="1" customWidth="1"/>
    <col min="6" max="6" width="18.28515625" style="1" customWidth="1"/>
    <col min="7" max="8" width="11.5703125" style="1" hidden="1" customWidth="1"/>
    <col min="9" max="9" width="12.5703125" style="1" hidden="1" customWidth="1"/>
    <col min="10" max="10" width="14.42578125" style="1" customWidth="1"/>
    <col min="11" max="11" width="46.7109375" style="1" customWidth="1"/>
    <col min="12" max="16384" width="9.140625" style="1"/>
  </cols>
  <sheetData>
    <row r="1" spans="1:11" x14ac:dyDescent="0.2">
      <c r="K1" s="121"/>
    </row>
    <row r="2" spans="1:11" ht="18.75" x14ac:dyDescent="0.3">
      <c r="B2" s="2"/>
      <c r="C2" s="2"/>
      <c r="D2" s="2"/>
      <c r="E2" s="2"/>
      <c r="F2" s="2"/>
      <c r="G2" s="2"/>
      <c r="H2" s="2"/>
      <c r="I2" s="4" t="s">
        <v>0</v>
      </c>
      <c r="J2" s="335" t="s">
        <v>110</v>
      </c>
      <c r="K2" s="335"/>
    </row>
    <row r="3" spans="1:11" ht="18.75" x14ac:dyDescent="0.25">
      <c r="B3" s="2"/>
      <c r="C3" s="2"/>
      <c r="D3" s="2"/>
      <c r="E3" s="2"/>
      <c r="F3" s="2"/>
      <c r="G3" s="2"/>
      <c r="H3" s="2"/>
      <c r="I3" s="144"/>
      <c r="J3" s="284" t="s">
        <v>215</v>
      </c>
      <c r="K3" s="284"/>
    </row>
    <row r="4" spans="1:11" ht="18.75" x14ac:dyDescent="0.25">
      <c r="B4" s="2"/>
      <c r="C4" s="2"/>
      <c r="D4" s="2"/>
      <c r="E4" s="2"/>
      <c r="F4" s="2"/>
      <c r="G4" s="2"/>
      <c r="H4" s="2"/>
      <c r="I4" s="5" t="s">
        <v>1</v>
      </c>
      <c r="J4" s="284" t="s">
        <v>216</v>
      </c>
      <c r="K4" s="284"/>
    </row>
    <row r="5" spans="1:11" ht="18.75" x14ac:dyDescent="0.25">
      <c r="B5" s="2"/>
      <c r="C5" s="2"/>
      <c r="D5" s="2"/>
      <c r="E5" s="2"/>
      <c r="F5" s="2"/>
      <c r="G5" s="2"/>
      <c r="H5" s="2"/>
      <c r="I5" s="5" t="s">
        <v>2</v>
      </c>
      <c r="J5" s="284" t="s">
        <v>4</v>
      </c>
      <c r="K5" s="284"/>
    </row>
    <row r="6" spans="1:11" ht="18.75" x14ac:dyDescent="0.25">
      <c r="B6" s="2"/>
      <c r="C6" s="2"/>
      <c r="D6" s="2"/>
      <c r="E6" s="2"/>
      <c r="F6" s="2"/>
      <c r="G6" s="2"/>
      <c r="H6" s="2"/>
      <c r="I6" s="5" t="s">
        <v>3</v>
      </c>
      <c r="J6" s="284" t="s">
        <v>255</v>
      </c>
      <c r="K6" s="284"/>
    </row>
    <row r="7" spans="1:11" ht="24" customHeight="1" x14ac:dyDescent="0.25">
      <c r="B7" s="2"/>
      <c r="C7" s="2"/>
      <c r="D7" s="2"/>
      <c r="E7" s="2"/>
      <c r="F7" s="2"/>
      <c r="G7" s="2"/>
      <c r="H7" s="2"/>
      <c r="I7" s="5" t="s">
        <v>5</v>
      </c>
      <c r="J7" s="270" t="s">
        <v>271</v>
      </c>
      <c r="K7" s="284"/>
    </row>
    <row r="8" spans="1:11" ht="18.75" x14ac:dyDescent="0.3">
      <c r="B8" s="2"/>
      <c r="C8" s="2"/>
      <c r="D8" s="2"/>
      <c r="E8" s="2"/>
      <c r="F8" s="2"/>
      <c r="G8" s="2"/>
      <c r="H8" s="6"/>
      <c r="I8" s="5" t="s">
        <v>6</v>
      </c>
      <c r="J8" s="122" t="s">
        <v>199</v>
      </c>
      <c r="K8" s="3"/>
    </row>
    <row r="9" spans="1:11" ht="15.75" customHeight="1" x14ac:dyDescent="0.25">
      <c r="B9" s="2"/>
      <c r="C9" s="2"/>
      <c r="D9" s="2"/>
      <c r="E9" s="2"/>
      <c r="F9" s="2"/>
      <c r="G9" s="2"/>
      <c r="H9" s="6"/>
      <c r="I9" s="5" t="s">
        <v>24</v>
      </c>
    </row>
    <row r="10" spans="1:11" ht="18.75" x14ac:dyDescent="0.3">
      <c r="B10" s="2"/>
      <c r="C10" s="2"/>
      <c r="D10" s="2"/>
      <c r="E10" s="2"/>
      <c r="F10" s="2"/>
      <c r="G10" s="2"/>
      <c r="H10" s="2"/>
      <c r="I10" s="2"/>
      <c r="J10" s="122"/>
      <c r="K10" s="2"/>
    </row>
    <row r="11" spans="1:11" ht="15.75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8.75" x14ac:dyDescent="0.3">
      <c r="B12" s="311" t="s">
        <v>47</v>
      </c>
      <c r="C12" s="311"/>
      <c r="D12" s="311"/>
      <c r="E12" s="311"/>
      <c r="F12" s="311"/>
      <c r="G12" s="311"/>
      <c r="H12" s="311"/>
      <c r="I12" s="311"/>
      <c r="J12" s="311"/>
      <c r="K12" s="311"/>
    </row>
    <row r="13" spans="1:11" ht="15.75" x14ac:dyDescent="0.25">
      <c r="B13" s="2"/>
      <c r="C13" s="2"/>
      <c r="D13" s="328"/>
      <c r="E13" s="328"/>
      <c r="F13" s="328"/>
      <c r="G13" s="328"/>
      <c r="H13" s="328"/>
      <c r="I13" s="2"/>
      <c r="J13" s="2"/>
      <c r="K13" s="8"/>
    </row>
    <row r="14" spans="1:11" ht="18.75" x14ac:dyDescent="0.2">
      <c r="A14" s="306" t="s">
        <v>7</v>
      </c>
      <c r="B14" s="306" t="s">
        <v>8</v>
      </c>
      <c r="C14" s="306" t="s">
        <v>9</v>
      </c>
      <c r="D14" s="306" t="s">
        <v>10</v>
      </c>
      <c r="E14" s="333" t="s">
        <v>11</v>
      </c>
      <c r="F14" s="333"/>
      <c r="G14" s="333"/>
      <c r="H14" s="333"/>
      <c r="I14" s="333"/>
      <c r="J14" s="334"/>
      <c r="K14" s="309" t="s">
        <v>12</v>
      </c>
    </row>
    <row r="15" spans="1:11" x14ac:dyDescent="0.2">
      <c r="A15" s="307"/>
      <c r="B15" s="307"/>
      <c r="C15" s="307"/>
      <c r="D15" s="307"/>
      <c r="E15" s="306">
        <v>2018</v>
      </c>
      <c r="F15" s="306">
        <v>2019</v>
      </c>
      <c r="G15" s="306" t="s">
        <v>13</v>
      </c>
      <c r="H15" s="306" t="s">
        <v>14</v>
      </c>
      <c r="I15" s="306" t="s">
        <v>15</v>
      </c>
      <c r="J15" s="309">
        <v>2020</v>
      </c>
      <c r="K15" s="309"/>
    </row>
    <row r="16" spans="1:11" ht="22.5" customHeight="1" x14ac:dyDescent="0.2">
      <c r="A16" s="308"/>
      <c r="B16" s="308"/>
      <c r="C16" s="308"/>
      <c r="D16" s="308"/>
      <c r="E16" s="308"/>
      <c r="F16" s="308"/>
      <c r="G16" s="308"/>
      <c r="H16" s="308"/>
      <c r="I16" s="308"/>
      <c r="J16" s="309"/>
      <c r="K16" s="309"/>
    </row>
    <row r="17" spans="1:11" ht="75" x14ac:dyDescent="0.2">
      <c r="A17" s="9">
        <v>1</v>
      </c>
      <c r="B17" s="35" t="s">
        <v>48</v>
      </c>
      <c r="C17" s="32" t="s">
        <v>16</v>
      </c>
      <c r="D17" s="63">
        <f t="shared" ref="D17:D21" si="0">SUM(E17:J17)</f>
        <v>70</v>
      </c>
      <c r="E17" s="34">
        <v>70</v>
      </c>
      <c r="F17" s="34"/>
      <c r="G17" s="34"/>
      <c r="H17" s="34"/>
      <c r="I17" s="34"/>
      <c r="J17" s="34"/>
      <c r="K17" s="9" t="s">
        <v>20</v>
      </c>
    </row>
    <row r="18" spans="1:11" ht="75" x14ac:dyDescent="0.2">
      <c r="A18" s="9">
        <v>2</v>
      </c>
      <c r="B18" s="35" t="s">
        <v>49</v>
      </c>
      <c r="C18" s="32" t="s">
        <v>16</v>
      </c>
      <c r="D18" s="63">
        <f t="shared" si="0"/>
        <v>19000</v>
      </c>
      <c r="E18" s="130">
        <f>6000-320-180</f>
        <v>5500</v>
      </c>
      <c r="F18" s="34">
        <v>6500</v>
      </c>
      <c r="G18" s="34"/>
      <c r="H18" s="34"/>
      <c r="I18" s="34"/>
      <c r="J18" s="34">
        <v>7000</v>
      </c>
      <c r="K18" s="9" t="s">
        <v>20</v>
      </c>
    </row>
    <row r="19" spans="1:11" ht="75" x14ac:dyDescent="0.2">
      <c r="A19" s="9">
        <v>3</v>
      </c>
      <c r="B19" s="35" t="s">
        <v>50</v>
      </c>
      <c r="C19" s="32" t="s">
        <v>16</v>
      </c>
      <c r="D19" s="63">
        <f t="shared" si="0"/>
        <v>150.4</v>
      </c>
      <c r="E19" s="34">
        <v>150.4</v>
      </c>
      <c r="F19" s="34"/>
      <c r="G19" s="34"/>
      <c r="H19" s="34"/>
      <c r="I19" s="34"/>
      <c r="J19" s="34"/>
      <c r="K19" s="9" t="s">
        <v>20</v>
      </c>
    </row>
    <row r="20" spans="1:11" ht="75" x14ac:dyDescent="0.2">
      <c r="A20" s="9">
        <v>4</v>
      </c>
      <c r="B20" s="35" t="s">
        <v>51</v>
      </c>
      <c r="C20" s="32" t="s">
        <v>16</v>
      </c>
      <c r="D20" s="63">
        <f t="shared" si="0"/>
        <v>380</v>
      </c>
      <c r="E20" s="34">
        <v>100</v>
      </c>
      <c r="F20" s="34">
        <v>130</v>
      </c>
      <c r="G20" s="34"/>
      <c r="H20" s="34"/>
      <c r="I20" s="34"/>
      <c r="J20" s="34">
        <v>150</v>
      </c>
      <c r="K20" s="9" t="s">
        <v>20</v>
      </c>
    </row>
    <row r="21" spans="1:11" ht="75" x14ac:dyDescent="0.2">
      <c r="A21" s="9">
        <v>5</v>
      </c>
      <c r="B21" s="35" t="s">
        <v>21</v>
      </c>
      <c r="C21" s="32" t="s">
        <v>16</v>
      </c>
      <c r="D21" s="63">
        <f t="shared" si="0"/>
        <v>1350</v>
      </c>
      <c r="E21" s="34">
        <v>400</v>
      </c>
      <c r="F21" s="34">
        <v>450</v>
      </c>
      <c r="G21" s="34"/>
      <c r="H21" s="34"/>
      <c r="I21" s="34"/>
      <c r="J21" s="34">
        <f>200+100+200</f>
        <v>500</v>
      </c>
      <c r="K21" s="9" t="s">
        <v>20</v>
      </c>
    </row>
    <row r="22" spans="1:11" ht="75" x14ac:dyDescent="0.2">
      <c r="A22" s="9">
        <v>8</v>
      </c>
      <c r="B22" s="35" t="s">
        <v>52</v>
      </c>
      <c r="C22" s="32" t="s">
        <v>16</v>
      </c>
      <c r="D22" s="63">
        <f>SUM(E22:J22)</f>
        <v>5200</v>
      </c>
      <c r="E22" s="130">
        <f>1000+700</f>
        <v>1700</v>
      </c>
      <c r="F22" s="34">
        <v>1500</v>
      </c>
      <c r="G22" s="34"/>
      <c r="H22" s="34"/>
      <c r="I22" s="34"/>
      <c r="J22" s="34">
        <v>2000</v>
      </c>
      <c r="K22" s="9" t="s">
        <v>20</v>
      </c>
    </row>
    <row r="23" spans="1:11" ht="75" x14ac:dyDescent="0.2">
      <c r="A23" s="9">
        <v>9</v>
      </c>
      <c r="B23" s="35" t="s">
        <v>53</v>
      </c>
      <c r="C23" s="32" t="s">
        <v>16</v>
      </c>
      <c r="D23" s="63">
        <f>E23+F23+J23</f>
        <v>50</v>
      </c>
      <c r="E23" s="130">
        <v>50</v>
      </c>
      <c r="F23" s="34"/>
      <c r="G23" s="34"/>
      <c r="H23" s="34"/>
      <c r="I23" s="34"/>
      <c r="J23" s="34"/>
      <c r="K23" s="9" t="s">
        <v>20</v>
      </c>
    </row>
    <row r="24" spans="1:11" ht="75" x14ac:dyDescent="0.2">
      <c r="A24" s="9">
        <v>10</v>
      </c>
      <c r="B24" s="35" t="s">
        <v>54</v>
      </c>
      <c r="C24" s="32" t="s">
        <v>16</v>
      </c>
      <c r="D24" s="63">
        <f>E24+F24+J24</f>
        <v>790</v>
      </c>
      <c r="E24" s="130">
        <v>790</v>
      </c>
      <c r="F24" s="34"/>
      <c r="G24" s="34"/>
      <c r="H24" s="34"/>
      <c r="I24" s="34"/>
      <c r="J24" s="34"/>
      <c r="K24" s="9" t="s">
        <v>20</v>
      </c>
    </row>
    <row r="25" spans="1:11" ht="75" x14ac:dyDescent="0.2">
      <c r="A25" s="9">
        <v>11</v>
      </c>
      <c r="B25" s="35" t="s">
        <v>183</v>
      </c>
      <c r="C25" s="193" t="s">
        <v>16</v>
      </c>
      <c r="D25" s="63">
        <v>320</v>
      </c>
      <c r="E25" s="130">
        <v>320</v>
      </c>
      <c r="F25" s="34"/>
      <c r="G25" s="34"/>
      <c r="H25" s="34"/>
      <c r="I25" s="34"/>
      <c r="J25" s="34"/>
      <c r="K25" s="9" t="s">
        <v>20</v>
      </c>
    </row>
    <row r="26" spans="1:11" ht="75" x14ac:dyDescent="0.2">
      <c r="A26" s="9">
        <v>12</v>
      </c>
      <c r="B26" s="35" t="s">
        <v>184</v>
      </c>
      <c r="C26" s="193" t="s">
        <v>16</v>
      </c>
      <c r="D26" s="63">
        <v>180</v>
      </c>
      <c r="E26" s="130">
        <v>180</v>
      </c>
      <c r="F26" s="34"/>
      <c r="G26" s="34"/>
      <c r="H26" s="34"/>
      <c r="I26" s="34"/>
      <c r="J26" s="34"/>
      <c r="K26" s="9" t="s">
        <v>20</v>
      </c>
    </row>
    <row r="27" spans="1:11" ht="56.25" x14ac:dyDescent="0.2">
      <c r="A27" s="9">
        <v>13</v>
      </c>
      <c r="B27" s="35" t="s">
        <v>185</v>
      </c>
      <c r="C27" s="193" t="s">
        <v>16</v>
      </c>
      <c r="D27" s="63">
        <v>3000</v>
      </c>
      <c r="E27" s="130">
        <v>3000</v>
      </c>
      <c r="F27" s="34"/>
      <c r="G27" s="34"/>
      <c r="H27" s="34"/>
      <c r="I27" s="34"/>
      <c r="J27" s="34"/>
      <c r="K27" s="9" t="s">
        <v>186</v>
      </c>
    </row>
    <row r="28" spans="1:11" ht="18.75" x14ac:dyDescent="0.3">
      <c r="A28" s="11"/>
      <c r="B28" s="12" t="s">
        <v>22</v>
      </c>
      <c r="C28" s="13"/>
      <c r="D28" s="38">
        <f>D17+D18+D19+D20+D21+D22+D23+D24+D25+D26+D27</f>
        <v>30490.400000000001</v>
      </c>
      <c r="E28" s="38">
        <f>E17+E18+E19+E20+E21+E22+E23+E24+E25+E26+E27</f>
        <v>12260.4</v>
      </c>
      <c r="F28" s="38">
        <f>F17+F18+F19+F20+F21+F22+F23+F24+F25+F26+F27</f>
        <v>8580</v>
      </c>
      <c r="G28" s="38" t="e">
        <f>G17+G18+G19+G20+G21+G22+G23+G24+#REF!+G25+G26+G27</f>
        <v>#REF!</v>
      </c>
      <c r="H28" s="38" t="e">
        <f>H17+H18+H19+H20+H21+H22+H23+H24+#REF!+H25+H26+H27</f>
        <v>#REF!</v>
      </c>
      <c r="I28" s="38" t="e">
        <f>I17+I18+I19+I20+I21+I22+I23+I24+#REF!+I25+I26+I27</f>
        <v>#REF!</v>
      </c>
      <c r="J28" s="38">
        <f>J17+J18+J19+J20+J21+J22+J23+J24+J25+J26+J27</f>
        <v>9650</v>
      </c>
      <c r="K28" s="14"/>
    </row>
    <row r="29" spans="1:11" ht="15.75" x14ac:dyDescent="0.25">
      <c r="A29" s="15"/>
      <c r="B29" s="16"/>
      <c r="C29" s="16"/>
      <c r="D29" s="17"/>
      <c r="E29" s="17"/>
      <c r="F29" s="17"/>
      <c r="G29" s="17"/>
      <c r="H29" s="17"/>
      <c r="I29" s="17"/>
      <c r="J29" s="17"/>
      <c r="K29" s="18"/>
    </row>
    <row r="30" spans="1:11" ht="15.75" x14ac:dyDescent="0.25">
      <c r="A30" s="15"/>
      <c r="B30" s="16"/>
      <c r="C30" s="16"/>
      <c r="D30" s="17"/>
      <c r="E30" s="17"/>
      <c r="F30" s="17"/>
      <c r="G30" s="17"/>
      <c r="H30" s="17"/>
      <c r="I30" s="17"/>
      <c r="J30" s="17"/>
      <c r="K30" s="18"/>
    </row>
    <row r="31" spans="1:11" ht="15.75" x14ac:dyDescent="0.25">
      <c r="A31" s="15"/>
      <c r="B31" s="16"/>
      <c r="C31" s="16"/>
      <c r="D31" s="17"/>
      <c r="E31" s="17"/>
      <c r="F31" s="17"/>
      <c r="G31" s="17"/>
      <c r="H31" s="17"/>
      <c r="I31" s="17"/>
      <c r="J31" s="17"/>
      <c r="K31" s="18"/>
    </row>
    <row r="32" spans="1:11" ht="15.75" x14ac:dyDescent="0.25">
      <c r="B32" s="16"/>
      <c r="C32" s="16"/>
      <c r="D32" s="17"/>
      <c r="E32" s="17"/>
      <c r="F32" s="17"/>
      <c r="G32" s="17"/>
      <c r="H32" s="17"/>
      <c r="I32" s="17"/>
      <c r="J32" s="17"/>
      <c r="K32" s="18"/>
    </row>
    <row r="33" spans="2:11" s="6" customFormat="1" ht="18.75" x14ac:dyDescent="0.2">
      <c r="B33" s="276" t="s">
        <v>129</v>
      </c>
      <c r="C33" s="276"/>
      <c r="D33" s="258"/>
      <c r="E33" s="20"/>
      <c r="F33" s="20"/>
      <c r="J33" s="22"/>
      <c r="K33" s="22" t="s">
        <v>32</v>
      </c>
    </row>
    <row r="34" spans="2:11" s="6" customFormat="1" ht="18.75" x14ac:dyDescent="0.2">
      <c r="B34" s="258"/>
      <c r="C34" s="258"/>
      <c r="D34" s="258"/>
      <c r="E34" s="20"/>
      <c r="F34" s="20"/>
      <c r="J34" s="22"/>
      <c r="K34" s="22"/>
    </row>
    <row r="35" spans="2:11" s="6" customFormat="1" ht="18.75" x14ac:dyDescent="0.25">
      <c r="B35" s="310" t="s">
        <v>274</v>
      </c>
      <c r="C35" s="310"/>
      <c r="D35" s="23"/>
      <c r="E35" s="24"/>
      <c r="F35" s="24"/>
      <c r="G35" s="24"/>
      <c r="H35" s="24"/>
      <c r="I35" s="24"/>
      <c r="J35" s="2"/>
      <c r="K35" s="2"/>
    </row>
    <row r="36" spans="2:11" ht="15.75" x14ac:dyDescent="0.25">
      <c r="B36" s="25" t="s">
        <v>23</v>
      </c>
      <c r="C36" s="25"/>
      <c r="D36" s="24"/>
      <c r="E36" s="24"/>
      <c r="F36" s="24"/>
      <c r="G36" s="24"/>
      <c r="H36" s="24"/>
      <c r="I36" s="24"/>
      <c r="J36" s="2"/>
      <c r="K36" s="2"/>
    </row>
    <row r="37" spans="2:11" ht="15.75" x14ac:dyDescent="0.25">
      <c r="B37" s="26"/>
      <c r="C37" s="27"/>
      <c r="D37" s="28"/>
      <c r="E37" s="24"/>
      <c r="F37" s="24"/>
      <c r="G37" s="24"/>
      <c r="H37" s="24"/>
      <c r="I37" s="24"/>
      <c r="J37" s="2"/>
      <c r="K37" s="2"/>
    </row>
    <row r="38" spans="2:11" ht="15.75" x14ac:dyDescent="0.2">
      <c r="C38" s="28"/>
      <c r="D38" s="24"/>
      <c r="E38" s="24"/>
      <c r="F38" s="24"/>
      <c r="G38" s="24"/>
      <c r="H38" s="24"/>
      <c r="I38" s="24"/>
      <c r="J38" s="24"/>
    </row>
    <row r="39" spans="2:11" ht="15.75" x14ac:dyDescent="0.2">
      <c r="C39" s="29"/>
      <c r="D39" s="24"/>
      <c r="E39" s="24"/>
      <c r="F39" s="24"/>
      <c r="G39" s="24"/>
      <c r="H39" s="24"/>
      <c r="I39" s="24"/>
      <c r="J39" s="24"/>
    </row>
    <row r="41" spans="2:11" x14ac:dyDescent="0.2">
      <c r="H41" s="30"/>
    </row>
  </sheetData>
  <mergeCells count="22">
    <mergeCell ref="J2:K2"/>
    <mergeCell ref="J7:K7"/>
    <mergeCell ref="B12:K12"/>
    <mergeCell ref="D13:H13"/>
    <mergeCell ref="A14:A16"/>
    <mergeCell ref="B14:B16"/>
    <mergeCell ref="C14:C16"/>
    <mergeCell ref="D14:D16"/>
    <mergeCell ref="E14:J14"/>
    <mergeCell ref="J3:K3"/>
    <mergeCell ref="J4:K4"/>
    <mergeCell ref="J5:K5"/>
    <mergeCell ref="J6:K6"/>
    <mergeCell ref="B33:C33"/>
    <mergeCell ref="B35:C35"/>
    <mergeCell ref="K14:K16"/>
    <mergeCell ref="E15:E16"/>
    <mergeCell ref="F15:F16"/>
    <mergeCell ref="G15:G16"/>
    <mergeCell ref="H15:H16"/>
    <mergeCell ref="I15:I16"/>
    <mergeCell ref="J15:J16"/>
  </mergeCells>
  <printOptions horizontalCentered="1"/>
  <pageMargins left="0" right="0" top="1.1811023622047245" bottom="0" header="0" footer="0"/>
  <pageSetup paperSize="9" scale="78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1"/>
  <sheetViews>
    <sheetView view="pageBreakPreview" topLeftCell="A16" zoomScale="76" zoomScaleNormal="100" zoomScaleSheetLayoutView="76" workbookViewId="0">
      <selection activeCell="L26" sqref="A1:L26"/>
    </sheetView>
  </sheetViews>
  <sheetFormatPr defaultRowHeight="12.75" x14ac:dyDescent="0.2"/>
  <cols>
    <col min="1" max="1" width="6.140625" style="1" customWidth="1"/>
    <col min="2" max="2" width="38.28515625" style="1" customWidth="1"/>
    <col min="3" max="3" width="19.85546875" style="1" customWidth="1"/>
    <col min="4" max="4" width="17.28515625" style="1" customWidth="1"/>
    <col min="5" max="5" width="19.5703125" style="1" customWidth="1"/>
    <col min="6" max="6" width="19.7109375" style="1" customWidth="1"/>
    <col min="7" max="9" width="9.140625" style="1" hidden="1" customWidth="1"/>
    <col min="10" max="10" width="19.5703125" style="1" customWidth="1"/>
    <col min="11" max="11" width="39.85546875" style="1" customWidth="1"/>
    <col min="12" max="256" width="9.140625" style="1"/>
    <col min="257" max="257" width="6.140625" style="1" customWidth="1"/>
    <col min="258" max="258" width="38.28515625" style="1" customWidth="1"/>
    <col min="259" max="259" width="19.85546875" style="1" customWidth="1"/>
    <col min="260" max="260" width="17.28515625" style="1" customWidth="1"/>
    <col min="261" max="261" width="19.5703125" style="1" customWidth="1"/>
    <col min="262" max="262" width="19.7109375" style="1" customWidth="1"/>
    <col min="263" max="265" width="0" style="1" hidden="1" customWidth="1"/>
    <col min="266" max="266" width="19.5703125" style="1" customWidth="1"/>
    <col min="267" max="267" width="39.85546875" style="1" customWidth="1"/>
    <col min="268" max="512" width="9.140625" style="1"/>
    <col min="513" max="513" width="6.140625" style="1" customWidth="1"/>
    <col min="514" max="514" width="38.28515625" style="1" customWidth="1"/>
    <col min="515" max="515" width="19.85546875" style="1" customWidth="1"/>
    <col min="516" max="516" width="17.28515625" style="1" customWidth="1"/>
    <col min="517" max="517" width="19.5703125" style="1" customWidth="1"/>
    <col min="518" max="518" width="19.7109375" style="1" customWidth="1"/>
    <col min="519" max="521" width="0" style="1" hidden="1" customWidth="1"/>
    <col min="522" max="522" width="19.5703125" style="1" customWidth="1"/>
    <col min="523" max="523" width="39.85546875" style="1" customWidth="1"/>
    <col min="524" max="768" width="9.140625" style="1"/>
    <col min="769" max="769" width="6.140625" style="1" customWidth="1"/>
    <col min="770" max="770" width="38.28515625" style="1" customWidth="1"/>
    <col min="771" max="771" width="19.85546875" style="1" customWidth="1"/>
    <col min="772" max="772" width="17.28515625" style="1" customWidth="1"/>
    <col min="773" max="773" width="19.5703125" style="1" customWidth="1"/>
    <col min="774" max="774" width="19.7109375" style="1" customWidth="1"/>
    <col min="775" max="777" width="0" style="1" hidden="1" customWidth="1"/>
    <col min="778" max="778" width="19.5703125" style="1" customWidth="1"/>
    <col min="779" max="779" width="39.85546875" style="1" customWidth="1"/>
    <col min="780" max="1024" width="9.140625" style="1"/>
    <col min="1025" max="1025" width="6.140625" style="1" customWidth="1"/>
    <col min="1026" max="1026" width="38.28515625" style="1" customWidth="1"/>
    <col min="1027" max="1027" width="19.85546875" style="1" customWidth="1"/>
    <col min="1028" max="1028" width="17.28515625" style="1" customWidth="1"/>
    <col min="1029" max="1029" width="19.5703125" style="1" customWidth="1"/>
    <col min="1030" max="1030" width="19.7109375" style="1" customWidth="1"/>
    <col min="1031" max="1033" width="0" style="1" hidden="1" customWidth="1"/>
    <col min="1034" max="1034" width="19.5703125" style="1" customWidth="1"/>
    <col min="1035" max="1035" width="39.85546875" style="1" customWidth="1"/>
    <col min="1036" max="1280" width="9.140625" style="1"/>
    <col min="1281" max="1281" width="6.140625" style="1" customWidth="1"/>
    <col min="1282" max="1282" width="38.28515625" style="1" customWidth="1"/>
    <col min="1283" max="1283" width="19.85546875" style="1" customWidth="1"/>
    <col min="1284" max="1284" width="17.28515625" style="1" customWidth="1"/>
    <col min="1285" max="1285" width="19.5703125" style="1" customWidth="1"/>
    <col min="1286" max="1286" width="19.7109375" style="1" customWidth="1"/>
    <col min="1287" max="1289" width="0" style="1" hidden="1" customWidth="1"/>
    <col min="1290" max="1290" width="19.5703125" style="1" customWidth="1"/>
    <col min="1291" max="1291" width="39.85546875" style="1" customWidth="1"/>
    <col min="1292" max="1536" width="9.140625" style="1"/>
    <col min="1537" max="1537" width="6.140625" style="1" customWidth="1"/>
    <col min="1538" max="1538" width="38.28515625" style="1" customWidth="1"/>
    <col min="1539" max="1539" width="19.85546875" style="1" customWidth="1"/>
    <col min="1540" max="1540" width="17.28515625" style="1" customWidth="1"/>
    <col min="1541" max="1541" width="19.5703125" style="1" customWidth="1"/>
    <col min="1542" max="1542" width="19.7109375" style="1" customWidth="1"/>
    <col min="1543" max="1545" width="0" style="1" hidden="1" customWidth="1"/>
    <col min="1546" max="1546" width="19.5703125" style="1" customWidth="1"/>
    <col min="1547" max="1547" width="39.85546875" style="1" customWidth="1"/>
    <col min="1548" max="1792" width="9.140625" style="1"/>
    <col min="1793" max="1793" width="6.140625" style="1" customWidth="1"/>
    <col min="1794" max="1794" width="38.28515625" style="1" customWidth="1"/>
    <col min="1795" max="1795" width="19.85546875" style="1" customWidth="1"/>
    <col min="1796" max="1796" width="17.28515625" style="1" customWidth="1"/>
    <col min="1797" max="1797" width="19.5703125" style="1" customWidth="1"/>
    <col min="1798" max="1798" width="19.7109375" style="1" customWidth="1"/>
    <col min="1799" max="1801" width="0" style="1" hidden="1" customWidth="1"/>
    <col min="1802" max="1802" width="19.5703125" style="1" customWidth="1"/>
    <col min="1803" max="1803" width="39.85546875" style="1" customWidth="1"/>
    <col min="1804" max="2048" width="9.140625" style="1"/>
    <col min="2049" max="2049" width="6.140625" style="1" customWidth="1"/>
    <col min="2050" max="2050" width="38.28515625" style="1" customWidth="1"/>
    <col min="2051" max="2051" width="19.85546875" style="1" customWidth="1"/>
    <col min="2052" max="2052" width="17.28515625" style="1" customWidth="1"/>
    <col min="2053" max="2053" width="19.5703125" style="1" customWidth="1"/>
    <col min="2054" max="2054" width="19.7109375" style="1" customWidth="1"/>
    <col min="2055" max="2057" width="0" style="1" hidden="1" customWidth="1"/>
    <col min="2058" max="2058" width="19.5703125" style="1" customWidth="1"/>
    <col min="2059" max="2059" width="39.85546875" style="1" customWidth="1"/>
    <col min="2060" max="2304" width="9.140625" style="1"/>
    <col min="2305" max="2305" width="6.140625" style="1" customWidth="1"/>
    <col min="2306" max="2306" width="38.28515625" style="1" customWidth="1"/>
    <col min="2307" max="2307" width="19.85546875" style="1" customWidth="1"/>
    <col min="2308" max="2308" width="17.28515625" style="1" customWidth="1"/>
    <col min="2309" max="2309" width="19.5703125" style="1" customWidth="1"/>
    <col min="2310" max="2310" width="19.7109375" style="1" customWidth="1"/>
    <col min="2311" max="2313" width="0" style="1" hidden="1" customWidth="1"/>
    <col min="2314" max="2314" width="19.5703125" style="1" customWidth="1"/>
    <col min="2315" max="2315" width="39.85546875" style="1" customWidth="1"/>
    <col min="2316" max="2560" width="9.140625" style="1"/>
    <col min="2561" max="2561" width="6.140625" style="1" customWidth="1"/>
    <col min="2562" max="2562" width="38.28515625" style="1" customWidth="1"/>
    <col min="2563" max="2563" width="19.85546875" style="1" customWidth="1"/>
    <col min="2564" max="2564" width="17.28515625" style="1" customWidth="1"/>
    <col min="2565" max="2565" width="19.5703125" style="1" customWidth="1"/>
    <col min="2566" max="2566" width="19.7109375" style="1" customWidth="1"/>
    <col min="2567" max="2569" width="0" style="1" hidden="1" customWidth="1"/>
    <col min="2570" max="2570" width="19.5703125" style="1" customWidth="1"/>
    <col min="2571" max="2571" width="39.85546875" style="1" customWidth="1"/>
    <col min="2572" max="2816" width="9.140625" style="1"/>
    <col min="2817" max="2817" width="6.140625" style="1" customWidth="1"/>
    <col min="2818" max="2818" width="38.28515625" style="1" customWidth="1"/>
    <col min="2819" max="2819" width="19.85546875" style="1" customWidth="1"/>
    <col min="2820" max="2820" width="17.28515625" style="1" customWidth="1"/>
    <col min="2821" max="2821" width="19.5703125" style="1" customWidth="1"/>
    <col min="2822" max="2822" width="19.7109375" style="1" customWidth="1"/>
    <col min="2823" max="2825" width="0" style="1" hidden="1" customWidth="1"/>
    <col min="2826" max="2826" width="19.5703125" style="1" customWidth="1"/>
    <col min="2827" max="2827" width="39.85546875" style="1" customWidth="1"/>
    <col min="2828" max="3072" width="9.140625" style="1"/>
    <col min="3073" max="3073" width="6.140625" style="1" customWidth="1"/>
    <col min="3074" max="3074" width="38.28515625" style="1" customWidth="1"/>
    <col min="3075" max="3075" width="19.85546875" style="1" customWidth="1"/>
    <col min="3076" max="3076" width="17.28515625" style="1" customWidth="1"/>
    <col min="3077" max="3077" width="19.5703125" style="1" customWidth="1"/>
    <col min="3078" max="3078" width="19.7109375" style="1" customWidth="1"/>
    <col min="3079" max="3081" width="0" style="1" hidden="1" customWidth="1"/>
    <col min="3082" max="3082" width="19.5703125" style="1" customWidth="1"/>
    <col min="3083" max="3083" width="39.85546875" style="1" customWidth="1"/>
    <col min="3084" max="3328" width="9.140625" style="1"/>
    <col min="3329" max="3329" width="6.140625" style="1" customWidth="1"/>
    <col min="3330" max="3330" width="38.28515625" style="1" customWidth="1"/>
    <col min="3331" max="3331" width="19.85546875" style="1" customWidth="1"/>
    <col min="3332" max="3332" width="17.28515625" style="1" customWidth="1"/>
    <col min="3333" max="3333" width="19.5703125" style="1" customWidth="1"/>
    <col min="3334" max="3334" width="19.7109375" style="1" customWidth="1"/>
    <col min="3335" max="3337" width="0" style="1" hidden="1" customWidth="1"/>
    <col min="3338" max="3338" width="19.5703125" style="1" customWidth="1"/>
    <col min="3339" max="3339" width="39.85546875" style="1" customWidth="1"/>
    <col min="3340" max="3584" width="9.140625" style="1"/>
    <col min="3585" max="3585" width="6.140625" style="1" customWidth="1"/>
    <col min="3586" max="3586" width="38.28515625" style="1" customWidth="1"/>
    <col min="3587" max="3587" width="19.85546875" style="1" customWidth="1"/>
    <col min="3588" max="3588" width="17.28515625" style="1" customWidth="1"/>
    <col min="3589" max="3589" width="19.5703125" style="1" customWidth="1"/>
    <col min="3590" max="3590" width="19.7109375" style="1" customWidth="1"/>
    <col min="3591" max="3593" width="0" style="1" hidden="1" customWidth="1"/>
    <col min="3594" max="3594" width="19.5703125" style="1" customWidth="1"/>
    <col min="3595" max="3595" width="39.85546875" style="1" customWidth="1"/>
    <col min="3596" max="3840" width="9.140625" style="1"/>
    <col min="3841" max="3841" width="6.140625" style="1" customWidth="1"/>
    <col min="3842" max="3842" width="38.28515625" style="1" customWidth="1"/>
    <col min="3843" max="3843" width="19.85546875" style="1" customWidth="1"/>
    <col min="3844" max="3844" width="17.28515625" style="1" customWidth="1"/>
    <col min="3845" max="3845" width="19.5703125" style="1" customWidth="1"/>
    <col min="3846" max="3846" width="19.7109375" style="1" customWidth="1"/>
    <col min="3847" max="3849" width="0" style="1" hidden="1" customWidth="1"/>
    <col min="3850" max="3850" width="19.5703125" style="1" customWidth="1"/>
    <col min="3851" max="3851" width="39.85546875" style="1" customWidth="1"/>
    <col min="3852" max="4096" width="9.140625" style="1"/>
    <col min="4097" max="4097" width="6.140625" style="1" customWidth="1"/>
    <col min="4098" max="4098" width="38.28515625" style="1" customWidth="1"/>
    <col min="4099" max="4099" width="19.85546875" style="1" customWidth="1"/>
    <col min="4100" max="4100" width="17.28515625" style="1" customWidth="1"/>
    <col min="4101" max="4101" width="19.5703125" style="1" customWidth="1"/>
    <col min="4102" max="4102" width="19.7109375" style="1" customWidth="1"/>
    <col min="4103" max="4105" width="0" style="1" hidden="1" customWidth="1"/>
    <col min="4106" max="4106" width="19.5703125" style="1" customWidth="1"/>
    <col min="4107" max="4107" width="39.85546875" style="1" customWidth="1"/>
    <col min="4108" max="4352" width="9.140625" style="1"/>
    <col min="4353" max="4353" width="6.140625" style="1" customWidth="1"/>
    <col min="4354" max="4354" width="38.28515625" style="1" customWidth="1"/>
    <col min="4355" max="4355" width="19.85546875" style="1" customWidth="1"/>
    <col min="4356" max="4356" width="17.28515625" style="1" customWidth="1"/>
    <col min="4357" max="4357" width="19.5703125" style="1" customWidth="1"/>
    <col min="4358" max="4358" width="19.7109375" style="1" customWidth="1"/>
    <col min="4359" max="4361" width="0" style="1" hidden="1" customWidth="1"/>
    <col min="4362" max="4362" width="19.5703125" style="1" customWidth="1"/>
    <col min="4363" max="4363" width="39.85546875" style="1" customWidth="1"/>
    <col min="4364" max="4608" width="9.140625" style="1"/>
    <col min="4609" max="4609" width="6.140625" style="1" customWidth="1"/>
    <col min="4610" max="4610" width="38.28515625" style="1" customWidth="1"/>
    <col min="4611" max="4611" width="19.85546875" style="1" customWidth="1"/>
    <col min="4612" max="4612" width="17.28515625" style="1" customWidth="1"/>
    <col min="4613" max="4613" width="19.5703125" style="1" customWidth="1"/>
    <col min="4614" max="4614" width="19.7109375" style="1" customWidth="1"/>
    <col min="4615" max="4617" width="0" style="1" hidden="1" customWidth="1"/>
    <col min="4618" max="4618" width="19.5703125" style="1" customWidth="1"/>
    <col min="4619" max="4619" width="39.85546875" style="1" customWidth="1"/>
    <col min="4620" max="4864" width="9.140625" style="1"/>
    <col min="4865" max="4865" width="6.140625" style="1" customWidth="1"/>
    <col min="4866" max="4866" width="38.28515625" style="1" customWidth="1"/>
    <col min="4867" max="4867" width="19.85546875" style="1" customWidth="1"/>
    <col min="4868" max="4868" width="17.28515625" style="1" customWidth="1"/>
    <col min="4869" max="4869" width="19.5703125" style="1" customWidth="1"/>
    <col min="4870" max="4870" width="19.7109375" style="1" customWidth="1"/>
    <col min="4871" max="4873" width="0" style="1" hidden="1" customWidth="1"/>
    <col min="4874" max="4874" width="19.5703125" style="1" customWidth="1"/>
    <col min="4875" max="4875" width="39.85546875" style="1" customWidth="1"/>
    <col min="4876" max="5120" width="9.140625" style="1"/>
    <col min="5121" max="5121" width="6.140625" style="1" customWidth="1"/>
    <col min="5122" max="5122" width="38.28515625" style="1" customWidth="1"/>
    <col min="5123" max="5123" width="19.85546875" style="1" customWidth="1"/>
    <col min="5124" max="5124" width="17.28515625" style="1" customWidth="1"/>
    <col min="5125" max="5125" width="19.5703125" style="1" customWidth="1"/>
    <col min="5126" max="5126" width="19.7109375" style="1" customWidth="1"/>
    <col min="5127" max="5129" width="0" style="1" hidden="1" customWidth="1"/>
    <col min="5130" max="5130" width="19.5703125" style="1" customWidth="1"/>
    <col min="5131" max="5131" width="39.85546875" style="1" customWidth="1"/>
    <col min="5132" max="5376" width="9.140625" style="1"/>
    <col min="5377" max="5377" width="6.140625" style="1" customWidth="1"/>
    <col min="5378" max="5378" width="38.28515625" style="1" customWidth="1"/>
    <col min="5379" max="5379" width="19.85546875" style="1" customWidth="1"/>
    <col min="5380" max="5380" width="17.28515625" style="1" customWidth="1"/>
    <col min="5381" max="5381" width="19.5703125" style="1" customWidth="1"/>
    <col min="5382" max="5382" width="19.7109375" style="1" customWidth="1"/>
    <col min="5383" max="5385" width="0" style="1" hidden="1" customWidth="1"/>
    <col min="5386" max="5386" width="19.5703125" style="1" customWidth="1"/>
    <col min="5387" max="5387" width="39.85546875" style="1" customWidth="1"/>
    <col min="5388" max="5632" width="9.140625" style="1"/>
    <col min="5633" max="5633" width="6.140625" style="1" customWidth="1"/>
    <col min="5634" max="5634" width="38.28515625" style="1" customWidth="1"/>
    <col min="5635" max="5635" width="19.85546875" style="1" customWidth="1"/>
    <col min="5636" max="5636" width="17.28515625" style="1" customWidth="1"/>
    <col min="5637" max="5637" width="19.5703125" style="1" customWidth="1"/>
    <col min="5638" max="5638" width="19.7109375" style="1" customWidth="1"/>
    <col min="5639" max="5641" width="0" style="1" hidden="1" customWidth="1"/>
    <col min="5642" max="5642" width="19.5703125" style="1" customWidth="1"/>
    <col min="5643" max="5643" width="39.85546875" style="1" customWidth="1"/>
    <col min="5644" max="5888" width="9.140625" style="1"/>
    <col min="5889" max="5889" width="6.140625" style="1" customWidth="1"/>
    <col min="5890" max="5890" width="38.28515625" style="1" customWidth="1"/>
    <col min="5891" max="5891" width="19.85546875" style="1" customWidth="1"/>
    <col min="5892" max="5892" width="17.28515625" style="1" customWidth="1"/>
    <col min="5893" max="5893" width="19.5703125" style="1" customWidth="1"/>
    <col min="5894" max="5894" width="19.7109375" style="1" customWidth="1"/>
    <col min="5895" max="5897" width="0" style="1" hidden="1" customWidth="1"/>
    <col min="5898" max="5898" width="19.5703125" style="1" customWidth="1"/>
    <col min="5899" max="5899" width="39.85546875" style="1" customWidth="1"/>
    <col min="5900" max="6144" width="9.140625" style="1"/>
    <col min="6145" max="6145" width="6.140625" style="1" customWidth="1"/>
    <col min="6146" max="6146" width="38.28515625" style="1" customWidth="1"/>
    <col min="6147" max="6147" width="19.85546875" style="1" customWidth="1"/>
    <col min="6148" max="6148" width="17.28515625" style="1" customWidth="1"/>
    <col min="6149" max="6149" width="19.5703125" style="1" customWidth="1"/>
    <col min="6150" max="6150" width="19.7109375" style="1" customWidth="1"/>
    <col min="6151" max="6153" width="0" style="1" hidden="1" customWidth="1"/>
    <col min="6154" max="6154" width="19.5703125" style="1" customWidth="1"/>
    <col min="6155" max="6155" width="39.85546875" style="1" customWidth="1"/>
    <col min="6156" max="6400" width="9.140625" style="1"/>
    <col min="6401" max="6401" width="6.140625" style="1" customWidth="1"/>
    <col min="6402" max="6402" width="38.28515625" style="1" customWidth="1"/>
    <col min="6403" max="6403" width="19.85546875" style="1" customWidth="1"/>
    <col min="6404" max="6404" width="17.28515625" style="1" customWidth="1"/>
    <col min="6405" max="6405" width="19.5703125" style="1" customWidth="1"/>
    <col min="6406" max="6406" width="19.7109375" style="1" customWidth="1"/>
    <col min="6407" max="6409" width="0" style="1" hidden="1" customWidth="1"/>
    <col min="6410" max="6410" width="19.5703125" style="1" customWidth="1"/>
    <col min="6411" max="6411" width="39.85546875" style="1" customWidth="1"/>
    <col min="6412" max="6656" width="9.140625" style="1"/>
    <col min="6657" max="6657" width="6.140625" style="1" customWidth="1"/>
    <col min="6658" max="6658" width="38.28515625" style="1" customWidth="1"/>
    <col min="6659" max="6659" width="19.85546875" style="1" customWidth="1"/>
    <col min="6660" max="6660" width="17.28515625" style="1" customWidth="1"/>
    <col min="6661" max="6661" width="19.5703125" style="1" customWidth="1"/>
    <col min="6662" max="6662" width="19.7109375" style="1" customWidth="1"/>
    <col min="6663" max="6665" width="0" style="1" hidden="1" customWidth="1"/>
    <col min="6666" max="6666" width="19.5703125" style="1" customWidth="1"/>
    <col min="6667" max="6667" width="39.85546875" style="1" customWidth="1"/>
    <col min="6668" max="6912" width="9.140625" style="1"/>
    <col min="6913" max="6913" width="6.140625" style="1" customWidth="1"/>
    <col min="6914" max="6914" width="38.28515625" style="1" customWidth="1"/>
    <col min="6915" max="6915" width="19.85546875" style="1" customWidth="1"/>
    <col min="6916" max="6916" width="17.28515625" style="1" customWidth="1"/>
    <col min="6917" max="6917" width="19.5703125" style="1" customWidth="1"/>
    <col min="6918" max="6918" width="19.7109375" style="1" customWidth="1"/>
    <col min="6919" max="6921" width="0" style="1" hidden="1" customWidth="1"/>
    <col min="6922" max="6922" width="19.5703125" style="1" customWidth="1"/>
    <col min="6923" max="6923" width="39.85546875" style="1" customWidth="1"/>
    <col min="6924" max="7168" width="9.140625" style="1"/>
    <col min="7169" max="7169" width="6.140625" style="1" customWidth="1"/>
    <col min="7170" max="7170" width="38.28515625" style="1" customWidth="1"/>
    <col min="7171" max="7171" width="19.85546875" style="1" customWidth="1"/>
    <col min="7172" max="7172" width="17.28515625" style="1" customWidth="1"/>
    <col min="7173" max="7173" width="19.5703125" style="1" customWidth="1"/>
    <col min="7174" max="7174" width="19.7109375" style="1" customWidth="1"/>
    <col min="7175" max="7177" width="0" style="1" hidden="1" customWidth="1"/>
    <col min="7178" max="7178" width="19.5703125" style="1" customWidth="1"/>
    <col min="7179" max="7179" width="39.85546875" style="1" customWidth="1"/>
    <col min="7180" max="7424" width="9.140625" style="1"/>
    <col min="7425" max="7425" width="6.140625" style="1" customWidth="1"/>
    <col min="7426" max="7426" width="38.28515625" style="1" customWidth="1"/>
    <col min="7427" max="7427" width="19.85546875" style="1" customWidth="1"/>
    <col min="7428" max="7428" width="17.28515625" style="1" customWidth="1"/>
    <col min="7429" max="7429" width="19.5703125" style="1" customWidth="1"/>
    <col min="7430" max="7430" width="19.7109375" style="1" customWidth="1"/>
    <col min="7431" max="7433" width="0" style="1" hidden="1" customWidth="1"/>
    <col min="7434" max="7434" width="19.5703125" style="1" customWidth="1"/>
    <col min="7435" max="7435" width="39.85546875" style="1" customWidth="1"/>
    <col min="7436" max="7680" width="9.140625" style="1"/>
    <col min="7681" max="7681" width="6.140625" style="1" customWidth="1"/>
    <col min="7682" max="7682" width="38.28515625" style="1" customWidth="1"/>
    <col min="7683" max="7683" width="19.85546875" style="1" customWidth="1"/>
    <col min="7684" max="7684" width="17.28515625" style="1" customWidth="1"/>
    <col min="7685" max="7685" width="19.5703125" style="1" customWidth="1"/>
    <col min="7686" max="7686" width="19.7109375" style="1" customWidth="1"/>
    <col min="7687" max="7689" width="0" style="1" hidden="1" customWidth="1"/>
    <col min="7690" max="7690" width="19.5703125" style="1" customWidth="1"/>
    <col min="7691" max="7691" width="39.85546875" style="1" customWidth="1"/>
    <col min="7692" max="7936" width="9.140625" style="1"/>
    <col min="7937" max="7937" width="6.140625" style="1" customWidth="1"/>
    <col min="7938" max="7938" width="38.28515625" style="1" customWidth="1"/>
    <col min="7939" max="7939" width="19.85546875" style="1" customWidth="1"/>
    <col min="7940" max="7940" width="17.28515625" style="1" customWidth="1"/>
    <col min="7941" max="7941" width="19.5703125" style="1" customWidth="1"/>
    <col min="7942" max="7942" width="19.7109375" style="1" customWidth="1"/>
    <col min="7943" max="7945" width="0" style="1" hidden="1" customWidth="1"/>
    <col min="7946" max="7946" width="19.5703125" style="1" customWidth="1"/>
    <col min="7947" max="7947" width="39.85546875" style="1" customWidth="1"/>
    <col min="7948" max="8192" width="9.140625" style="1"/>
    <col min="8193" max="8193" width="6.140625" style="1" customWidth="1"/>
    <col min="8194" max="8194" width="38.28515625" style="1" customWidth="1"/>
    <col min="8195" max="8195" width="19.85546875" style="1" customWidth="1"/>
    <col min="8196" max="8196" width="17.28515625" style="1" customWidth="1"/>
    <col min="8197" max="8197" width="19.5703125" style="1" customWidth="1"/>
    <col min="8198" max="8198" width="19.7109375" style="1" customWidth="1"/>
    <col min="8199" max="8201" width="0" style="1" hidden="1" customWidth="1"/>
    <col min="8202" max="8202" width="19.5703125" style="1" customWidth="1"/>
    <col min="8203" max="8203" width="39.85546875" style="1" customWidth="1"/>
    <col min="8204" max="8448" width="9.140625" style="1"/>
    <col min="8449" max="8449" width="6.140625" style="1" customWidth="1"/>
    <col min="8450" max="8450" width="38.28515625" style="1" customWidth="1"/>
    <col min="8451" max="8451" width="19.85546875" style="1" customWidth="1"/>
    <col min="8452" max="8452" width="17.28515625" style="1" customWidth="1"/>
    <col min="8453" max="8453" width="19.5703125" style="1" customWidth="1"/>
    <col min="8454" max="8454" width="19.7109375" style="1" customWidth="1"/>
    <col min="8455" max="8457" width="0" style="1" hidden="1" customWidth="1"/>
    <col min="8458" max="8458" width="19.5703125" style="1" customWidth="1"/>
    <col min="8459" max="8459" width="39.85546875" style="1" customWidth="1"/>
    <col min="8460" max="8704" width="9.140625" style="1"/>
    <col min="8705" max="8705" width="6.140625" style="1" customWidth="1"/>
    <col min="8706" max="8706" width="38.28515625" style="1" customWidth="1"/>
    <col min="8707" max="8707" width="19.85546875" style="1" customWidth="1"/>
    <col min="8708" max="8708" width="17.28515625" style="1" customWidth="1"/>
    <col min="8709" max="8709" width="19.5703125" style="1" customWidth="1"/>
    <col min="8710" max="8710" width="19.7109375" style="1" customWidth="1"/>
    <col min="8711" max="8713" width="0" style="1" hidden="1" customWidth="1"/>
    <col min="8714" max="8714" width="19.5703125" style="1" customWidth="1"/>
    <col min="8715" max="8715" width="39.85546875" style="1" customWidth="1"/>
    <col min="8716" max="8960" width="9.140625" style="1"/>
    <col min="8961" max="8961" width="6.140625" style="1" customWidth="1"/>
    <col min="8962" max="8962" width="38.28515625" style="1" customWidth="1"/>
    <col min="8963" max="8963" width="19.85546875" style="1" customWidth="1"/>
    <col min="8964" max="8964" width="17.28515625" style="1" customWidth="1"/>
    <col min="8965" max="8965" width="19.5703125" style="1" customWidth="1"/>
    <col min="8966" max="8966" width="19.7109375" style="1" customWidth="1"/>
    <col min="8967" max="8969" width="0" style="1" hidden="1" customWidth="1"/>
    <col min="8970" max="8970" width="19.5703125" style="1" customWidth="1"/>
    <col min="8971" max="8971" width="39.85546875" style="1" customWidth="1"/>
    <col min="8972" max="9216" width="9.140625" style="1"/>
    <col min="9217" max="9217" width="6.140625" style="1" customWidth="1"/>
    <col min="9218" max="9218" width="38.28515625" style="1" customWidth="1"/>
    <col min="9219" max="9219" width="19.85546875" style="1" customWidth="1"/>
    <col min="9220" max="9220" width="17.28515625" style="1" customWidth="1"/>
    <col min="9221" max="9221" width="19.5703125" style="1" customWidth="1"/>
    <col min="9222" max="9222" width="19.7109375" style="1" customWidth="1"/>
    <col min="9223" max="9225" width="0" style="1" hidden="1" customWidth="1"/>
    <col min="9226" max="9226" width="19.5703125" style="1" customWidth="1"/>
    <col min="9227" max="9227" width="39.85546875" style="1" customWidth="1"/>
    <col min="9228" max="9472" width="9.140625" style="1"/>
    <col min="9473" max="9473" width="6.140625" style="1" customWidth="1"/>
    <col min="9474" max="9474" width="38.28515625" style="1" customWidth="1"/>
    <col min="9475" max="9475" width="19.85546875" style="1" customWidth="1"/>
    <col min="9476" max="9476" width="17.28515625" style="1" customWidth="1"/>
    <col min="9477" max="9477" width="19.5703125" style="1" customWidth="1"/>
    <col min="9478" max="9478" width="19.7109375" style="1" customWidth="1"/>
    <col min="9479" max="9481" width="0" style="1" hidden="1" customWidth="1"/>
    <col min="9482" max="9482" width="19.5703125" style="1" customWidth="1"/>
    <col min="9483" max="9483" width="39.85546875" style="1" customWidth="1"/>
    <col min="9484" max="9728" width="9.140625" style="1"/>
    <col min="9729" max="9729" width="6.140625" style="1" customWidth="1"/>
    <col min="9730" max="9730" width="38.28515625" style="1" customWidth="1"/>
    <col min="9731" max="9731" width="19.85546875" style="1" customWidth="1"/>
    <col min="9732" max="9732" width="17.28515625" style="1" customWidth="1"/>
    <col min="9733" max="9733" width="19.5703125" style="1" customWidth="1"/>
    <col min="9734" max="9734" width="19.7109375" style="1" customWidth="1"/>
    <col min="9735" max="9737" width="0" style="1" hidden="1" customWidth="1"/>
    <col min="9738" max="9738" width="19.5703125" style="1" customWidth="1"/>
    <col min="9739" max="9739" width="39.85546875" style="1" customWidth="1"/>
    <col min="9740" max="9984" width="9.140625" style="1"/>
    <col min="9985" max="9985" width="6.140625" style="1" customWidth="1"/>
    <col min="9986" max="9986" width="38.28515625" style="1" customWidth="1"/>
    <col min="9987" max="9987" width="19.85546875" style="1" customWidth="1"/>
    <col min="9988" max="9988" width="17.28515625" style="1" customWidth="1"/>
    <col min="9989" max="9989" width="19.5703125" style="1" customWidth="1"/>
    <col min="9990" max="9990" width="19.7109375" style="1" customWidth="1"/>
    <col min="9991" max="9993" width="0" style="1" hidden="1" customWidth="1"/>
    <col min="9994" max="9994" width="19.5703125" style="1" customWidth="1"/>
    <col min="9995" max="9995" width="39.85546875" style="1" customWidth="1"/>
    <col min="9996" max="10240" width="9.140625" style="1"/>
    <col min="10241" max="10241" width="6.140625" style="1" customWidth="1"/>
    <col min="10242" max="10242" width="38.28515625" style="1" customWidth="1"/>
    <col min="10243" max="10243" width="19.85546875" style="1" customWidth="1"/>
    <col min="10244" max="10244" width="17.28515625" style="1" customWidth="1"/>
    <col min="10245" max="10245" width="19.5703125" style="1" customWidth="1"/>
    <col min="10246" max="10246" width="19.7109375" style="1" customWidth="1"/>
    <col min="10247" max="10249" width="0" style="1" hidden="1" customWidth="1"/>
    <col min="10250" max="10250" width="19.5703125" style="1" customWidth="1"/>
    <col min="10251" max="10251" width="39.85546875" style="1" customWidth="1"/>
    <col min="10252" max="10496" width="9.140625" style="1"/>
    <col min="10497" max="10497" width="6.140625" style="1" customWidth="1"/>
    <col min="10498" max="10498" width="38.28515625" style="1" customWidth="1"/>
    <col min="10499" max="10499" width="19.85546875" style="1" customWidth="1"/>
    <col min="10500" max="10500" width="17.28515625" style="1" customWidth="1"/>
    <col min="10501" max="10501" width="19.5703125" style="1" customWidth="1"/>
    <col min="10502" max="10502" width="19.7109375" style="1" customWidth="1"/>
    <col min="10503" max="10505" width="0" style="1" hidden="1" customWidth="1"/>
    <col min="10506" max="10506" width="19.5703125" style="1" customWidth="1"/>
    <col min="10507" max="10507" width="39.85546875" style="1" customWidth="1"/>
    <col min="10508" max="10752" width="9.140625" style="1"/>
    <col min="10753" max="10753" width="6.140625" style="1" customWidth="1"/>
    <col min="10754" max="10754" width="38.28515625" style="1" customWidth="1"/>
    <col min="10755" max="10755" width="19.85546875" style="1" customWidth="1"/>
    <col min="10756" max="10756" width="17.28515625" style="1" customWidth="1"/>
    <col min="10757" max="10757" width="19.5703125" style="1" customWidth="1"/>
    <col min="10758" max="10758" width="19.7109375" style="1" customWidth="1"/>
    <col min="10759" max="10761" width="0" style="1" hidden="1" customWidth="1"/>
    <col min="10762" max="10762" width="19.5703125" style="1" customWidth="1"/>
    <col min="10763" max="10763" width="39.85546875" style="1" customWidth="1"/>
    <col min="10764" max="11008" width="9.140625" style="1"/>
    <col min="11009" max="11009" width="6.140625" style="1" customWidth="1"/>
    <col min="11010" max="11010" width="38.28515625" style="1" customWidth="1"/>
    <col min="11011" max="11011" width="19.85546875" style="1" customWidth="1"/>
    <col min="11012" max="11012" width="17.28515625" style="1" customWidth="1"/>
    <col min="11013" max="11013" width="19.5703125" style="1" customWidth="1"/>
    <col min="11014" max="11014" width="19.7109375" style="1" customWidth="1"/>
    <col min="11015" max="11017" width="0" style="1" hidden="1" customWidth="1"/>
    <col min="11018" max="11018" width="19.5703125" style="1" customWidth="1"/>
    <col min="11019" max="11019" width="39.85546875" style="1" customWidth="1"/>
    <col min="11020" max="11264" width="9.140625" style="1"/>
    <col min="11265" max="11265" width="6.140625" style="1" customWidth="1"/>
    <col min="11266" max="11266" width="38.28515625" style="1" customWidth="1"/>
    <col min="11267" max="11267" width="19.85546875" style="1" customWidth="1"/>
    <col min="11268" max="11268" width="17.28515625" style="1" customWidth="1"/>
    <col min="11269" max="11269" width="19.5703125" style="1" customWidth="1"/>
    <col min="11270" max="11270" width="19.7109375" style="1" customWidth="1"/>
    <col min="11271" max="11273" width="0" style="1" hidden="1" customWidth="1"/>
    <col min="11274" max="11274" width="19.5703125" style="1" customWidth="1"/>
    <col min="11275" max="11275" width="39.85546875" style="1" customWidth="1"/>
    <col min="11276" max="11520" width="9.140625" style="1"/>
    <col min="11521" max="11521" width="6.140625" style="1" customWidth="1"/>
    <col min="11522" max="11522" width="38.28515625" style="1" customWidth="1"/>
    <col min="11523" max="11523" width="19.85546875" style="1" customWidth="1"/>
    <col min="11524" max="11524" width="17.28515625" style="1" customWidth="1"/>
    <col min="11525" max="11525" width="19.5703125" style="1" customWidth="1"/>
    <col min="11526" max="11526" width="19.7109375" style="1" customWidth="1"/>
    <col min="11527" max="11529" width="0" style="1" hidden="1" customWidth="1"/>
    <col min="11530" max="11530" width="19.5703125" style="1" customWidth="1"/>
    <col min="11531" max="11531" width="39.85546875" style="1" customWidth="1"/>
    <col min="11532" max="11776" width="9.140625" style="1"/>
    <col min="11777" max="11777" width="6.140625" style="1" customWidth="1"/>
    <col min="11778" max="11778" width="38.28515625" style="1" customWidth="1"/>
    <col min="11779" max="11779" width="19.85546875" style="1" customWidth="1"/>
    <col min="11780" max="11780" width="17.28515625" style="1" customWidth="1"/>
    <col min="11781" max="11781" width="19.5703125" style="1" customWidth="1"/>
    <col min="11782" max="11782" width="19.7109375" style="1" customWidth="1"/>
    <col min="11783" max="11785" width="0" style="1" hidden="1" customWidth="1"/>
    <col min="11786" max="11786" width="19.5703125" style="1" customWidth="1"/>
    <col min="11787" max="11787" width="39.85546875" style="1" customWidth="1"/>
    <col min="11788" max="12032" width="9.140625" style="1"/>
    <col min="12033" max="12033" width="6.140625" style="1" customWidth="1"/>
    <col min="12034" max="12034" width="38.28515625" style="1" customWidth="1"/>
    <col min="12035" max="12035" width="19.85546875" style="1" customWidth="1"/>
    <col min="12036" max="12036" width="17.28515625" style="1" customWidth="1"/>
    <col min="12037" max="12037" width="19.5703125" style="1" customWidth="1"/>
    <col min="12038" max="12038" width="19.7109375" style="1" customWidth="1"/>
    <col min="12039" max="12041" width="0" style="1" hidden="1" customWidth="1"/>
    <col min="12042" max="12042" width="19.5703125" style="1" customWidth="1"/>
    <col min="12043" max="12043" width="39.85546875" style="1" customWidth="1"/>
    <col min="12044" max="12288" width="9.140625" style="1"/>
    <col min="12289" max="12289" width="6.140625" style="1" customWidth="1"/>
    <col min="12290" max="12290" width="38.28515625" style="1" customWidth="1"/>
    <col min="12291" max="12291" width="19.85546875" style="1" customWidth="1"/>
    <col min="12292" max="12292" width="17.28515625" style="1" customWidth="1"/>
    <col min="12293" max="12293" width="19.5703125" style="1" customWidth="1"/>
    <col min="12294" max="12294" width="19.7109375" style="1" customWidth="1"/>
    <col min="12295" max="12297" width="0" style="1" hidden="1" customWidth="1"/>
    <col min="12298" max="12298" width="19.5703125" style="1" customWidth="1"/>
    <col min="12299" max="12299" width="39.85546875" style="1" customWidth="1"/>
    <col min="12300" max="12544" width="9.140625" style="1"/>
    <col min="12545" max="12545" width="6.140625" style="1" customWidth="1"/>
    <col min="12546" max="12546" width="38.28515625" style="1" customWidth="1"/>
    <col min="12547" max="12547" width="19.85546875" style="1" customWidth="1"/>
    <col min="12548" max="12548" width="17.28515625" style="1" customWidth="1"/>
    <col min="12549" max="12549" width="19.5703125" style="1" customWidth="1"/>
    <col min="12550" max="12550" width="19.7109375" style="1" customWidth="1"/>
    <col min="12551" max="12553" width="0" style="1" hidden="1" customWidth="1"/>
    <col min="12554" max="12554" width="19.5703125" style="1" customWidth="1"/>
    <col min="12555" max="12555" width="39.85546875" style="1" customWidth="1"/>
    <col min="12556" max="12800" width="9.140625" style="1"/>
    <col min="12801" max="12801" width="6.140625" style="1" customWidth="1"/>
    <col min="12802" max="12802" width="38.28515625" style="1" customWidth="1"/>
    <col min="12803" max="12803" width="19.85546875" style="1" customWidth="1"/>
    <col min="12804" max="12804" width="17.28515625" style="1" customWidth="1"/>
    <col min="12805" max="12805" width="19.5703125" style="1" customWidth="1"/>
    <col min="12806" max="12806" width="19.7109375" style="1" customWidth="1"/>
    <col min="12807" max="12809" width="0" style="1" hidden="1" customWidth="1"/>
    <col min="12810" max="12810" width="19.5703125" style="1" customWidth="1"/>
    <col min="12811" max="12811" width="39.85546875" style="1" customWidth="1"/>
    <col min="12812" max="13056" width="9.140625" style="1"/>
    <col min="13057" max="13057" width="6.140625" style="1" customWidth="1"/>
    <col min="13058" max="13058" width="38.28515625" style="1" customWidth="1"/>
    <col min="13059" max="13059" width="19.85546875" style="1" customWidth="1"/>
    <col min="13060" max="13060" width="17.28515625" style="1" customWidth="1"/>
    <col min="13061" max="13061" width="19.5703125" style="1" customWidth="1"/>
    <col min="13062" max="13062" width="19.7109375" style="1" customWidth="1"/>
    <col min="13063" max="13065" width="0" style="1" hidden="1" customWidth="1"/>
    <col min="13066" max="13066" width="19.5703125" style="1" customWidth="1"/>
    <col min="13067" max="13067" width="39.85546875" style="1" customWidth="1"/>
    <col min="13068" max="13312" width="9.140625" style="1"/>
    <col min="13313" max="13313" width="6.140625" style="1" customWidth="1"/>
    <col min="13314" max="13314" width="38.28515625" style="1" customWidth="1"/>
    <col min="13315" max="13315" width="19.85546875" style="1" customWidth="1"/>
    <col min="13316" max="13316" width="17.28515625" style="1" customWidth="1"/>
    <col min="13317" max="13317" width="19.5703125" style="1" customWidth="1"/>
    <col min="13318" max="13318" width="19.7109375" style="1" customWidth="1"/>
    <col min="13319" max="13321" width="0" style="1" hidden="1" customWidth="1"/>
    <col min="13322" max="13322" width="19.5703125" style="1" customWidth="1"/>
    <col min="13323" max="13323" width="39.85546875" style="1" customWidth="1"/>
    <col min="13324" max="13568" width="9.140625" style="1"/>
    <col min="13569" max="13569" width="6.140625" style="1" customWidth="1"/>
    <col min="13570" max="13570" width="38.28515625" style="1" customWidth="1"/>
    <col min="13571" max="13571" width="19.85546875" style="1" customWidth="1"/>
    <col min="13572" max="13572" width="17.28515625" style="1" customWidth="1"/>
    <col min="13573" max="13573" width="19.5703125" style="1" customWidth="1"/>
    <col min="13574" max="13574" width="19.7109375" style="1" customWidth="1"/>
    <col min="13575" max="13577" width="0" style="1" hidden="1" customWidth="1"/>
    <col min="13578" max="13578" width="19.5703125" style="1" customWidth="1"/>
    <col min="13579" max="13579" width="39.85546875" style="1" customWidth="1"/>
    <col min="13580" max="13824" width="9.140625" style="1"/>
    <col min="13825" max="13825" width="6.140625" style="1" customWidth="1"/>
    <col min="13826" max="13826" width="38.28515625" style="1" customWidth="1"/>
    <col min="13827" max="13827" width="19.85546875" style="1" customWidth="1"/>
    <col min="13828" max="13828" width="17.28515625" style="1" customWidth="1"/>
    <col min="13829" max="13829" width="19.5703125" style="1" customWidth="1"/>
    <col min="13830" max="13830" width="19.7109375" style="1" customWidth="1"/>
    <col min="13831" max="13833" width="0" style="1" hidden="1" customWidth="1"/>
    <col min="13834" max="13834" width="19.5703125" style="1" customWidth="1"/>
    <col min="13835" max="13835" width="39.85546875" style="1" customWidth="1"/>
    <col min="13836" max="14080" width="9.140625" style="1"/>
    <col min="14081" max="14081" width="6.140625" style="1" customWidth="1"/>
    <col min="14082" max="14082" width="38.28515625" style="1" customWidth="1"/>
    <col min="14083" max="14083" width="19.85546875" style="1" customWidth="1"/>
    <col min="14084" max="14084" width="17.28515625" style="1" customWidth="1"/>
    <col min="14085" max="14085" width="19.5703125" style="1" customWidth="1"/>
    <col min="14086" max="14086" width="19.7109375" style="1" customWidth="1"/>
    <col min="14087" max="14089" width="0" style="1" hidden="1" customWidth="1"/>
    <col min="14090" max="14090" width="19.5703125" style="1" customWidth="1"/>
    <col min="14091" max="14091" width="39.85546875" style="1" customWidth="1"/>
    <col min="14092" max="14336" width="9.140625" style="1"/>
    <col min="14337" max="14337" width="6.140625" style="1" customWidth="1"/>
    <col min="14338" max="14338" width="38.28515625" style="1" customWidth="1"/>
    <col min="14339" max="14339" width="19.85546875" style="1" customWidth="1"/>
    <col min="14340" max="14340" width="17.28515625" style="1" customWidth="1"/>
    <col min="14341" max="14341" width="19.5703125" style="1" customWidth="1"/>
    <col min="14342" max="14342" width="19.7109375" style="1" customWidth="1"/>
    <col min="14343" max="14345" width="0" style="1" hidden="1" customWidth="1"/>
    <col min="14346" max="14346" width="19.5703125" style="1" customWidth="1"/>
    <col min="14347" max="14347" width="39.85546875" style="1" customWidth="1"/>
    <col min="14348" max="14592" width="9.140625" style="1"/>
    <col min="14593" max="14593" width="6.140625" style="1" customWidth="1"/>
    <col min="14594" max="14594" width="38.28515625" style="1" customWidth="1"/>
    <col min="14595" max="14595" width="19.85546875" style="1" customWidth="1"/>
    <col min="14596" max="14596" width="17.28515625" style="1" customWidth="1"/>
    <col min="14597" max="14597" width="19.5703125" style="1" customWidth="1"/>
    <col min="14598" max="14598" width="19.7109375" style="1" customWidth="1"/>
    <col min="14599" max="14601" width="0" style="1" hidden="1" customWidth="1"/>
    <col min="14602" max="14602" width="19.5703125" style="1" customWidth="1"/>
    <col min="14603" max="14603" width="39.85546875" style="1" customWidth="1"/>
    <col min="14604" max="14848" width="9.140625" style="1"/>
    <col min="14849" max="14849" width="6.140625" style="1" customWidth="1"/>
    <col min="14850" max="14850" width="38.28515625" style="1" customWidth="1"/>
    <col min="14851" max="14851" width="19.85546875" style="1" customWidth="1"/>
    <col min="14852" max="14852" width="17.28515625" style="1" customWidth="1"/>
    <col min="14853" max="14853" width="19.5703125" style="1" customWidth="1"/>
    <col min="14854" max="14854" width="19.7109375" style="1" customWidth="1"/>
    <col min="14855" max="14857" width="0" style="1" hidden="1" customWidth="1"/>
    <col min="14858" max="14858" width="19.5703125" style="1" customWidth="1"/>
    <col min="14859" max="14859" width="39.85546875" style="1" customWidth="1"/>
    <col min="14860" max="15104" width="9.140625" style="1"/>
    <col min="15105" max="15105" width="6.140625" style="1" customWidth="1"/>
    <col min="15106" max="15106" width="38.28515625" style="1" customWidth="1"/>
    <col min="15107" max="15107" width="19.85546875" style="1" customWidth="1"/>
    <col min="15108" max="15108" width="17.28515625" style="1" customWidth="1"/>
    <col min="15109" max="15109" width="19.5703125" style="1" customWidth="1"/>
    <col min="15110" max="15110" width="19.7109375" style="1" customWidth="1"/>
    <col min="15111" max="15113" width="0" style="1" hidden="1" customWidth="1"/>
    <col min="15114" max="15114" width="19.5703125" style="1" customWidth="1"/>
    <col min="15115" max="15115" width="39.85546875" style="1" customWidth="1"/>
    <col min="15116" max="15360" width="9.140625" style="1"/>
    <col min="15361" max="15361" width="6.140625" style="1" customWidth="1"/>
    <col min="15362" max="15362" width="38.28515625" style="1" customWidth="1"/>
    <col min="15363" max="15363" width="19.85546875" style="1" customWidth="1"/>
    <col min="15364" max="15364" width="17.28515625" style="1" customWidth="1"/>
    <col min="15365" max="15365" width="19.5703125" style="1" customWidth="1"/>
    <col min="15366" max="15366" width="19.7109375" style="1" customWidth="1"/>
    <col min="15367" max="15369" width="0" style="1" hidden="1" customWidth="1"/>
    <col min="15370" max="15370" width="19.5703125" style="1" customWidth="1"/>
    <col min="15371" max="15371" width="39.85546875" style="1" customWidth="1"/>
    <col min="15372" max="15616" width="9.140625" style="1"/>
    <col min="15617" max="15617" width="6.140625" style="1" customWidth="1"/>
    <col min="15618" max="15618" width="38.28515625" style="1" customWidth="1"/>
    <col min="15619" max="15619" width="19.85546875" style="1" customWidth="1"/>
    <col min="15620" max="15620" width="17.28515625" style="1" customWidth="1"/>
    <col min="15621" max="15621" width="19.5703125" style="1" customWidth="1"/>
    <col min="15622" max="15622" width="19.7109375" style="1" customWidth="1"/>
    <col min="15623" max="15625" width="0" style="1" hidden="1" customWidth="1"/>
    <col min="15626" max="15626" width="19.5703125" style="1" customWidth="1"/>
    <col min="15627" max="15627" width="39.85546875" style="1" customWidth="1"/>
    <col min="15628" max="15872" width="9.140625" style="1"/>
    <col min="15873" max="15873" width="6.140625" style="1" customWidth="1"/>
    <col min="15874" max="15874" width="38.28515625" style="1" customWidth="1"/>
    <col min="15875" max="15875" width="19.85546875" style="1" customWidth="1"/>
    <col min="15876" max="15876" width="17.28515625" style="1" customWidth="1"/>
    <col min="15877" max="15877" width="19.5703125" style="1" customWidth="1"/>
    <col min="15878" max="15878" width="19.7109375" style="1" customWidth="1"/>
    <col min="15879" max="15881" width="0" style="1" hidden="1" customWidth="1"/>
    <col min="15882" max="15882" width="19.5703125" style="1" customWidth="1"/>
    <col min="15883" max="15883" width="39.85546875" style="1" customWidth="1"/>
    <col min="15884" max="16128" width="9.140625" style="1"/>
    <col min="16129" max="16129" width="6.140625" style="1" customWidth="1"/>
    <col min="16130" max="16130" width="38.28515625" style="1" customWidth="1"/>
    <col min="16131" max="16131" width="19.85546875" style="1" customWidth="1"/>
    <col min="16132" max="16132" width="17.28515625" style="1" customWidth="1"/>
    <col min="16133" max="16133" width="19.5703125" style="1" customWidth="1"/>
    <col min="16134" max="16134" width="19.7109375" style="1" customWidth="1"/>
    <col min="16135" max="16137" width="0" style="1" hidden="1" customWidth="1"/>
    <col min="16138" max="16138" width="19.5703125" style="1" customWidth="1"/>
    <col min="16139" max="16139" width="39.85546875" style="1" customWidth="1"/>
    <col min="16140" max="16384" width="9.140625" style="1"/>
  </cols>
  <sheetData>
    <row r="1" spans="1:13" ht="18.75" x14ac:dyDescent="0.3">
      <c r="B1" s="2"/>
      <c r="C1" s="2"/>
      <c r="D1" s="2"/>
      <c r="E1" s="2"/>
      <c r="F1" s="2"/>
      <c r="G1" s="2"/>
      <c r="H1" s="2"/>
      <c r="I1" s="158" t="s">
        <v>0</v>
      </c>
      <c r="J1" s="330" t="s">
        <v>111</v>
      </c>
      <c r="K1" s="330"/>
      <c r="L1" s="158"/>
    </row>
    <row r="2" spans="1:13" ht="18.75" x14ac:dyDescent="0.25">
      <c r="B2" s="2"/>
      <c r="C2" s="2"/>
      <c r="D2" s="2"/>
      <c r="E2" s="2"/>
      <c r="F2" s="2"/>
      <c r="G2" s="2"/>
      <c r="H2" s="2"/>
      <c r="I2" s="145" t="s">
        <v>1</v>
      </c>
      <c r="J2" s="284" t="s">
        <v>215</v>
      </c>
      <c r="K2" s="284"/>
      <c r="L2" s="145"/>
    </row>
    <row r="3" spans="1:13" ht="18.75" x14ac:dyDescent="0.25">
      <c r="B3" s="2"/>
      <c r="C3" s="2"/>
      <c r="D3" s="2"/>
      <c r="E3" s="2"/>
      <c r="F3" s="2"/>
      <c r="G3" s="2"/>
      <c r="H3" s="2"/>
      <c r="I3" s="145" t="s">
        <v>2</v>
      </c>
      <c r="J3" s="284" t="s">
        <v>216</v>
      </c>
      <c r="K3" s="284"/>
      <c r="L3" s="145"/>
    </row>
    <row r="4" spans="1:13" ht="18.75" x14ac:dyDescent="0.25">
      <c r="B4" s="2"/>
      <c r="C4" s="2"/>
      <c r="D4" s="2"/>
      <c r="E4" s="2"/>
      <c r="F4" s="2"/>
      <c r="G4" s="2"/>
      <c r="H4" s="2"/>
      <c r="I4" s="145" t="s">
        <v>3</v>
      </c>
      <c r="J4" s="284" t="s">
        <v>4</v>
      </c>
      <c r="K4" s="284"/>
      <c r="L4" s="145"/>
    </row>
    <row r="5" spans="1:13" ht="18.75" x14ac:dyDescent="0.25">
      <c r="B5" s="2"/>
      <c r="C5" s="2"/>
      <c r="D5" s="2"/>
      <c r="E5" s="2"/>
      <c r="F5" s="2"/>
      <c r="G5" s="2"/>
      <c r="H5" s="2"/>
      <c r="I5" s="145" t="s">
        <v>5</v>
      </c>
      <c r="J5" s="284" t="s">
        <v>255</v>
      </c>
      <c r="K5" s="284"/>
      <c r="L5" s="145"/>
    </row>
    <row r="6" spans="1:13" ht="16.5" customHeight="1" x14ac:dyDescent="0.25">
      <c r="B6" s="2"/>
      <c r="C6" s="2"/>
      <c r="D6" s="2"/>
      <c r="E6" s="2"/>
      <c r="F6" s="2"/>
      <c r="G6" s="2"/>
      <c r="H6" s="6"/>
      <c r="I6" s="145" t="s">
        <v>6</v>
      </c>
      <c r="J6" s="270" t="s">
        <v>271</v>
      </c>
      <c r="K6" s="284"/>
      <c r="L6" s="145"/>
    </row>
    <row r="7" spans="1:13" ht="21" customHeight="1" x14ac:dyDescent="0.3">
      <c r="B7" s="2"/>
      <c r="C7" s="2"/>
      <c r="D7" s="2"/>
      <c r="E7" s="2"/>
      <c r="F7" s="2"/>
      <c r="G7" s="2"/>
      <c r="H7" s="6"/>
      <c r="I7" s="145" t="s">
        <v>24</v>
      </c>
      <c r="J7" s="290" t="s">
        <v>198</v>
      </c>
      <c r="K7" s="289"/>
      <c r="L7" s="7"/>
      <c r="M7" s="7"/>
    </row>
    <row r="8" spans="1:13" ht="15.75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3" ht="18.75" x14ac:dyDescent="0.3">
      <c r="A9" s="311" t="s">
        <v>55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2"/>
    </row>
    <row r="10" spans="1:13" ht="15.75" x14ac:dyDescent="0.25">
      <c r="B10" s="2"/>
      <c r="C10" s="2"/>
      <c r="D10" s="328"/>
      <c r="E10" s="328"/>
      <c r="F10" s="328"/>
      <c r="G10" s="328"/>
      <c r="H10" s="328"/>
      <c r="I10" s="2"/>
      <c r="J10" s="2"/>
      <c r="K10" s="2"/>
      <c r="L10" s="2"/>
    </row>
    <row r="11" spans="1:13" ht="18.75" x14ac:dyDescent="0.25">
      <c r="A11" s="306" t="s">
        <v>56</v>
      </c>
      <c r="B11" s="306" t="s">
        <v>8</v>
      </c>
      <c r="C11" s="306" t="s">
        <v>9</v>
      </c>
      <c r="D11" s="306" t="s">
        <v>10</v>
      </c>
      <c r="E11" s="333" t="s">
        <v>11</v>
      </c>
      <c r="F11" s="333"/>
      <c r="G11" s="333"/>
      <c r="H11" s="333"/>
      <c r="I11" s="333"/>
      <c r="J11" s="334"/>
      <c r="K11" s="309" t="s">
        <v>12</v>
      </c>
      <c r="L11" s="2"/>
    </row>
    <row r="12" spans="1:13" ht="15.75" x14ac:dyDescent="0.25">
      <c r="A12" s="307"/>
      <c r="B12" s="307"/>
      <c r="C12" s="307"/>
      <c r="D12" s="307"/>
      <c r="E12" s="306">
        <v>2018</v>
      </c>
      <c r="F12" s="306">
        <v>2019</v>
      </c>
      <c r="G12" s="306" t="s">
        <v>13</v>
      </c>
      <c r="H12" s="306" t="s">
        <v>14</v>
      </c>
      <c r="I12" s="306" t="s">
        <v>15</v>
      </c>
      <c r="J12" s="309">
        <v>2020</v>
      </c>
      <c r="K12" s="309"/>
      <c r="L12" s="2"/>
    </row>
    <row r="13" spans="1:13" ht="15.75" x14ac:dyDescent="0.25">
      <c r="A13" s="308"/>
      <c r="B13" s="308"/>
      <c r="C13" s="308"/>
      <c r="D13" s="308"/>
      <c r="E13" s="308"/>
      <c r="F13" s="308"/>
      <c r="G13" s="308"/>
      <c r="H13" s="308"/>
      <c r="I13" s="308"/>
      <c r="J13" s="309"/>
      <c r="K13" s="309"/>
      <c r="L13" s="2"/>
    </row>
    <row r="14" spans="1:13" ht="75" x14ac:dyDescent="0.25">
      <c r="A14" s="9">
        <v>1</v>
      </c>
      <c r="B14" s="64" t="s">
        <v>57</v>
      </c>
      <c r="C14" s="65" t="s">
        <v>16</v>
      </c>
      <c r="D14" s="66">
        <f>F14+E14+J14</f>
        <v>4771.7</v>
      </c>
      <c r="E14" s="67">
        <v>1521.7</v>
      </c>
      <c r="F14" s="68">
        <v>1600</v>
      </c>
      <c r="G14" s="68"/>
      <c r="H14" s="68"/>
      <c r="I14" s="68"/>
      <c r="J14" s="68">
        <v>1650</v>
      </c>
      <c r="K14" s="9" t="s">
        <v>58</v>
      </c>
      <c r="L14" s="2"/>
    </row>
    <row r="15" spans="1:13" ht="56.25" x14ac:dyDescent="0.25">
      <c r="A15" s="9">
        <v>2</v>
      </c>
      <c r="B15" s="64" t="s">
        <v>202</v>
      </c>
      <c r="C15" s="208" t="s">
        <v>16</v>
      </c>
      <c r="D15" s="66">
        <v>6103</v>
      </c>
      <c r="E15" s="67">
        <v>6103</v>
      </c>
      <c r="F15" s="68"/>
      <c r="G15" s="68"/>
      <c r="H15" s="68"/>
      <c r="I15" s="68"/>
      <c r="J15" s="68"/>
      <c r="K15" s="9" t="s">
        <v>59</v>
      </c>
      <c r="L15" s="2"/>
    </row>
    <row r="16" spans="1:13" ht="409.5" x14ac:dyDescent="0.25">
      <c r="A16" s="9">
        <v>3</v>
      </c>
      <c r="B16" s="64" t="s">
        <v>246</v>
      </c>
      <c r="C16" s="208" t="s">
        <v>18</v>
      </c>
      <c r="D16" s="66">
        <v>13705</v>
      </c>
      <c r="E16" s="265">
        <v>13705</v>
      </c>
      <c r="F16" s="68"/>
      <c r="G16" s="68"/>
      <c r="H16" s="68"/>
      <c r="I16" s="68"/>
      <c r="J16" s="68"/>
      <c r="K16" s="9" t="s">
        <v>203</v>
      </c>
      <c r="L16" s="2"/>
    </row>
    <row r="17" spans="1:13" ht="18.75" x14ac:dyDescent="0.3">
      <c r="A17" s="11"/>
      <c r="B17" s="154" t="s">
        <v>22</v>
      </c>
      <c r="C17" s="13"/>
      <c r="D17" s="69">
        <f>D14+D15+D16</f>
        <v>24579.7</v>
      </c>
      <c r="E17" s="266">
        <f>E14+E15+E16</f>
        <v>21329.7</v>
      </c>
      <c r="F17" s="69">
        <f t="shared" ref="F17:J17" si="0">F14+F15+F16</f>
        <v>1600</v>
      </c>
      <c r="G17" s="69">
        <f t="shared" si="0"/>
        <v>0</v>
      </c>
      <c r="H17" s="69">
        <f t="shared" si="0"/>
        <v>0</v>
      </c>
      <c r="I17" s="69">
        <f t="shared" si="0"/>
        <v>0</v>
      </c>
      <c r="J17" s="69">
        <f t="shared" si="0"/>
        <v>1650</v>
      </c>
      <c r="K17" s="14"/>
      <c r="L17" s="2"/>
    </row>
    <row r="18" spans="1:13" ht="15.75" x14ac:dyDescent="0.25">
      <c r="A18" s="15"/>
      <c r="B18" s="16"/>
      <c r="C18" s="16"/>
      <c r="D18" s="17"/>
      <c r="E18" s="17"/>
      <c r="F18" s="17"/>
      <c r="G18" s="17"/>
      <c r="H18" s="17"/>
      <c r="I18" s="17"/>
      <c r="J18" s="17"/>
      <c r="K18" s="18"/>
      <c r="L18" s="2"/>
    </row>
    <row r="19" spans="1:13" ht="15.75" x14ac:dyDescent="0.25">
      <c r="A19" s="15"/>
      <c r="B19" s="16"/>
      <c r="C19" s="16"/>
      <c r="D19" s="17"/>
      <c r="E19" s="17"/>
      <c r="F19" s="17"/>
      <c r="G19" s="17"/>
      <c r="H19" s="17"/>
      <c r="I19" s="17"/>
      <c r="J19" s="17"/>
      <c r="K19" s="18"/>
      <c r="L19" s="2"/>
    </row>
    <row r="20" spans="1:13" ht="15.75" x14ac:dyDescent="0.25">
      <c r="B20" s="16"/>
      <c r="C20" s="16"/>
      <c r="D20" s="17"/>
      <c r="E20" s="17"/>
      <c r="F20" s="17"/>
      <c r="G20" s="17"/>
      <c r="H20" s="17"/>
      <c r="I20" s="17"/>
      <c r="J20" s="17"/>
      <c r="K20" s="18"/>
      <c r="L20" s="2"/>
    </row>
    <row r="21" spans="1:13" ht="18.75" x14ac:dyDescent="0.25">
      <c r="B21" s="41"/>
      <c r="C21" s="42"/>
      <c r="E21" s="17"/>
      <c r="F21" s="17"/>
      <c r="G21" s="17"/>
      <c r="H21" s="17"/>
      <c r="I21" s="17"/>
      <c r="J21" s="17"/>
      <c r="K21" s="42"/>
      <c r="L21" s="2"/>
    </row>
    <row r="22" spans="1:13" ht="18.75" x14ac:dyDescent="0.2">
      <c r="B22" s="276" t="s">
        <v>201</v>
      </c>
      <c r="C22" s="276"/>
      <c r="D22" s="152"/>
      <c r="E22" s="20"/>
      <c r="F22" s="20"/>
      <c r="J22" s="22"/>
      <c r="K22" s="22" t="s">
        <v>32</v>
      </c>
      <c r="L22" s="22"/>
    </row>
    <row r="23" spans="1:13" ht="18.75" x14ac:dyDescent="0.2">
      <c r="B23" s="258"/>
      <c r="C23" s="258"/>
      <c r="D23" s="152"/>
      <c r="E23" s="20"/>
      <c r="F23" s="20"/>
      <c r="J23" s="22"/>
      <c r="K23" s="21"/>
      <c r="L23" s="22"/>
    </row>
    <row r="24" spans="1:13" ht="18.75" x14ac:dyDescent="0.2">
      <c r="B24" s="258"/>
      <c r="C24" s="258"/>
      <c r="D24" s="152"/>
      <c r="E24" s="20"/>
      <c r="F24" s="20"/>
      <c r="J24" s="22"/>
      <c r="K24" s="21"/>
      <c r="L24" s="22"/>
    </row>
    <row r="25" spans="1:13" ht="18.75" x14ac:dyDescent="0.25">
      <c r="B25" s="310" t="s">
        <v>274</v>
      </c>
      <c r="C25" s="310"/>
      <c r="D25" s="23"/>
      <c r="E25" s="24"/>
      <c r="F25" s="24"/>
      <c r="G25" s="24"/>
      <c r="H25" s="24"/>
      <c r="I25" s="24"/>
      <c r="J25" s="2"/>
      <c r="K25" s="2"/>
    </row>
    <row r="26" spans="1:13" ht="33" customHeight="1" x14ac:dyDescent="0.25">
      <c r="B26" s="25" t="s">
        <v>23</v>
      </c>
      <c r="C26" s="25"/>
      <c r="D26" s="24"/>
      <c r="E26" s="24"/>
      <c r="F26" s="24"/>
      <c r="G26" s="24"/>
      <c r="H26" s="24"/>
      <c r="I26" s="24"/>
      <c r="J26" s="2"/>
      <c r="K26" s="2"/>
      <c r="M26" s="145"/>
    </row>
    <row r="27" spans="1:13" ht="15.75" x14ac:dyDescent="0.25">
      <c r="B27" s="26"/>
      <c r="C27" s="27"/>
      <c r="D27" s="28"/>
      <c r="E27" s="24"/>
      <c r="F27" s="24"/>
      <c r="G27" s="24"/>
      <c r="H27" s="24"/>
      <c r="I27" s="24"/>
      <c r="J27" s="2"/>
      <c r="K27" s="2"/>
    </row>
    <row r="28" spans="1:13" ht="15.75" x14ac:dyDescent="0.2">
      <c r="C28" s="28"/>
      <c r="D28" s="24"/>
      <c r="E28" s="24"/>
      <c r="F28" s="24"/>
      <c r="G28" s="24"/>
      <c r="H28" s="24"/>
      <c r="I28" s="24"/>
      <c r="J28" s="24"/>
    </row>
    <row r="29" spans="1:13" ht="15.75" x14ac:dyDescent="0.2">
      <c r="C29" s="29"/>
      <c r="D29" s="24"/>
      <c r="E29" s="24"/>
      <c r="F29" s="24"/>
      <c r="G29" s="24"/>
      <c r="H29" s="24"/>
      <c r="I29" s="24"/>
      <c r="J29" s="24"/>
    </row>
    <row r="31" spans="1:13" x14ac:dyDescent="0.2">
      <c r="H31" s="30"/>
    </row>
  </sheetData>
  <mergeCells count="23">
    <mergeCell ref="B22:C22"/>
    <mergeCell ref="B25:C25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A9:K9"/>
    <mergeCell ref="D10:H10"/>
    <mergeCell ref="J3:K3"/>
    <mergeCell ref="J4:K4"/>
    <mergeCell ref="J5:K5"/>
    <mergeCell ref="J6:K6"/>
    <mergeCell ref="A11:A13"/>
    <mergeCell ref="B11:B13"/>
    <mergeCell ref="C11:C13"/>
    <mergeCell ref="D11:D13"/>
    <mergeCell ref="E11:J11"/>
  </mergeCells>
  <printOptions horizontalCentered="1"/>
  <pageMargins left="0" right="0" top="1.1811023622047245" bottom="0" header="0" footer="0"/>
  <pageSetup paperSize="9" scale="78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46"/>
  <sheetViews>
    <sheetView view="pageBreakPreview" zoomScale="60" zoomScaleNormal="84" workbookViewId="0">
      <selection activeCell="K38" sqref="A2:K38"/>
    </sheetView>
  </sheetViews>
  <sheetFormatPr defaultColWidth="9.140625" defaultRowHeight="12.75" x14ac:dyDescent="0.2"/>
  <cols>
    <col min="1" max="1" width="8.5703125" style="1" bestFit="1" customWidth="1"/>
    <col min="2" max="2" width="51.28515625" style="1" customWidth="1"/>
    <col min="3" max="3" width="22.42578125" style="1" customWidth="1"/>
    <col min="4" max="4" width="19.85546875" style="1" customWidth="1"/>
    <col min="5" max="5" width="17.7109375" style="1" customWidth="1"/>
    <col min="6" max="6" width="16.85546875" style="1" customWidth="1"/>
    <col min="7" max="8" width="11.5703125" style="1" hidden="1" customWidth="1"/>
    <col min="9" max="9" width="12.5703125" style="1" hidden="1" customWidth="1"/>
    <col min="10" max="10" width="17.7109375" style="1" customWidth="1"/>
    <col min="11" max="11" width="47.42578125" style="1" customWidth="1"/>
    <col min="12" max="13" width="9.140625" style="1" hidden="1" customWidth="1"/>
    <col min="14" max="14" width="9.85546875" style="1" customWidth="1"/>
    <col min="15" max="15" width="10.140625" style="1" customWidth="1"/>
    <col min="16" max="16384" width="9.140625" style="1"/>
  </cols>
  <sheetData>
    <row r="1" spans="1:12" ht="15" x14ac:dyDescent="0.2">
      <c r="J1" s="123"/>
    </row>
    <row r="2" spans="1:12" ht="18.75" x14ac:dyDescent="0.3">
      <c r="B2" s="2"/>
      <c r="C2" s="2"/>
      <c r="D2" s="2"/>
      <c r="E2" s="2"/>
      <c r="F2" s="2"/>
      <c r="G2" s="2"/>
      <c r="H2" s="2"/>
      <c r="I2" s="4" t="s">
        <v>0</v>
      </c>
      <c r="J2" s="330" t="s">
        <v>112</v>
      </c>
      <c r="K2" s="330"/>
      <c r="L2" s="4" t="s">
        <v>0</v>
      </c>
    </row>
    <row r="3" spans="1:12" ht="18.75" x14ac:dyDescent="0.25">
      <c r="B3" s="2"/>
      <c r="C3" s="2"/>
      <c r="D3" s="2"/>
      <c r="E3" s="2"/>
      <c r="F3" s="2"/>
      <c r="G3" s="2"/>
      <c r="H3" s="2"/>
      <c r="I3" s="144"/>
      <c r="J3" s="284" t="s">
        <v>215</v>
      </c>
      <c r="K3" s="284"/>
      <c r="L3" s="144"/>
    </row>
    <row r="4" spans="1:12" ht="18.75" x14ac:dyDescent="0.25">
      <c r="B4" s="2"/>
      <c r="C4" s="2"/>
      <c r="D4" s="2"/>
      <c r="E4" s="2"/>
      <c r="F4" s="2"/>
      <c r="G4" s="2"/>
      <c r="H4" s="2"/>
      <c r="I4" s="5" t="s">
        <v>1</v>
      </c>
      <c r="J4" s="284" t="s">
        <v>216</v>
      </c>
      <c r="K4" s="284"/>
      <c r="L4" s="5" t="s">
        <v>1</v>
      </c>
    </row>
    <row r="5" spans="1:12" ht="18.75" x14ac:dyDescent="0.25">
      <c r="B5" s="2"/>
      <c r="C5" s="2"/>
      <c r="D5" s="2"/>
      <c r="E5" s="2"/>
      <c r="F5" s="2"/>
      <c r="G5" s="2"/>
      <c r="H5" s="2"/>
      <c r="I5" s="5" t="s">
        <v>2</v>
      </c>
      <c r="J5" s="284" t="s">
        <v>4</v>
      </c>
      <c r="K5" s="284"/>
      <c r="L5" s="5" t="s">
        <v>2</v>
      </c>
    </row>
    <row r="6" spans="1:12" ht="18.75" x14ac:dyDescent="0.25">
      <c r="B6" s="2"/>
      <c r="C6" s="2"/>
      <c r="D6" s="2"/>
      <c r="E6" s="2"/>
      <c r="F6" s="2"/>
      <c r="G6" s="2"/>
      <c r="H6" s="2"/>
      <c r="I6" s="5" t="s">
        <v>3</v>
      </c>
      <c r="J6" s="284" t="s">
        <v>255</v>
      </c>
      <c r="K6" s="284"/>
      <c r="L6" s="5" t="s">
        <v>3</v>
      </c>
    </row>
    <row r="7" spans="1:12" ht="26.25" customHeight="1" x14ac:dyDescent="0.25">
      <c r="B7" s="2"/>
      <c r="C7" s="2"/>
      <c r="D7" s="2"/>
      <c r="E7" s="2"/>
      <c r="F7" s="2"/>
      <c r="G7" s="2"/>
      <c r="H7" s="2"/>
      <c r="I7" s="5" t="s">
        <v>5</v>
      </c>
      <c r="J7" s="270" t="s">
        <v>271</v>
      </c>
      <c r="K7" s="284"/>
      <c r="L7" s="5" t="s">
        <v>5</v>
      </c>
    </row>
    <row r="8" spans="1:12" ht="18.75" x14ac:dyDescent="0.3">
      <c r="B8" s="2"/>
      <c r="C8" s="2"/>
      <c r="D8" s="2"/>
      <c r="E8" s="2"/>
      <c r="F8" s="2"/>
      <c r="G8" s="2"/>
      <c r="H8" s="6"/>
      <c r="I8" s="5" t="s">
        <v>6</v>
      </c>
      <c r="J8" s="122" t="s">
        <v>198</v>
      </c>
      <c r="K8" s="155"/>
      <c r="L8" s="5" t="s">
        <v>6</v>
      </c>
    </row>
    <row r="9" spans="1:12" ht="45.75" customHeight="1" x14ac:dyDescent="0.3">
      <c r="B9" s="345" t="s">
        <v>60</v>
      </c>
      <c r="C9" s="345"/>
      <c r="D9" s="345"/>
      <c r="E9" s="345"/>
      <c r="F9" s="345"/>
      <c r="G9" s="345"/>
      <c r="H9" s="345"/>
      <c r="I9" s="345"/>
      <c r="J9" s="345"/>
      <c r="K9" s="345"/>
      <c r="L9" s="2"/>
    </row>
    <row r="10" spans="1:12" ht="15.75" x14ac:dyDescent="0.25">
      <c r="B10" s="2"/>
      <c r="C10" s="2"/>
      <c r="D10" s="328"/>
      <c r="E10" s="328"/>
      <c r="F10" s="328"/>
      <c r="G10" s="328"/>
      <c r="H10" s="328"/>
      <c r="I10" s="2"/>
      <c r="J10" s="2"/>
      <c r="K10" s="2"/>
      <c r="L10" s="2"/>
    </row>
    <row r="11" spans="1:12" ht="15.75" customHeight="1" x14ac:dyDescent="0.25">
      <c r="A11" s="315" t="s">
        <v>7</v>
      </c>
      <c r="B11" s="306" t="s">
        <v>8</v>
      </c>
      <c r="C11" s="306" t="s">
        <v>9</v>
      </c>
      <c r="D11" s="306" t="s">
        <v>10</v>
      </c>
      <c r="E11" s="333" t="s">
        <v>11</v>
      </c>
      <c r="F11" s="333"/>
      <c r="G11" s="333"/>
      <c r="H11" s="333"/>
      <c r="I11" s="333"/>
      <c r="J11" s="334"/>
      <c r="K11" s="309" t="s">
        <v>12</v>
      </c>
      <c r="L11" s="2"/>
    </row>
    <row r="12" spans="1:12" ht="15.75" x14ac:dyDescent="0.25">
      <c r="A12" s="316"/>
      <c r="B12" s="307"/>
      <c r="C12" s="307"/>
      <c r="D12" s="307"/>
      <c r="E12" s="306">
        <v>2018</v>
      </c>
      <c r="F12" s="306">
        <v>2019</v>
      </c>
      <c r="G12" s="306" t="s">
        <v>13</v>
      </c>
      <c r="H12" s="306" t="s">
        <v>14</v>
      </c>
      <c r="I12" s="306" t="s">
        <v>15</v>
      </c>
      <c r="J12" s="309">
        <v>2020</v>
      </c>
      <c r="K12" s="309"/>
      <c r="L12" s="2"/>
    </row>
    <row r="13" spans="1:12" ht="29.25" customHeight="1" x14ac:dyDescent="0.25">
      <c r="A13" s="317"/>
      <c r="B13" s="308"/>
      <c r="C13" s="308"/>
      <c r="D13" s="308"/>
      <c r="E13" s="308"/>
      <c r="F13" s="308"/>
      <c r="G13" s="308"/>
      <c r="H13" s="308"/>
      <c r="I13" s="308"/>
      <c r="J13" s="309"/>
      <c r="K13" s="309"/>
      <c r="L13" s="2"/>
    </row>
    <row r="14" spans="1:12" ht="60.75" customHeight="1" x14ac:dyDescent="0.25">
      <c r="A14" s="340">
        <v>1</v>
      </c>
      <c r="B14" s="306" t="s">
        <v>114</v>
      </c>
      <c r="C14" s="9" t="s">
        <v>16</v>
      </c>
      <c r="D14" s="70">
        <f>E14+F14+J14</f>
        <v>275000</v>
      </c>
      <c r="E14" s="149">
        <f>70000+18000</f>
        <v>88000</v>
      </c>
      <c r="F14" s="149">
        <f>72000+20000</f>
        <v>92000</v>
      </c>
      <c r="G14" s="149">
        <v>20000</v>
      </c>
      <c r="H14" s="149">
        <v>20000</v>
      </c>
      <c r="I14" s="149">
        <v>20000</v>
      </c>
      <c r="J14" s="149">
        <f>73000+22000</f>
        <v>95000</v>
      </c>
      <c r="K14" s="343" t="s">
        <v>19</v>
      </c>
      <c r="L14" s="2"/>
    </row>
    <row r="15" spans="1:12" ht="43.5" hidden="1" customHeight="1" x14ac:dyDescent="0.25">
      <c r="A15" s="341"/>
      <c r="B15" s="307"/>
      <c r="C15" s="9" t="s">
        <v>18</v>
      </c>
      <c r="D15" s="70">
        <f>E15+F15+J15</f>
        <v>0</v>
      </c>
      <c r="E15" s="71"/>
      <c r="F15" s="72"/>
      <c r="G15" s="73"/>
      <c r="H15" s="73"/>
      <c r="I15" s="73"/>
      <c r="J15" s="73"/>
      <c r="K15" s="346"/>
      <c r="L15" s="2"/>
    </row>
    <row r="16" spans="1:12" ht="43.5" customHeight="1" x14ac:dyDescent="0.25">
      <c r="A16" s="342"/>
      <c r="B16" s="308"/>
      <c r="C16" s="9" t="s">
        <v>18</v>
      </c>
      <c r="D16" s="148">
        <f>621.6+D28</f>
        <v>1845.922</v>
      </c>
      <c r="E16" s="150">
        <f>621.6+E28</f>
        <v>1845.922</v>
      </c>
      <c r="F16" s="72"/>
      <c r="G16" s="73"/>
      <c r="H16" s="73"/>
      <c r="I16" s="73"/>
      <c r="J16" s="74"/>
      <c r="K16" s="344"/>
      <c r="L16" s="2"/>
    </row>
    <row r="17" spans="1:15" ht="31.5" x14ac:dyDescent="0.25">
      <c r="A17" s="75" t="s">
        <v>63</v>
      </c>
      <c r="B17" s="76" t="s">
        <v>61</v>
      </c>
      <c r="C17" s="65" t="s">
        <v>16</v>
      </c>
      <c r="D17" s="79">
        <f t="shared" ref="D17:D26" si="0">E17+F17+J17</f>
        <v>1200</v>
      </c>
      <c r="E17" s="71">
        <v>1200</v>
      </c>
      <c r="F17" s="72"/>
      <c r="G17" s="73"/>
      <c r="H17" s="73"/>
      <c r="I17" s="73"/>
      <c r="J17" s="74"/>
      <c r="K17" s="77" t="s">
        <v>19</v>
      </c>
      <c r="L17" s="2"/>
    </row>
    <row r="18" spans="1:15" ht="41.25" customHeight="1" x14ac:dyDescent="0.25">
      <c r="A18" s="75" t="s">
        <v>64</v>
      </c>
      <c r="B18" s="76" t="s">
        <v>62</v>
      </c>
      <c r="C18" s="65" t="s">
        <v>16</v>
      </c>
      <c r="D18" s="79">
        <f t="shared" si="0"/>
        <v>2000</v>
      </c>
      <c r="E18" s="71">
        <v>2000</v>
      </c>
      <c r="F18" s="72"/>
      <c r="G18" s="73"/>
      <c r="H18" s="73"/>
      <c r="I18" s="73"/>
      <c r="J18" s="74"/>
      <c r="K18" s="77" t="s">
        <v>19</v>
      </c>
      <c r="L18" s="2"/>
    </row>
    <row r="19" spans="1:15" ht="68.25" customHeight="1" x14ac:dyDescent="0.25">
      <c r="A19" s="75" t="s">
        <v>65</v>
      </c>
      <c r="B19" s="76" t="s">
        <v>66</v>
      </c>
      <c r="C19" s="65" t="s">
        <v>16</v>
      </c>
      <c r="D19" s="79">
        <f t="shared" si="0"/>
        <v>250</v>
      </c>
      <c r="E19" s="71">
        <v>250</v>
      </c>
      <c r="F19" s="72"/>
      <c r="G19" s="73"/>
      <c r="H19" s="73"/>
      <c r="I19" s="73"/>
      <c r="J19" s="74"/>
      <c r="K19" s="77" t="s">
        <v>19</v>
      </c>
      <c r="L19" s="2"/>
    </row>
    <row r="20" spans="1:15" ht="86.25" customHeight="1" x14ac:dyDescent="0.25">
      <c r="A20" s="75" t="s">
        <v>68</v>
      </c>
      <c r="B20" s="76" t="s">
        <v>67</v>
      </c>
      <c r="C20" s="65" t="s">
        <v>16</v>
      </c>
      <c r="D20" s="79">
        <f t="shared" si="0"/>
        <v>250</v>
      </c>
      <c r="E20" s="71">
        <v>250</v>
      </c>
      <c r="F20" s="72"/>
      <c r="G20" s="73"/>
      <c r="H20" s="73"/>
      <c r="I20" s="73"/>
      <c r="J20" s="74"/>
      <c r="K20" s="77" t="s">
        <v>19</v>
      </c>
      <c r="L20" s="2"/>
    </row>
    <row r="21" spans="1:15" ht="91.5" customHeight="1" x14ac:dyDescent="0.25">
      <c r="A21" s="75" t="s">
        <v>69</v>
      </c>
      <c r="B21" s="76" t="s">
        <v>115</v>
      </c>
      <c r="C21" s="65" t="s">
        <v>16</v>
      </c>
      <c r="D21" s="79">
        <f t="shared" si="0"/>
        <v>240</v>
      </c>
      <c r="E21" s="71">
        <v>240</v>
      </c>
      <c r="F21" s="72"/>
      <c r="G21" s="73"/>
      <c r="H21" s="73"/>
      <c r="I21" s="73"/>
      <c r="J21" s="74"/>
      <c r="K21" s="77" t="s">
        <v>19</v>
      </c>
      <c r="L21" s="2"/>
    </row>
    <row r="22" spans="1:15" ht="81.75" customHeight="1" x14ac:dyDescent="0.25">
      <c r="A22" s="75" t="s">
        <v>70</v>
      </c>
      <c r="B22" s="76" t="s">
        <v>116</v>
      </c>
      <c r="C22" s="65" t="s">
        <v>16</v>
      </c>
      <c r="D22" s="79">
        <f t="shared" si="0"/>
        <v>240</v>
      </c>
      <c r="E22" s="71">
        <v>240</v>
      </c>
      <c r="F22" s="72"/>
      <c r="G22" s="73"/>
      <c r="H22" s="73"/>
      <c r="I22" s="73"/>
      <c r="J22" s="74"/>
      <c r="K22" s="77" t="s">
        <v>19</v>
      </c>
      <c r="L22" s="2"/>
    </row>
    <row r="23" spans="1:15" ht="47.25" x14ac:dyDescent="0.25">
      <c r="A23" s="131" t="s">
        <v>71</v>
      </c>
      <c r="B23" s="132" t="s">
        <v>74</v>
      </c>
      <c r="C23" s="133" t="s">
        <v>16</v>
      </c>
      <c r="D23" s="134">
        <f t="shared" ref="D23:D25" si="1">E23+F23+J23</f>
        <v>650</v>
      </c>
      <c r="E23" s="72">
        <v>650</v>
      </c>
      <c r="F23" s="72"/>
      <c r="G23" s="72"/>
      <c r="H23" s="72"/>
      <c r="I23" s="72"/>
      <c r="J23" s="135"/>
      <c r="K23" s="136" t="s">
        <v>19</v>
      </c>
      <c r="L23" s="50"/>
      <c r="M23" s="137"/>
      <c r="N23" s="138"/>
      <c r="O23" s="137"/>
    </row>
    <row r="24" spans="1:15" ht="61.5" customHeight="1" x14ac:dyDescent="0.25">
      <c r="A24" s="131" t="s">
        <v>72</v>
      </c>
      <c r="B24" s="132" t="s">
        <v>117</v>
      </c>
      <c r="C24" s="133" t="s">
        <v>16</v>
      </c>
      <c r="D24" s="134">
        <f t="shared" si="1"/>
        <v>1300</v>
      </c>
      <c r="E24" s="72">
        <v>1300</v>
      </c>
      <c r="F24" s="72"/>
      <c r="G24" s="72"/>
      <c r="H24" s="72"/>
      <c r="I24" s="72"/>
      <c r="J24" s="135"/>
      <c r="K24" s="136" t="s">
        <v>19</v>
      </c>
      <c r="L24" s="50"/>
      <c r="M24" s="137"/>
      <c r="N24" s="138"/>
      <c r="O24" s="137"/>
    </row>
    <row r="25" spans="1:15" ht="71.25" customHeight="1" x14ac:dyDescent="0.25">
      <c r="A25" s="75" t="s">
        <v>73</v>
      </c>
      <c r="B25" s="76" t="s">
        <v>118</v>
      </c>
      <c r="C25" s="65" t="s">
        <v>16</v>
      </c>
      <c r="D25" s="79">
        <f t="shared" si="1"/>
        <v>1980</v>
      </c>
      <c r="E25" s="71">
        <v>1980</v>
      </c>
      <c r="F25" s="72"/>
      <c r="G25" s="73"/>
      <c r="H25" s="73"/>
      <c r="I25" s="73"/>
      <c r="J25" s="74"/>
      <c r="K25" s="77" t="s">
        <v>19</v>
      </c>
      <c r="L25" s="2"/>
    </row>
    <row r="26" spans="1:15" ht="108.75" customHeight="1" x14ac:dyDescent="0.25">
      <c r="A26" s="78" t="s">
        <v>75</v>
      </c>
      <c r="B26" s="76" t="s">
        <v>119</v>
      </c>
      <c r="C26" s="65" t="s">
        <v>16</v>
      </c>
      <c r="D26" s="79">
        <f t="shared" si="0"/>
        <v>350</v>
      </c>
      <c r="E26" s="71">
        <v>350</v>
      </c>
      <c r="F26" s="72"/>
      <c r="G26" s="73"/>
      <c r="H26" s="73"/>
      <c r="I26" s="73"/>
      <c r="J26" s="73"/>
      <c r="K26" s="77" t="s">
        <v>19</v>
      </c>
      <c r="L26" s="2"/>
    </row>
    <row r="27" spans="1:15" ht="78.75" customHeight="1" x14ac:dyDescent="0.25">
      <c r="A27" s="336" t="s">
        <v>102</v>
      </c>
      <c r="B27" s="338" t="s">
        <v>120</v>
      </c>
      <c r="C27" s="65" t="s">
        <v>16</v>
      </c>
      <c r="D27" s="79">
        <v>426.74</v>
      </c>
      <c r="E27" s="71">
        <v>426.74</v>
      </c>
      <c r="F27" s="72"/>
      <c r="G27" s="73"/>
      <c r="H27" s="73"/>
      <c r="I27" s="73"/>
      <c r="J27" s="73"/>
      <c r="K27" s="343" t="s">
        <v>19</v>
      </c>
      <c r="L27" s="2"/>
    </row>
    <row r="28" spans="1:15" ht="37.5" x14ac:dyDescent="0.25">
      <c r="A28" s="337"/>
      <c r="B28" s="339"/>
      <c r="C28" s="9" t="s">
        <v>18</v>
      </c>
      <c r="D28" s="146">
        <v>1224.3219999999999</v>
      </c>
      <c r="E28" s="147">
        <v>1224.3219999999999</v>
      </c>
      <c r="F28" s="72"/>
      <c r="G28" s="73"/>
      <c r="H28" s="73"/>
      <c r="I28" s="73"/>
      <c r="J28" s="73"/>
      <c r="K28" s="344"/>
      <c r="L28" s="2"/>
    </row>
    <row r="29" spans="1:15" ht="54" customHeight="1" x14ac:dyDescent="0.25">
      <c r="A29" s="78" t="s">
        <v>105</v>
      </c>
      <c r="B29" s="76" t="s">
        <v>121</v>
      </c>
      <c r="C29" s="65" t="s">
        <v>16</v>
      </c>
      <c r="D29" s="79">
        <v>269</v>
      </c>
      <c r="E29" s="71">
        <v>269</v>
      </c>
      <c r="F29" s="72"/>
      <c r="G29" s="73"/>
      <c r="H29" s="73"/>
      <c r="I29" s="73"/>
      <c r="J29" s="73"/>
      <c r="K29" s="77" t="s">
        <v>19</v>
      </c>
      <c r="L29" s="2"/>
    </row>
    <row r="30" spans="1:15" ht="47.25" x14ac:dyDescent="0.25">
      <c r="A30" s="78" t="s">
        <v>106</v>
      </c>
      <c r="B30" s="76" t="s">
        <v>103</v>
      </c>
      <c r="C30" s="65" t="s">
        <v>18</v>
      </c>
      <c r="D30" s="79">
        <v>621.6</v>
      </c>
      <c r="E30" s="71">
        <v>621.6</v>
      </c>
      <c r="F30" s="72"/>
      <c r="G30" s="73"/>
      <c r="H30" s="73"/>
      <c r="I30" s="73"/>
      <c r="J30" s="73"/>
      <c r="K30" s="77" t="s">
        <v>19</v>
      </c>
      <c r="L30" s="2"/>
    </row>
    <row r="31" spans="1:15" ht="47.25" x14ac:dyDescent="0.25">
      <c r="A31" s="78" t="s">
        <v>122</v>
      </c>
      <c r="B31" s="76" t="s">
        <v>123</v>
      </c>
      <c r="C31" s="65" t="s">
        <v>16</v>
      </c>
      <c r="D31" s="79">
        <v>20</v>
      </c>
      <c r="E31" s="72">
        <v>20</v>
      </c>
      <c r="F31" s="72"/>
      <c r="G31" s="73"/>
      <c r="H31" s="73"/>
      <c r="I31" s="73"/>
      <c r="J31" s="73"/>
      <c r="K31" s="77" t="s">
        <v>19</v>
      </c>
      <c r="L31" s="2"/>
    </row>
    <row r="32" spans="1:15" ht="31.5" x14ac:dyDescent="0.25">
      <c r="A32" s="78" t="s">
        <v>124</v>
      </c>
      <c r="B32" s="76" t="s">
        <v>125</v>
      </c>
      <c r="C32" s="65" t="s">
        <v>16</v>
      </c>
      <c r="D32" s="79">
        <v>795</v>
      </c>
      <c r="E32" s="72">
        <v>795</v>
      </c>
      <c r="F32" s="72"/>
      <c r="G32" s="73"/>
      <c r="H32" s="73"/>
      <c r="I32" s="73"/>
      <c r="J32" s="73"/>
      <c r="K32" s="77" t="s">
        <v>19</v>
      </c>
      <c r="L32" s="2"/>
    </row>
    <row r="33" spans="1:13" ht="68.25" customHeight="1" x14ac:dyDescent="0.25">
      <c r="A33" s="78" t="s">
        <v>126</v>
      </c>
      <c r="B33" s="76" t="s">
        <v>127</v>
      </c>
      <c r="C33" s="65" t="s">
        <v>16</v>
      </c>
      <c r="D33" s="146">
        <v>1337.3440000000001</v>
      </c>
      <c r="E33" s="267">
        <v>1337.3440000000001</v>
      </c>
      <c r="F33" s="72"/>
      <c r="G33" s="73"/>
      <c r="H33" s="73"/>
      <c r="I33" s="73"/>
      <c r="J33" s="73"/>
      <c r="K33" s="77" t="s">
        <v>19</v>
      </c>
      <c r="L33" s="2"/>
    </row>
    <row r="34" spans="1:13" ht="83.25" customHeight="1" x14ac:dyDescent="0.25">
      <c r="A34" s="78" t="s">
        <v>212</v>
      </c>
      <c r="B34" s="76" t="s">
        <v>210</v>
      </c>
      <c r="C34" s="208" t="s">
        <v>16</v>
      </c>
      <c r="D34" s="146">
        <v>700</v>
      </c>
      <c r="E34" s="267">
        <v>700</v>
      </c>
      <c r="F34" s="72"/>
      <c r="G34" s="73"/>
      <c r="H34" s="73"/>
      <c r="I34" s="73"/>
      <c r="J34" s="73"/>
      <c r="K34" s="77" t="s">
        <v>19</v>
      </c>
      <c r="L34" s="2"/>
    </row>
    <row r="35" spans="1:13" ht="68.25" customHeight="1" x14ac:dyDescent="0.25">
      <c r="A35" s="78" t="s">
        <v>213</v>
      </c>
      <c r="B35" s="76" t="s">
        <v>211</v>
      </c>
      <c r="C35" s="208" t="s">
        <v>16</v>
      </c>
      <c r="D35" s="146">
        <v>295</v>
      </c>
      <c r="E35" s="267">
        <v>295</v>
      </c>
      <c r="F35" s="72"/>
      <c r="G35" s="73"/>
      <c r="H35" s="73"/>
      <c r="I35" s="73"/>
      <c r="J35" s="73"/>
      <c r="K35" s="77" t="s">
        <v>19</v>
      </c>
      <c r="L35" s="2"/>
    </row>
    <row r="36" spans="1:13" ht="32.25" customHeight="1" x14ac:dyDescent="0.3">
      <c r="A36" s="37"/>
      <c r="B36" s="12" t="s">
        <v>22</v>
      </c>
      <c r="C36" s="13"/>
      <c r="D36" s="148">
        <f>D14+D16</f>
        <v>276845.92200000002</v>
      </c>
      <c r="E36" s="148">
        <f>E14+E16</f>
        <v>89845.922000000006</v>
      </c>
      <c r="F36" s="148">
        <f t="shared" ref="F36:J36" si="2">F14+F16</f>
        <v>92000</v>
      </c>
      <c r="G36" s="148">
        <f t="shared" si="2"/>
        <v>20000</v>
      </c>
      <c r="H36" s="148">
        <f t="shared" si="2"/>
        <v>20000</v>
      </c>
      <c r="I36" s="148">
        <f t="shared" si="2"/>
        <v>20000</v>
      </c>
      <c r="J36" s="148">
        <f t="shared" si="2"/>
        <v>95000</v>
      </c>
      <c r="K36" s="14"/>
      <c r="L36" s="2"/>
    </row>
    <row r="37" spans="1:13" ht="48" customHeight="1" x14ac:dyDescent="0.2">
      <c r="B37" s="258" t="s">
        <v>128</v>
      </c>
      <c r="C37" s="258"/>
      <c r="D37" s="258"/>
      <c r="E37" s="246"/>
      <c r="F37" s="20"/>
      <c r="G37" s="6"/>
      <c r="H37" s="6"/>
      <c r="I37" s="6"/>
      <c r="J37" s="22"/>
      <c r="K37" s="22" t="s">
        <v>32</v>
      </c>
      <c r="L37" s="22"/>
    </row>
    <row r="38" spans="1:13" ht="48" customHeight="1" x14ac:dyDescent="0.2">
      <c r="B38" s="310" t="s">
        <v>274</v>
      </c>
      <c r="C38" s="310"/>
      <c r="D38" s="258"/>
      <c r="E38" s="20"/>
      <c r="F38" s="20"/>
      <c r="G38" s="6"/>
      <c r="H38" s="6"/>
      <c r="I38" s="6"/>
      <c r="J38" s="22"/>
      <c r="K38" s="22"/>
      <c r="L38" s="22"/>
    </row>
    <row r="39" spans="1:13" ht="48" customHeight="1" x14ac:dyDescent="0.2">
      <c r="B39" s="19"/>
      <c r="C39" s="19"/>
      <c r="D39" s="19"/>
      <c r="E39" s="20"/>
      <c r="F39" s="20"/>
      <c r="J39" s="22"/>
      <c r="K39" s="21"/>
      <c r="L39" s="22"/>
    </row>
    <row r="40" spans="1:13" ht="18.75" x14ac:dyDescent="0.25">
      <c r="D40" s="23"/>
      <c r="E40" s="24"/>
      <c r="F40" s="24"/>
      <c r="G40" s="24"/>
      <c r="H40" s="24"/>
      <c r="I40" s="24"/>
      <c r="J40" s="2"/>
      <c r="K40" s="2"/>
    </row>
    <row r="41" spans="1:13" ht="15.75" x14ac:dyDescent="0.25">
      <c r="B41" s="25" t="s">
        <v>23</v>
      </c>
      <c r="C41" s="25"/>
      <c r="D41" s="24"/>
      <c r="E41" s="24"/>
      <c r="F41" s="24"/>
      <c r="G41" s="24"/>
      <c r="H41" s="24"/>
      <c r="I41" s="24"/>
      <c r="J41" s="2"/>
      <c r="K41" s="2"/>
      <c r="M41" s="5"/>
    </row>
    <row r="42" spans="1:13" ht="15.75" x14ac:dyDescent="0.25">
      <c r="B42" s="26"/>
      <c r="C42" s="27"/>
      <c r="D42" s="28"/>
      <c r="E42" s="24"/>
      <c r="F42" s="24"/>
      <c r="G42" s="24"/>
      <c r="H42" s="24"/>
      <c r="I42" s="24"/>
      <c r="J42" s="2"/>
      <c r="K42" s="2"/>
    </row>
    <row r="43" spans="1:13" ht="15.75" x14ac:dyDescent="0.2">
      <c r="C43" s="28"/>
      <c r="D43" s="24"/>
      <c r="E43" s="24"/>
      <c r="F43" s="24"/>
      <c r="G43" s="24"/>
      <c r="H43" s="24"/>
      <c r="I43" s="24"/>
      <c r="J43" s="24"/>
    </row>
    <row r="44" spans="1:13" ht="15.75" x14ac:dyDescent="0.2">
      <c r="C44" s="29"/>
      <c r="D44" s="24"/>
      <c r="E44" s="24"/>
      <c r="F44" s="24"/>
      <c r="G44" s="24"/>
      <c r="H44" s="24"/>
      <c r="I44" s="24"/>
      <c r="J44" s="24"/>
    </row>
    <row r="46" spans="1:13" x14ac:dyDescent="0.2">
      <c r="H46" s="30"/>
    </row>
  </sheetData>
  <mergeCells count="27">
    <mergeCell ref="K27:K28"/>
    <mergeCell ref="J2:K2"/>
    <mergeCell ref="J7:K7"/>
    <mergeCell ref="B9:K9"/>
    <mergeCell ref="D10:H10"/>
    <mergeCell ref="K14:K16"/>
    <mergeCell ref="K11:K13"/>
    <mergeCell ref="J3:K3"/>
    <mergeCell ref="J4:K4"/>
    <mergeCell ref="J5:K5"/>
    <mergeCell ref="J6:K6"/>
    <mergeCell ref="A11:A13"/>
    <mergeCell ref="B11:B13"/>
    <mergeCell ref="C11:C13"/>
    <mergeCell ref="D11:D13"/>
    <mergeCell ref="E11:J11"/>
    <mergeCell ref="E12:E13"/>
    <mergeCell ref="F12:F13"/>
    <mergeCell ref="G12:G13"/>
    <mergeCell ref="H12:H13"/>
    <mergeCell ref="I12:I13"/>
    <mergeCell ref="J12:J13"/>
    <mergeCell ref="B38:C38"/>
    <mergeCell ref="A27:A28"/>
    <mergeCell ref="B27:B28"/>
    <mergeCell ref="A14:A16"/>
    <mergeCell ref="B14:B16"/>
  </mergeCells>
  <printOptions horizontalCentered="1"/>
  <pageMargins left="0" right="0" top="1.1811023622047245" bottom="0" header="0" footer="0"/>
  <pageSetup paperSize="9" scale="73" fitToHeight="3" orientation="landscape" r:id="rId1"/>
  <rowBreaks count="2" manualBreakCount="2">
    <brk id="22" max="16383" man="1"/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дод 1.1     1</vt:lpstr>
      <vt:lpstr>дод 1.1 зміни</vt:lpstr>
      <vt:lpstr>дод 1.2 Трансп 2</vt:lpstr>
      <vt:lpstr>дод 1.4  озеленення 3</vt:lpstr>
      <vt:lpstr>зміни в дод.1.10    4</vt:lpstr>
      <vt:lpstr>дод 1.11 Святкові    5</vt:lpstr>
      <vt:lpstr>дод 1.12 Вода    6</vt:lpstr>
      <vt:lpstr>дод 1.13 Утриман    7</vt:lpstr>
      <vt:lpstr>дод 1.18 Буд-во,рекстр рест  8</vt:lpstr>
      <vt:lpstr>дод 1.21 Земля 9 </vt:lpstr>
      <vt:lpstr>дод 1.22 Лічильники    10</vt:lpstr>
      <vt:lpstr>'дод 1.1     1'!Область_печати</vt:lpstr>
      <vt:lpstr>'дод 1.1 зміни'!Область_печати</vt:lpstr>
      <vt:lpstr>'дод 1.11 Святкові    5'!Область_печати</vt:lpstr>
      <vt:lpstr>'дод 1.13 Утриман    7'!Область_печати</vt:lpstr>
      <vt:lpstr>'дод 1.18 Буд-во,рекстр рест  8'!Область_печати</vt:lpstr>
      <vt:lpstr>'дод 1.2 Трансп 2'!Область_печати</vt:lpstr>
      <vt:lpstr>'дод 1.4  озеленення 3'!Область_печати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eco1</dc:creator>
  <cp:lastModifiedBy>Eremenko</cp:lastModifiedBy>
  <cp:lastPrinted>2018-05-02T09:20:38Z</cp:lastPrinted>
  <dcterms:created xsi:type="dcterms:W3CDTF">2018-02-14T08:49:23Z</dcterms:created>
  <dcterms:modified xsi:type="dcterms:W3CDTF">2018-05-02T10:53:53Z</dcterms:modified>
</cp:coreProperties>
</file>