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д. 1" sheetId="1" r:id="rId1"/>
    <sheet name="испр. д. 3" sheetId="2" r:id="rId2"/>
    <sheet name="додаток 2" sheetId="3" r:id="rId3"/>
  </sheets>
  <externalReferences>
    <externalReference r:id="rId6"/>
  </externalReferences>
  <definedNames>
    <definedName name="_xlnm.Print_Titles" localSheetId="0">'дод. 1'!$7:$7</definedName>
    <definedName name="_xlnm.Print_Titles" localSheetId="2">'додаток 2'!$8:$9</definedName>
    <definedName name="_xlnm.Print_Titles" localSheetId="1">'испр. д. 3'!$7:$9</definedName>
    <definedName name="_xlnm.Print_Area" localSheetId="0">'дод. 1'!$A$1:$H$124</definedName>
    <definedName name="_xlnm.Print_Area" localSheetId="2">'додаток 2'!$A$1:$H$66</definedName>
    <definedName name="_xlnm.Print_Area" localSheetId="1">'испр. д. 3'!$A$1:$N$944</definedName>
  </definedNames>
  <calcPr fullCalcOnLoad="1"/>
</workbook>
</file>

<file path=xl/sharedStrings.xml><?xml version="1.0" encoding="utf-8"?>
<sst xmlns="http://schemas.openxmlformats.org/spreadsheetml/2006/main" count="1506" uniqueCount="649">
  <si>
    <t>Формування ідеології здорового способу життя, в тому числі духовного і психічного  у свідомості населення. Підвищення рівня інформованості населення про стан навколишнього середовища</t>
  </si>
  <si>
    <t>Досягти більш масової обізнасті громадян через засоби масової інформації з питань культури гігієни</t>
  </si>
  <si>
    <t>Досягти 100% забезпечення пільгової катергорії населення ліками згідно діючого законодавства України</t>
  </si>
  <si>
    <t>Досягти 100% забезпечення пільгової ктергорії населення безоплатним зубопротезуванням порожнини рота згідно діючого законодавства України</t>
  </si>
  <si>
    <t xml:space="preserve">Наближення медико-санітарної допомоги до пацієнта  </t>
  </si>
  <si>
    <t>Забезпечення необхідного для лікувального процесу харчування дитини</t>
  </si>
  <si>
    <t>Зменшення захворюванності у дітей на ОРЗ, уникнення виникнення хвороб кісток та суглобів</t>
  </si>
  <si>
    <t>Зниження кількості професійних захворювань щороку на 5% в порівнянні з минулим роком при умові дотримання  керівниками підприємств, організацій, установ належних умов праці</t>
  </si>
  <si>
    <t>Забезпечення спеціальними меблями стаціонарних відділень КУ "Сумська міська дитяча клінічна лікарня" відповідно до потреби</t>
  </si>
  <si>
    <t>Своєчасне надання медичної допомоги людям похилого віку</t>
  </si>
  <si>
    <t>Досягнення зменшення захворюваності на хвороби органів дихання</t>
  </si>
  <si>
    <t>Недопущення переходу хворого до категорії інсулінозалежних</t>
  </si>
  <si>
    <t>Надання змоги виконувати постійний контроль за рівнем глюкози в крові самим хворим</t>
  </si>
  <si>
    <t>Зниження ризику під час пологів, зниження рівня гемолітичної хвороби новонароджених на 50%</t>
  </si>
  <si>
    <t>Покращення надання медичної допомоги кордіологічним хворим</t>
  </si>
  <si>
    <t>Дотримання вимог МОЗ при наданні медичної допомоги кардіохворим</t>
  </si>
  <si>
    <t>Надання своєчасної допомоги хворим на термінальну ниркову недостатність, уникнення летальних наслідків</t>
  </si>
  <si>
    <t>Зниження на 2% частки передачі ВІЛ-інфекції від матері до дитини</t>
  </si>
  <si>
    <t>Стовідсоткове попередження інфікування ВІЛ у медичних працівників</t>
  </si>
  <si>
    <t>Створення безпечних умов лікування пацієнтів та умов праці медичних працівників лікувально-профілактичних закладів</t>
  </si>
  <si>
    <t>Отримання повноцінного харчування хворих згідно вимог діючого законодавства</t>
  </si>
  <si>
    <t xml:space="preserve">Запобігання виникненню випадків зараження медпрацівників </t>
  </si>
  <si>
    <t>Попередження поширення туберкульозу в організованих колективах</t>
  </si>
  <si>
    <t>Отримання достовірного аналізу стану здоров'я населення міста</t>
  </si>
  <si>
    <t>Покращення інформованості населення з питань діяльності галузі охорони здоров'я</t>
  </si>
  <si>
    <t>Можливість більш точного планування бюджетних коштів</t>
  </si>
  <si>
    <t>Покращення обізнаності населення з питань профілактики захворювань та  здорового способу життя</t>
  </si>
  <si>
    <t>Недопущення спалахів групових інфекційних захворювань та харчових отруєнь серед населення міста</t>
  </si>
  <si>
    <t>Додаток 2</t>
  </si>
  <si>
    <t>Виконання якісного контролю за наданням медичної допомоги</t>
  </si>
  <si>
    <t>Завдання 1. Збереження здоров’я працюючого населення.</t>
  </si>
  <si>
    <t>Завдання 2. Забезпечення здоров’я в старості.</t>
  </si>
  <si>
    <t>3.2.Забезпечити проведення визначення рівня глюкози в крові усім сиаціонарним хворим та в амбулаторно поліклінічних закладах під час профоглядів осіб груп ризику захворювання на цукровий діабет</t>
  </si>
  <si>
    <t xml:space="preserve">кількість жінок фертильного віку, осіб </t>
  </si>
  <si>
    <t>кількість вагітних, осіб</t>
  </si>
  <si>
    <t xml:space="preserve">кількість проведених обстежень серед вагітних жінок методами ультразвукової та функціональної діагностики, одиниць </t>
  </si>
  <si>
    <t>Показники якості</t>
  </si>
  <si>
    <t>кількість народжених живими у пологових стаціонарах міста, осіб</t>
  </si>
  <si>
    <t>середні витрати на 1  новонародженого, тис.грн.</t>
  </si>
  <si>
    <t>Показник якості</t>
  </si>
  <si>
    <t>показик ранньої неонатальної смертності, на 1000 народжених</t>
  </si>
  <si>
    <t>Мета: надання медичної допомги хворим, вроваджуючи передові методи лікування, зниження показника інфекційних захворювань</t>
  </si>
  <si>
    <t>Мета: збереження здоров'я дітей, збільшення чисельності здорових дітей. Поширювати духовне, патріотичне виховання дітей та молоді.</t>
  </si>
  <si>
    <t>Мета: збереження здоров'я працюючого населення, зменшення випадків інвалідності в працездатному віці</t>
  </si>
  <si>
    <t>Мета: проводити профілактичні огляди населення, своєчасно виявляти захворювання та надання необхідної медичної та профілактичної допомги на всіх стадіях захворювання, стоврити умови безпечного материнства.</t>
  </si>
  <si>
    <t>Мета: забезпечити широке освітлення серед населення інформацію щодо здорового способу життя, профілактики захворюваності.</t>
  </si>
  <si>
    <t>кількість чоловік, які отримали  пільгове зубне протезування всього, осіб</t>
  </si>
  <si>
    <t>кількість чоловік, які отримали пільгове забезпечення, осіб</t>
  </si>
  <si>
    <t>Мета: зміцнення та збереження психічного й фізичного здоров’я учасників навчально-виховного процесу, формування у підростаючого покоління навичок здорового способу життя, виховання свідомого ставлення до свого здоров’я та здоров’я оточуючих</t>
  </si>
  <si>
    <t>Питома вага придбаного обладнання до розрахункової потреби</t>
  </si>
  <si>
    <t>Кількість одиниць, які необхідно прибати, од.</t>
  </si>
  <si>
    <t>Кількість меблів, які заплановано придбати, од.</t>
  </si>
  <si>
    <t>кількість  придбаних меблів, од.</t>
  </si>
  <si>
    <t>середня вартість однієї одиниці куплених меблів, тис. гривень</t>
  </si>
  <si>
    <t>Кількість пацієнтів, яким буде проведено екстрену діагносикцу гепатиту В та С, осіб</t>
  </si>
  <si>
    <t>Кількість медичних працівників, яким проведено екстрену діагносикцу гепатиту В та С, осіб</t>
  </si>
  <si>
    <t>Кількість пацієнтів, яким  проведено екстрену діагносикцу гепатиту В та С, осіб</t>
  </si>
  <si>
    <t>Кількість медичних працівників, що підлягають проведенню екстреної діагностиці гепатиту В та С, осіб</t>
  </si>
  <si>
    <t>Середня вартість екстреної діагносики гепатиту В та С для населення, тис. гривень</t>
  </si>
  <si>
    <t>Середня вартість екстреної діагносики гепатиту В та С для медперсоналу, тис. гривень</t>
  </si>
  <si>
    <t>відсоток занедбаних випадків раку шийки матки, %</t>
  </si>
  <si>
    <t>кількість осіб, які потребують проведення гемодіалізу, осіб</t>
  </si>
  <si>
    <t>кількість проведених гемодіалізів на рік, одиниць</t>
  </si>
  <si>
    <t>кількість осіб, яким проведено гемодіаліз, осіб</t>
  </si>
  <si>
    <t>середня вартість медикаментів та витратного матеріалу на 1 гемодіаліз, тис.грн.</t>
  </si>
  <si>
    <t>відсоток осіб, забезпечених гемодіалізом до потреби, %</t>
  </si>
  <si>
    <t>Показник витрат</t>
  </si>
  <si>
    <t xml:space="preserve">зниження смертності від інфаркту міокарда у місті  порівняно з минулим роком, % </t>
  </si>
  <si>
    <t>Показники витрат</t>
  </si>
  <si>
    <t>кількість хворих на цукровий діабет всього, осіб</t>
  </si>
  <si>
    <t>Показники продукту</t>
  </si>
  <si>
    <t>кількість хворих на цукровий діабет, які отримують цукрознижувальні таблетки всього, осіб</t>
  </si>
  <si>
    <t>Показники ефективності</t>
  </si>
  <si>
    <t>вартість лікування одного хворого, тис. грн.</t>
  </si>
  <si>
    <t xml:space="preserve">Показники якості  </t>
  </si>
  <si>
    <t xml:space="preserve">Показник продукту </t>
  </si>
  <si>
    <t xml:space="preserve">Показник якості: </t>
  </si>
  <si>
    <t>інша субвенція з обласного бюджету</t>
  </si>
  <si>
    <t>% забезпечення пільговим протезуванням</t>
  </si>
  <si>
    <t>вартість протезування 1 пацієнта (середня), тис. грн.</t>
  </si>
  <si>
    <t>середні витрати на проведення  ремонту одиниці обладнання, тис. грн.</t>
  </si>
  <si>
    <t>КПКВК 1412180 "Первинна медико -санітарна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</si>
  <si>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2018     (план)</t>
  </si>
  <si>
    <t>2018 рік (план)</t>
  </si>
  <si>
    <t>Виконавець:Чумаченко О.Ю.</t>
  </si>
  <si>
    <t xml:space="preserve">КПКВК  0712113  "Первинна медична допомога населенню, що надається мабулаторно - поліклінічними закладами (відділеннями) </t>
  </si>
  <si>
    <t xml:space="preserve">3.3.Забезпечити проведення зубопротезування порожнини рота пільгових верств населення </t>
  </si>
  <si>
    <t>КПКВК 1412220 "Інші заходи в галузі охорони здоров'я"/ КПКВК 0712146 "Відшкодування вартості лікарських засобів для лікування окремих захворювань"</t>
  </si>
  <si>
    <t>Завдання 4. Забезпечити проведення капітальних та поточних ремонтів приміщень лікувально-профілактичних закладів міста, тис. грн.</t>
  </si>
  <si>
    <t xml:space="preserve">Завдання  3. Забезпечити  проведення капітальних, поточних ремонтів та придбання ліфтового обладнання лікувально-профілактичних закладів міста,  тис.грн. </t>
  </si>
  <si>
    <t>Завдання 6. Забезпечити проведення капітальних та поточних  ремонтів інженерних мереж лікувально-профілактичних закладів міста</t>
  </si>
  <si>
    <t xml:space="preserve">Завдання  3. Забезпечити  проведення капітальних, поточних  ремонтів та придбання ліфтового обладнання лікувально-профілактичних закладів міста,  тис.грн. </t>
  </si>
  <si>
    <t>Завдання 5. Забезпечити проведення капітальних та поточних ремонтів покрівель лікувально-профілактичних закладів міста, тис. грн.</t>
  </si>
  <si>
    <t>Завдання 6. Забезпечити проведення капітальнихта поточних  ремонтів інженерних мереж лікувально-профілактичних закладів міста</t>
  </si>
  <si>
    <t>Завдання 4. Забезпечити проведення капітальнихта поточних  ремонтів приміщень лікувально-профілактичних закладів міста, тис. грн.</t>
  </si>
  <si>
    <t>Завдання 5. Забезпечити проведення капітальнихта поточних  ремонтів покрівель лікувально-профілактичних закладів міста, тис. грн.</t>
  </si>
  <si>
    <t>Завдання 6. Забезпечити проведення капітальних та поточних ремонтів інженерних мереж лікувально-профілактичних закладів міста</t>
  </si>
  <si>
    <t xml:space="preserve"> відділ охорони здоров'я Сумської міської ради, управління освіти та науки Сумської міської ради</t>
  </si>
  <si>
    <t>Завдання 9. Забезпечити  проведення капітальних та поточних ремонтів медичного обладнання лікувально - профілактичними закладами міста, тис. грн.</t>
  </si>
  <si>
    <t>Завдання 10. На виконання підпрограми 8    Реалізація лотних проектів щодо впровадження електронних сервісів в місті Суми Міської програми «Автоматизація муніципальних телекомунікаційних систем на 2017-2019 роки в м. Суми»,  тис. грн.</t>
  </si>
  <si>
    <t xml:space="preserve">ПідпрограмаІІ. Здоров'я дітей та молоді                                                                                                        </t>
  </si>
  <si>
    <t>Підпрограма ІІІ.  Збереження здоров'я дорослого населення.</t>
  </si>
  <si>
    <t>відділ  охорониздоров'я Сумської міської ради</t>
  </si>
  <si>
    <t xml:space="preserve">Підпрограма ІV. Зниження захворюваності та  поширеності хронічних неінфекційних хвороб, які складають питому вагу  в структурі поширеності хвороб. </t>
  </si>
  <si>
    <t>Завдання 8. Забезпечення хворих на остеоартроз шляхом проведення  ендопротезування суглобів.</t>
  </si>
  <si>
    <t>Завдання 9. Забезпечення обстеження хворих методом  комп'ютерної томографії</t>
  </si>
  <si>
    <t>Завдання 10.  Забезпечення лікування хворих на россіяний склероз методом  плазмоферезу</t>
  </si>
  <si>
    <t>ПідпрограмаV.  Зменшення захворюваності та поширеності інфекційних хвороб.</t>
  </si>
  <si>
    <t>Підпрограма VІ. Розвиток інофрмаційного  забезпечененя  сфери охорони здоров'я міста.</t>
  </si>
  <si>
    <t>КПКВК 0712113 Первинна медична допомога населенню, що надається амбулаторно-поліклінічними закладами (відділеннями)</t>
  </si>
  <si>
    <t>2018-100,0</t>
  </si>
  <si>
    <t>2018-700,0</t>
  </si>
  <si>
    <t>КПКВК 1412140 Надання стоматологічної допомоги населенню /КПКВК 0712100 Стоматологічна допомога населенню</t>
  </si>
  <si>
    <t>Завдання 11. Забезпечення впровадження автоматизації робочих місць центірв з надання первинної медико-санітарної допомги населенню м. Суми відповідно до табелю оснащення</t>
  </si>
  <si>
    <t>Кількість одиниць робочих місць, що необхідно автоматизувати</t>
  </si>
  <si>
    <t>Середні витрати на проведення автоматизації одного робочого місця</t>
  </si>
  <si>
    <t>% забезпеченості</t>
  </si>
  <si>
    <t>О.М. Лисенко</t>
  </si>
  <si>
    <t>2018-2020</t>
  </si>
  <si>
    <t xml:space="preserve">Сумський міський голова </t>
  </si>
  <si>
    <t>2017-2854,9;       2018-1677,0;        2019-12270,0;       2020-2110,5</t>
  </si>
  <si>
    <t>2017-4042,3;       2018-420,0;        2019-1440,0;       2020-960,0</t>
  </si>
  <si>
    <t>Завдання 11. Забезпечення впровадження автоматизації робочих місць центрів  первинної медико-санітарної допомги населенню м. Суми відповідно до табелю оснащення</t>
  </si>
  <si>
    <t>Обладнання, яке необхідно для впровадження автоматизації робочих місць</t>
  </si>
  <si>
    <t>Обладнання, яке придбано для автоматизації робочих місць</t>
  </si>
  <si>
    <t>з них: КПКВК 0712152 "Інші програми та заходи у сфері охорони здоров'я" (забезпечення центрів первинної медико-санітарної допомоги)</t>
  </si>
  <si>
    <t>2018- 5400,1</t>
  </si>
  <si>
    <t>у тому числі лікарів, які надають  первинну допомогу</t>
  </si>
  <si>
    <t>Кількість населення, які отримують первинну медичну допомогу, осіб</t>
  </si>
  <si>
    <t>Середні витрати на забезпечення одного мешканця, тис. грн.</t>
  </si>
  <si>
    <t>КПКВК 0712113 / КПКВК 0712111 Первинна медична допомога населенню, що надається центрами первинної медичної (медико-санітарної) допомоги</t>
  </si>
  <si>
    <t>Завдання 10. На виконання підпрограми 8    Реалізація пілотних проектів щодо впровадження електронних сервісів в місті Суми Міської програми «Автоматизація муніципальних телекомунікаційних систем на 2017-2019 роки в м. Суми»</t>
  </si>
  <si>
    <t>2. Капітальні видатки</t>
  </si>
  <si>
    <t>2.1. Придбання обладання довгострокового користування</t>
  </si>
  <si>
    <t>кількість придбаного обладнання, од.</t>
  </si>
  <si>
    <t>сума коштів на придбання одиниці обладнання</t>
  </si>
  <si>
    <t>1. Поточні видатки</t>
  </si>
  <si>
    <t>Завдання 2.1. Придбання обладнання довгострокового користування</t>
  </si>
  <si>
    <t xml:space="preserve">Забезпечити фінансуванням комунальні некомерційні підприємства "Центр первинно медико-санітарної допомги №1" та "Центр первинно медико-санітарної,  допомоги №2" Сумської міської ради населенню м. Суми, створення комфортних умов під час перебування хворих у разі амбулаторного лікування, покращення матеріально-технічної бази підприємтсв. </t>
  </si>
  <si>
    <t xml:space="preserve">Мета: сприяння покращенню надання первинної медико-санітарної допомоги </t>
  </si>
  <si>
    <t>КПКВК 0712111 Первинна медична допомога населенню, що надається центрами первинної медичної  допомоги (комунальні некомерційні підприємства "Центр первинної медико-санітарної допомги №1" та "Центр первинної медико-санітарної допопомги №2" Сумської міської ради)</t>
  </si>
  <si>
    <t xml:space="preserve">Кількість штатних одиниць, </t>
  </si>
  <si>
    <t>Середня місячна заробітна плата на одну штатну одиницю</t>
  </si>
  <si>
    <t>1.2. Медикаменти та перев'язувальні матеріали, тис. грн.</t>
  </si>
  <si>
    <t>Кількість спожитої теплової енергії, Гкал</t>
  </si>
  <si>
    <t>Кількість спожитої води та водовідведення, куб.м.</t>
  </si>
  <si>
    <t>Кількість спожитої електричної енергії, кВат</t>
  </si>
  <si>
    <t>Кількість спожитого природного газу, тис. куб.м.</t>
  </si>
  <si>
    <t>Оплата електричної енергії, тис. грн.</t>
  </si>
  <si>
    <t>Оплата природного газу, тис. грн.</t>
  </si>
  <si>
    <t>1.4. Соціальне забезпечення. Забезпечити пріорітетність у наданні медичної допомоги пільговій категорій громадян, визначених законодавством, осіб</t>
  </si>
  <si>
    <t>Кількість хворих, які знаходяться на амбулаторному лікуванні і отримують медикаменти безкоштовно або на пільгових умовах, осіб</t>
  </si>
  <si>
    <t>Середні витрати на забезпечення однієї особи пільгової категорії, тис. грн.</t>
  </si>
  <si>
    <t>1.5. Інші видатки  для стабільноргго забезпечення функціонування  підприємств ( утому числі: приедмети, матеріали, обладнання та інвентар, оплата послуг, крім комунальних;  виплата пенсій і допомоги)</t>
  </si>
  <si>
    <t>Середні витрати на одного мешканця, тис. грн.</t>
  </si>
  <si>
    <t>1.6. Інші видатки не заборонені законодавством (видатки на відрядження та навчання персоналу)</t>
  </si>
  <si>
    <t xml:space="preserve">Підпрограми VIII. Розвиток та пітримка комунальних некомерційних підприємств, що надають первинну медико-санітарну допомогу          </t>
  </si>
  <si>
    <t>Завдання 1.2.Медикаменти та перев'язувальні матеріали</t>
  </si>
  <si>
    <t xml:space="preserve">1.3.Оплата комунальних послуг та енергоносіїв (оплата за споживання теплової енергії, природного газу, електричної енергії,  водопостачання  та водовідведення), </t>
  </si>
  <si>
    <t>Завдання 1.1. Оплата праці та нарахування на заробітну плату</t>
  </si>
  <si>
    <t xml:space="preserve">Завдання 1.3.Оплата комунальних послуг та енергоносіїв (оплата за споживання теплової енергії, природного газу, електричної енергії,  водопостачання  та водовідведення), </t>
  </si>
  <si>
    <t>Завдання 1.4. Соціальне забезпечення. Забезпечити пріорітетність у наданні медичної допомоги пільговій категорій громадян, визначених законодавством, осіб</t>
  </si>
  <si>
    <t xml:space="preserve"> Завдання 1.5. Інші видатки  для стабільноргго забезпечення функціонування  підприємств ( утому числі: приедмети, матеріали, обладнання та інвентар, оплата послуг, крім комунальних;  виплата пенсій і допомоги)</t>
  </si>
  <si>
    <t>Завдання 1.6. Інші видатки не заборонені законодавством (видатки на відрядження та навчання персоналу)</t>
  </si>
  <si>
    <t>державний бюджет</t>
  </si>
  <si>
    <t>кількість чоловік, які мають отримати  пільгове зубне протезування всього, осіб.</t>
  </si>
  <si>
    <t>кількість чоловік, які мають отримати  пільгове забезпечення всього, осіб.</t>
  </si>
  <si>
    <t>кількість проведених обстежень, од.</t>
  </si>
  <si>
    <t>відсоток хворих, які забезпечені таблетками (%)</t>
  </si>
  <si>
    <t>кількість медичних працівників, задіяних у наданні протитуберкульозної допомоги, осіб</t>
  </si>
  <si>
    <t>1.1.На базі кабінетів обліку і медичної статистики продовжувати створювати інформаційно-аналітичні системи моніторингу та аналізу стану здоров'я населення, основною функцією яких буде приведення централізованого збору, обробки первинної облікової документації, використовуючи для цього комп'ютерну техніку</t>
  </si>
  <si>
    <t>1.2.Продовжувати вдосконалювати систему моніторингу здоров'я населення для визначення реальної потреби в лікарських спеціальностях, медичних курсах, обсягу  безоплатної медичної допомоги, гарантованої державою</t>
  </si>
  <si>
    <t>Всього на виконання Програми</t>
  </si>
  <si>
    <t>відсоток хворих, яким проведено обстеження (%)</t>
  </si>
  <si>
    <t>кількість осіб які потребують проведення обстеження, осіб</t>
  </si>
  <si>
    <t>вартість одного обстеження, тис. грн.</t>
  </si>
  <si>
    <t>міський бюджет</t>
  </si>
  <si>
    <t>Підрограма 1.                                                   Реалізація та дотримання прав громадян у сфері охорони здоров'я</t>
  </si>
  <si>
    <t>чисельність хворих з гострим коронарним синдромом, які потребують лікування в умовах стаціонару, осіб</t>
  </si>
  <si>
    <t>чисельність  хворих з гострим коронарним синдромом, забезпечених медикаментами в умовах стаціонару,  осіб</t>
  </si>
  <si>
    <t>вартість медикаментів на лікування хворих з гострим коронарним синдромом в умовах стаціонару на 1 хворого, тис.грн.</t>
  </si>
  <si>
    <t>відсоток хворих, забезпечених медикаментами, до числа пролікованих хворих, %</t>
  </si>
  <si>
    <t>6.5.Забезпечити  покращення надання медичної допомоги хворим на серцево-судинні захворювання в кардіологічному відділенні  КУ "СМКЛ №1"</t>
  </si>
  <si>
    <t>2017     (план)</t>
  </si>
  <si>
    <t>кількість введених внутришноьматкових та оральних контрацептивів, шт.</t>
  </si>
  <si>
    <t>кількість виданих  контрацептивів, шт.</t>
  </si>
  <si>
    <t>кількість вагітних жінок з анемією, осіб</t>
  </si>
  <si>
    <t>середні витрати на забезпечення1 жінки контрацептивами, тис. грн.</t>
  </si>
  <si>
    <t>середні витрати на забезпечення 1 підлтка, 1 малозабезпеченої жінки контрацептивами, тис. грн.</t>
  </si>
  <si>
    <t>середні витрати на лікування 1 жінки з анемією, тис. грн.</t>
  </si>
  <si>
    <t>кількість жіночого населення міста (18-29 років), що потребують вакцинації від вірусу папіломи людини, осіб</t>
  </si>
  <si>
    <t>кількість жіночого населення міста (9-17 років), що потребують вакцинації від вірусу папіломи людини, осіб</t>
  </si>
  <si>
    <t>кількість  провакцинованих  жінок (18-29 років), осіб</t>
  </si>
  <si>
    <t>кількість  провакцинованих  підлітків (9-17 років), осіб</t>
  </si>
  <si>
    <t>середні витрати на вакцинацію 1 жінки (18-29 років), тис.грн.</t>
  </si>
  <si>
    <t>середні витрати на вакцинацію 1 підлітка (9-17 років), тис.грн.</t>
  </si>
  <si>
    <t>кількість вагітних жінок хворих на діабет, осіб</t>
  </si>
  <si>
    <t>кількість вагітних жінок хворих на тяжку анемію, осіб</t>
  </si>
  <si>
    <t>кількість вагітних жінок з негативним резусом, осіб</t>
  </si>
  <si>
    <t>середні витрати на діагностику та лікування 1 жінки хворої на діабет, тис. грн.</t>
  </si>
  <si>
    <t>середні витрати закупівлю антирезесного імуноглобуліну для профілактики гемолітичної хвороби новонароджених у  1 жінки з негативним резусом , тис. грн.</t>
  </si>
  <si>
    <t xml:space="preserve"> середні витрати на  1 новонародженого, який потребує профілактики ранньої та пізньої геморагічної хвороби, тис.грн.</t>
  </si>
  <si>
    <t xml:space="preserve">                                                      Перелік завдань міської комплексної Програми "Охорона здоров'я на 2017-2020 роки"</t>
  </si>
  <si>
    <t>Завдання 5. Прфілактика онкологічних захворювань</t>
  </si>
  <si>
    <t xml:space="preserve">КПКВК 1412010  Багатопрофільна стаціонарна медична допомога населенню </t>
  </si>
  <si>
    <t>3. 4. Забезпечити лікувальні заклади  засобами захисту працівників, задіяних у наданні протитуберкульозної допомоги населенню міста, у т.ч. бактерицидними випромінювачами, тис. грн.</t>
  </si>
  <si>
    <t>3.3.Забезпечення харчування хворих у відділенні для дітей, хворих на туберкульоз, тис. грн.</t>
  </si>
  <si>
    <t>Завдання 9. Забезпечити  проведення капітальних та поточних ремонтів медичного обладнання лікувально - профілактичними закладами міста</t>
  </si>
  <si>
    <t xml:space="preserve">Підпрограми V11. Розвиток  матеріально-технічної бази лікувально-профілактичних закладів міста на 2017-2020 роки              </t>
  </si>
  <si>
    <t>2017 рік (план)</t>
  </si>
  <si>
    <t>1 етап</t>
  </si>
  <si>
    <t xml:space="preserve">                                          Напрями діяльності міської комплексної Програми "Охорона здоров'я на 2017-2020 роки"</t>
  </si>
  <si>
    <t>2017-2020</t>
  </si>
  <si>
    <t>Зменшення первинного виходу на інвалідність в працездатному віці (на 10 тис. прац. населення):  2017-47,6; 2018-46,0; 2019-45,5; 2020-44,8</t>
  </si>
  <si>
    <t>Зростання рівня народжуваності  на 1 тис. населення): 2017-10,9; 2018-11,0; 2019-11,2 ;2020-11,5</t>
  </si>
  <si>
    <t>Зниження показника малюкової смертності на 1000 народж.живими: 2017-6,2; 2018-6,0; 2019-5,8; 2020-5,5</t>
  </si>
  <si>
    <t xml:space="preserve">Підвищення рівня виявляє- мості злоякісних новоутворень в 1-11 ст. на: 2017-10,8%; 2018-10,4%; 2019-10,2%; 2020-10,0% </t>
  </si>
  <si>
    <t>зменшення смертності від інфаркту міокарда (на 1 тис.населення): 2017-0,25; 2018-0,21; 2019-0,2; 2020- 0,18</t>
  </si>
  <si>
    <t xml:space="preserve">Зниження смертності від ішемічного інсульту за рахунок проведення тромболізісу: 2017-1%; 2018-1%; 2019-1%; 2020-1% </t>
  </si>
  <si>
    <t>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тестів: 2017 рік - 100%; 2018-100%; 2019-100%; 2020-100%</t>
  </si>
  <si>
    <t>Обстеження медичних працівників на носійство антигенів:  2017 рік - 100%; 2018-100%; 2019-100%; 2020-100%</t>
  </si>
  <si>
    <t>Збільшення питомої ваги охоплення туберкулінодіагностикою дитячого населення.</t>
  </si>
  <si>
    <t>Зменшення захворюваності на деструктивні форми туберкульозу  (на 100 тис. нас): 2017-7,5; 2018- 7,0; 2019-6,5; 2020 - 6,0</t>
  </si>
  <si>
    <t>3.1. Забезпечити рецептами  пільгову категорію населення</t>
  </si>
  <si>
    <t>3.2. Забезпечити пільгову категорію населення технічними та іншимим засобами</t>
  </si>
  <si>
    <t xml:space="preserve">    Завдання та заходи  міської комплексної Програми «Охорона здоров'я  на 2017-2020 роки»</t>
  </si>
  <si>
    <t>4. 2. Забезпечити сучасними контрацептивами жінок з хронічними захворюваннями, при яких вагітність та пологи загрожують життю</t>
  </si>
  <si>
    <t>Кількість жінок з абсолютними протипоказами до виношування вагітності, осіб</t>
  </si>
  <si>
    <t>4.3. Забезпечити закупівлю контрацептивів для безоплатного надання підліткам від 14 до 17 років та жінкам з малозабезпечених родин</t>
  </si>
  <si>
    <t>кількість підлітків (14-17 років) та малозабезпечених жінок, що потребують контрацепції, осіб</t>
  </si>
  <si>
    <t>4.4. Забезпечити інсуліновими помпами вагітних з діабетом та тест-системами для контролю за рівнем глікемії</t>
  </si>
  <si>
    <t>кількість вагітних жінок хворих на діабет, які забезпечені інсуліновими помпами та тест-системами</t>
  </si>
  <si>
    <t>4.5.Забезпечити акушерське відділення індивідуальними наборами, лікарськими засобами та медичними виробами для зупинки акушерських кровотеч</t>
  </si>
  <si>
    <t>середні витрати на  придбання одного індивідуального набору, тис. грн.</t>
  </si>
  <si>
    <t>4.6. Забезпечити закупівлю антирезусних імуноглобулінів для профілактики гемолітичної хвороби новонароджених</t>
  </si>
  <si>
    <t>кількість вагітних жінок з негативним резусом, які отримали антирезусні імуноглобуліни, осіб</t>
  </si>
  <si>
    <t>4.7. Забезпечити препаратами для лікування вагітних та породіль з тяжкою анемією</t>
  </si>
  <si>
    <t>кількість вагітних жінок хворих на тяжку анемію, які отримали препарати для лікування, осіб</t>
  </si>
  <si>
    <t>4. 8. Покращити надання допомоги новонародженим,            тис. грн.</t>
  </si>
  <si>
    <t>4.9. Забезпечити проведення вакцінації жіночого населення проти вірусу папіломи людини,   тис. грн.</t>
  </si>
  <si>
    <t xml:space="preserve">4. 8. Покращити надання допомоги новонародженим,       </t>
  </si>
  <si>
    <t>4.10. Забезпечити рівноцінний доступ населення до служб репродуктивного здоров’я, планування сім’ї, медико-генетичного консультування та методичної допомоги жінкам під час  вагітності та пологів</t>
  </si>
  <si>
    <t>1.4.Забезпечити широке висвітлення в засобах масової інформації та на веб-сайті відділу охорони здоров'я питань здорового способу життя, протидії шкідливим звичкам, профілактики сезонних хвороб, загального стану здоров'я населення міста Суми</t>
  </si>
  <si>
    <t>1.3. Забезпечити широке висвітлення в засобах масової інформації та на веб-сайті відділу охорони здоров'я щорічних звітів діяльності галузі охорони здоров'я міста, її оптимізацію</t>
  </si>
  <si>
    <t>1.2.Сприяти впровадженню нових моделей діяльності закладів охорони здоров’явідповідно до чинного закнодавства</t>
  </si>
  <si>
    <t>1.3.Впроваджувати державну політику і стратегію в галузі охорони здоров’я на основі пріоритетного розвитку первинної медико-санітарної допомоги</t>
  </si>
  <si>
    <t>1.4. Визначити міських позаштатних спеціалістів галузі охорони здоров'я, як експертів за контролем якості надання медичної допомоги</t>
  </si>
  <si>
    <t xml:space="preserve">1.5.Поліпшувати медикаментозне та матеріально-технічне забезпечення галузі охорони здоров’я </t>
  </si>
  <si>
    <t>1.1. Щорічно проводити профілактичні медичні огляди учнів ЗНЗ у присутності батьків, аналіз результатів, розробку заходів з профілактики захворювань.</t>
  </si>
  <si>
    <t>1.2. Забезпечити поступовий перехід до системи медичної допомоги дітям за принципами лікаря загальної практики сімейної медицини.</t>
  </si>
  <si>
    <t xml:space="preserve">1.3. Вжити заходи щодо забезпечення дітей з малозабезпечених сімей безкоштовним харчуванням під час стаціонарного лікування. </t>
  </si>
  <si>
    <t xml:space="preserve"> управління освіти та науки Сумської міської ради</t>
  </si>
  <si>
    <t>1.2. Забезпечити санітарно-епідеміологічний нагляд за дотриманням санітарного законодавства щодо питань умов праці, виконання заходів профілактики професійних захворювань на підприємствах, в організаціях та установ.</t>
  </si>
  <si>
    <t>4.1. Проводити профілактику та лікування захворювань жіночих статевих органів та молочної залози,            тис. грн.</t>
  </si>
  <si>
    <t>кількість осіб які потребують забезпечення , осіб</t>
  </si>
  <si>
    <t>3.4. Забезпечити доступність лікарських засобів (тис. грн.)</t>
  </si>
  <si>
    <t>кількість забезпечених осіб , осіб.</t>
  </si>
  <si>
    <t>відсоток забезпечених хворих,  (%)</t>
  </si>
  <si>
    <t>3.4. Забезпечити доступність лікарських засобів</t>
  </si>
  <si>
    <t>Досягти 100% забезпечення пільгової ктергорії населення доствними ліками</t>
  </si>
  <si>
    <t xml:space="preserve">КПКВК 0712010  Багатопрофільна стаціонарна медична допомога населенню </t>
  </si>
  <si>
    <t>КПКВК 0712030 Лікарсько-акушерська допомога  вагітним, породіллям та новонародженим</t>
  </si>
  <si>
    <t>Завдання 8.                             Забезпечення хворих на остеоартроз шляхом проведення  ендопротезування суглобів.</t>
  </si>
  <si>
    <t>8.1. Забезпечення самостійного вільного пересування хворих на остеоартроз шляхом проведення ендопротезування суглобів</t>
  </si>
  <si>
    <t>кількість осіб, яким проведено ендопротезування, осіб</t>
  </si>
  <si>
    <t>середня вартість медикаментів  на 1 хворого, тис.грн.</t>
  </si>
  <si>
    <t>Завдання 9.                             Забезпечення обстеження хворих методом  комп'ютерної томографії</t>
  </si>
  <si>
    <t xml:space="preserve"> 9.1. Забезпечення обстеження хворих методом  комп'ютерної томографії</t>
  </si>
  <si>
    <t>кількість осіб, які потребують обстеження, осіб</t>
  </si>
  <si>
    <t>середня вартість   на 1 хворого, тис.грн.</t>
  </si>
  <si>
    <t>кількість осіб, яким проведено обстеження, осіб</t>
  </si>
  <si>
    <t>кількість проведених обстежень</t>
  </si>
  <si>
    <t>Завдання 10.                           Забезпечення лікування хворих на россіяний склероз методом  плазмоферезу</t>
  </si>
  <si>
    <t>10.1.Забезпечення лікування хворих на россіяний склероз методом  плазмоферезу</t>
  </si>
  <si>
    <t>кількість осіб, які потребують проведення плазмоферезу, осіб</t>
  </si>
  <si>
    <t>кількість осіб, яким проведено плазмоферез, осіб</t>
  </si>
  <si>
    <t>кількість проведених процедур плазмоферезу</t>
  </si>
  <si>
    <t>відсоток осіб, забезпечених плазмоферезом до потреби, %</t>
  </si>
  <si>
    <t>відсоток осіб, яким проведено томографію до потреби, %</t>
  </si>
  <si>
    <t>відсоток осіб, забезпечених ендопротезуванням до потреби, %</t>
  </si>
  <si>
    <t>кількість осіб, які потребують ендопротезування, осіб</t>
  </si>
  <si>
    <t>середня вартість   обстеження на 1 хворого, тис.грн.</t>
  </si>
  <si>
    <t>кількість кровотеч у пісяпологовому періоді</t>
  </si>
  <si>
    <t>2.3. Забезпечити вільний доступ до безоплатного консультування та тестування на  ВІЛ-інфекцію для населення, насамперед для груп підвищеного ризику щодо інфікування ВІЛ, із застосуванням швидких тестів</t>
  </si>
  <si>
    <t>Надання своєчасної допомоги хворим на россіяний склероз</t>
  </si>
  <si>
    <t>Надання своєчасної діагностики хворим</t>
  </si>
  <si>
    <t>2017-20,6;          2018-22,7;           2019-4,6;               2020-4,8</t>
  </si>
  <si>
    <t>2017-2961,1;       2018-1239,2;        2019-2186,1;       2020-2308,4</t>
  </si>
  <si>
    <t>2017-1731,7;       2018-1861,6;        2019-2001,2;       2020-2151,3</t>
  </si>
  <si>
    <t>Завдання 10. На виконання підпрограми 8    Реалізація лотних проектів щодо впровадження електронних сервісів в місті Суми Міської програми «Автоматизація муніципальних телекомунікаційних систем на 2017-2019 роки в м. Суми»</t>
  </si>
  <si>
    <t>КПКВК 1412140/0712100 Надання стоматологічної допомоги населенню</t>
  </si>
  <si>
    <t xml:space="preserve">КПКВК 1412802/0712010  Багатопрофільна стаціонарна медична допомога населенню </t>
  </si>
  <si>
    <t xml:space="preserve">КПКВК 1412010/КПКВК0712010  Багатопрофільна стаціонарна медична допомога населенню </t>
  </si>
  <si>
    <t>КПКВК 1412050/КПКВК 0712030 Лікарсько-акушерська допомога  вагітним, породіллям та новонародженим</t>
  </si>
  <si>
    <t>КПКВК 1412180/КПКВК 0712111 Первинна медична допомога населенню</t>
  </si>
  <si>
    <t>КПКВК 1412140/КПКВК 0712100 Надання стоматологічної допомоги населенню</t>
  </si>
  <si>
    <t>КПКВК 1412802 "Інші заходи по охороні здоров'я"/КПКВК 0712150 "Інші програми, заклади, заходи у сфері охорони здоров'я"</t>
  </si>
  <si>
    <t xml:space="preserve">КПКВК 1412010/КПКВК 0712010  Багатопрофільна стаціонарна медична допомога населенню </t>
  </si>
  <si>
    <t xml:space="preserve">КПКВК 01412010/КПКВК 0712010  Багатопрофільна стаціонарна медична допомога населенню </t>
  </si>
  <si>
    <t>КПКВК 1412010/КПКВК 0712010  Багатопрофільна стаціонарна медична допомога населенню (КУ "Сумська міська дитяча клінічна лікарня Святої Зінаїди")</t>
  </si>
  <si>
    <t xml:space="preserve">КПКВК 1412802/КПКВК 0712010  Багатопрофільна стаціонарна медична допомога населенню </t>
  </si>
  <si>
    <t xml:space="preserve">КПКВК 1412070/КПКВК 0712010  Багатопрофільна стаціонарна медична допомога населенню </t>
  </si>
  <si>
    <t xml:space="preserve">КПКВК1412802/ КПКВК 0712010  Багатопрофільна стаціонарна медична допомога населенню </t>
  </si>
  <si>
    <t>КПКВК 1412800 "Забезпечення централізованих заходів з лікування хворих на цукровий та не цукровий діабет /КПКВК 071240 "Програми і централізовані заходи у галузі охорони здоров'я"</t>
  </si>
  <si>
    <t>КПКВК1412050/ КПКВК 0712030 Лікарсько-акушерська допомога  вагітним, породіллям та новонародженим</t>
  </si>
  <si>
    <t xml:space="preserve">КПКВК1412010/ КПКВК 0712010  Багатопрофільна стаціонарна медична допомога населенню </t>
  </si>
  <si>
    <t xml:space="preserve">КПКВК1412010/КПКВК  0712010  Багатопрофільна стаціонарна медична допомога населенню </t>
  </si>
  <si>
    <t xml:space="preserve">КПКВК 1412010КПКВК /0712010  Багатопрофільна стаціонарна медична допомога населенню </t>
  </si>
  <si>
    <t xml:space="preserve">КПКВК14121010/КПКВК  0712010  Багатопрофільна стаціонарна медична допомога населенню </t>
  </si>
  <si>
    <t xml:space="preserve">КПКВК 1412010 /КПКВК 0712010  Багатопрофільна стаціонарна медична допомога населенню </t>
  </si>
  <si>
    <t>КПКВК 1412140 Надання стоматологічної допомоги населенню/КПКВК 0712100 Стоматологічна допомога населенню</t>
  </si>
  <si>
    <t>КПКВК 1412180 "Первинна медико - 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</si>
  <si>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КПКВК 1412220 "Інші заходи в галузі охорони здоров'я"/КПКВК 0712152 "Інші програми, заклади, заходи у сфері охорони здоров'я"</t>
  </si>
  <si>
    <t>КПКВК 1412114 "Забезпечення централізованих заходів з лікування хворих на цукровий та не цукровий діабет /КПКВК 0712144 "Централізовані заходи з лікування хворих на цукровий та нецукровий діабет"</t>
  </si>
  <si>
    <t>Підпрограма ІІІ.                                              Збереження здоров'я дорослого населення.</t>
  </si>
  <si>
    <t xml:space="preserve">відділ охорони здоров’я Сумської міської ради </t>
  </si>
  <si>
    <t>відділ охорони здоров’я Сумської міської ради</t>
  </si>
  <si>
    <t>Завдання 3. Забезпечити пріорітетність у наданні медичної допомоги пільговій категорій громадян, визначених законодавством</t>
  </si>
  <si>
    <t>2016-2020</t>
  </si>
  <si>
    <t>Підвищення рівня обізнаності серед школярів</t>
  </si>
  <si>
    <t>1.8. Забезпечення дитячих стаціонарних відділень та інфекційних ліжок меблями, а саме ліжками для дітей молодшого та старшого віку, шафами, приліжковими тумбочками, стільцями, столами</t>
  </si>
  <si>
    <t>вирішення проблем надання медико-соціальної допомоги, догляду, психологічної реабілітації, а також психо-соціальної підтримки родичів на період хвороби та втрати близького</t>
  </si>
  <si>
    <t>2.2. Відкриття відділення паліативної допомоги</t>
  </si>
  <si>
    <t>Завдання  1.                                                     Збереження здоров’я дітей та молоді. Формування здорового способу життя.</t>
  </si>
  <si>
    <t>Завдання 1.                                                      Здоров’я працюючого населення.</t>
  </si>
  <si>
    <t xml:space="preserve">1.1. Забезпечити   проведення медичного  огляду  працюючого населення міста </t>
  </si>
  <si>
    <t>Забезпечити обізнаність батьків щодо реального стану здоров'я їх дітей. Своєчасне виявлення  захворювання.</t>
  </si>
  <si>
    <t>2.3. Забезпечити пріоритетність у наданні медичної допомоги ветеранам праці, війни та інших категорій  громадян, визначених законодавством</t>
  </si>
  <si>
    <t>вирішення проблем поліпшення здоров'я літніх людей,підвищення тривалості життя</t>
  </si>
  <si>
    <t>2020 (прогноз)</t>
  </si>
  <si>
    <t>2019 рік (прогноз)</t>
  </si>
  <si>
    <t>кількість пологів</t>
  </si>
  <si>
    <t>у тому числі, кількість новонароджених, які потребують невідкладної та спеціалізованої медичної допомоги, осіб</t>
  </si>
  <si>
    <t>у т.ч. середні витрати на  1 новонародженого, який потребує невідкладної та спеціалізованої медичної допомоги, тис.грн.</t>
  </si>
  <si>
    <t>Завдання 5.                                                      Прфілактика онкологічних захворювань</t>
  </si>
  <si>
    <t>Завдання 6.                                                      Зниження захворюваності на серцево-судинні хвороби.</t>
  </si>
  <si>
    <t>Мета: виявлення онкологічних захворювань на ранніх стадіях</t>
  </si>
  <si>
    <t>5.1. Проведення оглядів молочних залоз у жіночого населення</t>
  </si>
  <si>
    <t>кількість запланованих оглядів молочних залоз, осіб</t>
  </si>
  <si>
    <t>кількість проведених оглядів, осіб</t>
  </si>
  <si>
    <t>вартість обстеження однієї особи</t>
  </si>
  <si>
    <t>відсоток жінок, яким проведені огляди</t>
  </si>
  <si>
    <t>5.2. Обстеження жіночого населенняшляхом взяття мазку на антитипові клітини та мікрофлору, тис. грн.</t>
  </si>
  <si>
    <t>кількість запланованих заборів мазків на антитипові клітини та мікрофлори, осіб</t>
  </si>
  <si>
    <t>кількість проведених заборів мазків на антитипові клітини та мікрофлори, осіб</t>
  </si>
  <si>
    <t>вартість забору на  одну особу</t>
  </si>
  <si>
    <t>відсоток проведених заборів,%</t>
  </si>
  <si>
    <t xml:space="preserve"> 080203 "Перинатальні центри, пологові будинки"</t>
  </si>
  <si>
    <t xml:space="preserve">6.1.Забезпечити  зниження смертності від інфаркту міокарда за рахунок проведення тромболізісу, тис. грн. </t>
  </si>
  <si>
    <t xml:space="preserve">6.4.Забезпечити  зниження смертності від ішемічного інсульту за рахунок проведення тромболізісу, тис. грн. </t>
  </si>
  <si>
    <t>Завдання 7.                                                      Вдосконалення допомоги хворим на термінальну ниркову недостатність.</t>
  </si>
  <si>
    <t>7.1.Забезпечити необхідним витратним матеріалом та медикаментами  для проведення хронічного  гемодіалізу, тис. грн.</t>
  </si>
  <si>
    <t>кількість обладнання відповідно до потреби, одиниць</t>
  </si>
  <si>
    <t>кількість наявного обладнання на початок року, одиниць</t>
  </si>
  <si>
    <t>кількість придбаного обладнання, одиниць</t>
  </si>
  <si>
    <t>середні витрати на придбання  одиниці обладнання, тис.грн.</t>
  </si>
  <si>
    <t>відсоток забезпечення обладнанням  наявного до потреби, %</t>
  </si>
  <si>
    <t xml:space="preserve">Завдання 2. Забезпечити придбання  обладнання лікувально-профілактичними закладами для надання необхідної допомоги дорослому населенню міста, тис. грн. </t>
  </si>
  <si>
    <t>кількість  обладнання, наявного на початок року, одиниць</t>
  </si>
  <si>
    <t>кількість  обладнання, яке необхідно придбати, одиниць</t>
  </si>
  <si>
    <t>середні витрати на придбання одиниці обладнання, тис. грн.</t>
  </si>
  <si>
    <t>відсоток забезпечення закладів обладнанням до потреби, %</t>
  </si>
  <si>
    <t>кількість одиниць ліфтового обладнання в лікувально-профілактичних закладах міста, одиниць</t>
  </si>
  <si>
    <t>кількість одиниць ліфтового обладнання, що потребують капітального ремонту, одиниць</t>
  </si>
  <si>
    <t>кількість одиниць ліфтового обладнання, що потребують заміни, одиниць</t>
  </si>
  <si>
    <t>кількість відремонтованих ліфтів, одиниць</t>
  </si>
  <si>
    <t>кількість замінених одиниць ліфтового обладнання, одиниць</t>
  </si>
  <si>
    <t>середні витрати на капітальний ремонт  одного ліфта,               тис. грн.</t>
  </si>
  <si>
    <t>середні витрати на заміну одного ліфта,  тис.грн.</t>
  </si>
  <si>
    <t xml:space="preserve">Показник якості  </t>
  </si>
  <si>
    <t>відсоток відремонтованих одиниць ліфтового обладнання від потребуючих ремонту з початку програми, %</t>
  </si>
  <si>
    <t>відсоток замінених одиниць ліфтового обладнання від потребуючих заміни з початку програми, %</t>
  </si>
  <si>
    <t>Завдання 4. Забезпечити проведення капітальних ремонтів приміщень лікувально-профілактичних закладів міста, тис. грн.</t>
  </si>
  <si>
    <t>загальна площа приміщень, м.кв.</t>
  </si>
  <si>
    <t>площа приміщень, що потребують проведення ремонту, м.кв.</t>
  </si>
  <si>
    <t>площа відремонтованих приміщень,  м.кв.</t>
  </si>
  <si>
    <t>середні витрати на проведення ремонту на 1кв. м. площі,  тис.грн.</t>
  </si>
  <si>
    <t>відсоток площ відремонтованих приміщень (з початку програми до початкової потреби), %</t>
  </si>
  <si>
    <t>площа покрівлі будівель, кв.м.</t>
  </si>
  <si>
    <t>площа покрівлі будівель, що підлягає першочерговому ремонту, кв.м.</t>
  </si>
  <si>
    <t>площа відремонтованої покрівлі будівель, кв.м.</t>
  </si>
  <si>
    <t>середні витрати на проведення ремонту на 1 кв.м. покрівлі, тис.грн.</t>
  </si>
  <si>
    <t>відсоток площі відремонтованої покрівлі до першочергової потреби (з початку програми),  %</t>
  </si>
  <si>
    <t>протяжність мереж,  пог.м</t>
  </si>
  <si>
    <t>% відремонтованого обладнання</t>
  </si>
  <si>
    <t>Середні витрати на придбання одиниці автотранспорту, тис. грн.</t>
  </si>
  <si>
    <t>% придбаного автотранспорту</t>
  </si>
  <si>
    <t>Кількість одиниць обладання, що потребують капітального ремонту</t>
  </si>
  <si>
    <t>Кількість відремонтовного обладання, од.</t>
  </si>
  <si>
    <t>протяжність мереж, що потребують проведення невідкладного ремонту, пог.м</t>
  </si>
  <si>
    <t>протяжність відремонтованих мереж,  пог.м</t>
  </si>
  <si>
    <t>середні витрати на проведення ремонту на 1 пог.м. мереж, тис. грн.</t>
  </si>
  <si>
    <t>відсоток відремонтованих мереж до потребуючих невідкладного ремонту, з початку програми, %</t>
  </si>
  <si>
    <t>Завдання 7. Забезпечити приведення системи пожежної сигналізації та категорійності електропостачання до вимог чинного законодавства, тис. грн.</t>
  </si>
  <si>
    <t>кількість електричного обладнання, яке необхідно встановити, одиниць</t>
  </si>
  <si>
    <t>площа, що потребує встановлення пожежної сигналізації, кв.м.</t>
  </si>
  <si>
    <t>кількість встановленого електричного обладнання, одиниць</t>
  </si>
  <si>
    <t>площа приміщень, де встановлено пожежну сигналізацію, м.кв.</t>
  </si>
  <si>
    <t>середні витрати на встановлення елктричного обладнання тис. грн.</t>
  </si>
  <si>
    <t xml:space="preserve">середні витрати на встановлення пожежної сигналізації  на 1 кв. м., тис. грн. </t>
  </si>
  <si>
    <t>відсоток встановлених джерел енергопостачання до потреби, %</t>
  </si>
  <si>
    <t>відсоток площ, яка обслуговується пожежною сигналізацією до потреби, %</t>
  </si>
  <si>
    <t xml:space="preserve">Завдання  8. Забезпечити  придбання та переобладнання автотранспорту для лікувально-профілактичних закладів міста,  тис.грн. </t>
  </si>
  <si>
    <t>кількість одиниць автотранспорту в лікувально-профілактичних закладах міста, одиниць</t>
  </si>
  <si>
    <t>кількість одиниць автотранспорту, що потребують заміни, одиниць</t>
  </si>
  <si>
    <t>кількість придбаного та переобладнаного автотранспорту, одиниць</t>
  </si>
  <si>
    <t>Завдання1. Забезпечити придбання медичного обладнання для надання медичної допомоги дитячому населенню міста, тис. грн.</t>
  </si>
  <si>
    <t xml:space="preserve">6.1. Забезпечити  зниження смертності від інфаркту міокарда за рахунок проведення тромболізісу </t>
  </si>
  <si>
    <t>6.2.Впроваджувати передовий міжнародний досвід в практичну діяльність лікувальних закладів щодо профілактики хвороб системи кровообігу</t>
  </si>
  <si>
    <t>6.3. Забезпечити надання медичної допомоги згідно розроблених Міністерством охорони здоров’я стандартів якості діагностики та лікування хворих з серцево-судинними захворюваннями</t>
  </si>
  <si>
    <t>3.1.Забезпечити виявлення хворих шляхом проведення туберкулінодіагностики серед осіб, що належать до груп ризику та дітей</t>
  </si>
  <si>
    <t>3.2.Забезпечити проведення комплексної діагностики туберкульозу рентгенологічним та флюорографічним  обстеженням</t>
  </si>
  <si>
    <t>3.3.Забезпечення харчування хворих у відділенні для дітей, хворих на туберкулоьз</t>
  </si>
  <si>
    <t>3. 4. Забезпечити лікувальні заклади  засобами захисту працівників, задіяних у наданні протитуберкульозної допомоги населенню міста, в т.ч. бактерицидними випромінювачами</t>
  </si>
  <si>
    <t>3.5. Забезпечити санітарно-епідеміологічний нагляд за дотриманням заходів профілактики туберкульозу в дитячих колективах, ЛПЗ, на підприємствах, організаціях, установах міста при проведенні планових перевірок</t>
  </si>
  <si>
    <t>3.2.Забезпечити проведення комплексної діагностики туберкульозу рентгенологічним та флюорографічним  обстеженням, тис. грн.</t>
  </si>
  <si>
    <t>недопущення занедбаних випадків раку шийки матки</t>
  </si>
  <si>
    <t>охопити 100% жіноче населення медичними оглядами</t>
  </si>
  <si>
    <t>досягти забезпеченість лікувально-профілактичних закладів сучасним медичним обладнанням відповідно до табелю. Оснащення та вимог сучасної медицини</t>
  </si>
  <si>
    <t>з метою уникнення аваріних випадків досягти 100% оновлення ліфтового господарства</t>
  </si>
  <si>
    <t>забезпечити стан приміщень лікувально-профілактичних закладів відповідно до вимог ДБН та санітарно-технічних вимог щодо життєдіяльності закладів охорони здоров'я</t>
  </si>
  <si>
    <t>необхідно виконати оновлення санітарного автотранспорту лікувально-профілактичних закладів, так як 90% існуючих автомашин вичерпали свій ресурс та підлягають заміні</t>
  </si>
  <si>
    <t>2019     (прогноз)</t>
  </si>
  <si>
    <t>2020     (прогноз)</t>
  </si>
  <si>
    <t>1.5. Проводити спортивно-оздоровчі заходи.</t>
  </si>
  <si>
    <t>1.6. Залучати медичних працвників та шкільних психологів до реалізації заходів щодо збереження здоров'я школярів, підвищення рівня гігієнічної культури педагогів та батьків</t>
  </si>
  <si>
    <t>1.7. Забезпечення дитячих стаціонарних відділень та інфекційних ліжок меблями, а саме ліжками для дітей молодшого та старшого віку, шафами, приліжковими тумбочками, стільцями, столами</t>
  </si>
  <si>
    <t>Завдання 6. Зниження захворюваності на серцево-судинні хвороби.</t>
  </si>
  <si>
    <t>Завдання 7.  Вдосконалення допомоги хворим на термінальну ниркову недостатність.</t>
  </si>
  <si>
    <t xml:space="preserve">Підпрограми V11. Розвиток  матеріально-технічної бази лікувально-профілактичних закладів міста на 2016-2020 роки              </t>
  </si>
  <si>
    <t>Мета: створення комфортних умов під час перебування хворих у стаціонарних відділеннях лікувально-профілактичних закладів та у разі амбулаторного лікування шляхом придбання сучасного медичного обладнання, проведення капітальних ремонтів приміщень відповідно до вимог сучасних санітарних норм, заміни парку санітарного автомобільного транспорту лікувально – профілактичних закладів</t>
  </si>
  <si>
    <t>3.1. Забезпечити рецептами пільгову категорію населення (тис. грн.)</t>
  </si>
  <si>
    <t>Досягти 100% забезпечення пільгової катергорії населення технічними засобами згідно діючого законодавства України</t>
  </si>
  <si>
    <t>1.4. Забезпечення обстеження призовників та груп ризику на меркери гепатиту В та С</t>
  </si>
  <si>
    <t xml:space="preserve">кількість призовників та груп ризику, які підлягають обстеженню, осіб </t>
  </si>
  <si>
    <t xml:space="preserve">кількість призовників та груп ризику, які  обстежені, осіб </t>
  </si>
  <si>
    <t>середні витрати на одного обстеженого, тис. грн.</t>
  </si>
  <si>
    <t>відсоток призовників та груп ризику, яким проведені обстеження, %</t>
  </si>
  <si>
    <t>2.3. Забезпечити проведення екстренної діагностики  ВІЛ-інфекції за допомогою швидких тестів</t>
  </si>
  <si>
    <t>кількість осіб, які потребують екстренної діагностики</t>
  </si>
  <si>
    <t>кількість осіб, яким проведено екстрену діагностику</t>
  </si>
  <si>
    <t>відсоток, отриманих екстрену діагностику (%)</t>
  </si>
  <si>
    <t>Уникнення поширення захворюваності</t>
  </si>
  <si>
    <t>чисельність  хворих з гострим інфарктом міокарда, яким проведено тромболізіс в кардіологічному відділенні,  осіб</t>
  </si>
  <si>
    <t>1.3.Удосконалення діагностики вірусних гепатитів шляхом обстеження медичних працівників на носійство антигенів (тис грн)</t>
  </si>
  <si>
    <t>чисельність  хворих з ішемічним інсультом, яким проведено тромболізіс в неврологічному відділенні, осіб</t>
  </si>
  <si>
    <t>кількість  рентгенологічних обстежень на 1000 населення</t>
  </si>
  <si>
    <t>кількість флюорографічних обстежень на 1000 населення</t>
  </si>
  <si>
    <t>кількість медичних працівників, які отримализасоби захисту, осіб</t>
  </si>
  <si>
    <t xml:space="preserve">2.4. Забезпечити санітарно-епідеміологічний нагляд за дотриманням безпеки лікувально-діагностичниого процесу, в т.ч. з питань профілактики ВІЛ-інфекції /СНІДу та інших парентеральних інфекцій </t>
  </si>
  <si>
    <t>Вчасна діагнгстика захворювання</t>
  </si>
  <si>
    <t xml:space="preserve"> управління освіти та науки Сумської міської ради, відділ охорони здоров'я Сумської міської ради</t>
  </si>
  <si>
    <t>Завдання  1. Збереження здоров’я дітей та молод. Формування здорового способу життя.</t>
  </si>
  <si>
    <t>Охоплення населення профоглядами з метою попередження виникнення захворювань на рак</t>
  </si>
  <si>
    <t>відділ охорони здоров'я Сумської міської ради, управління освіти та науки Сумської міської ради</t>
  </si>
  <si>
    <t>Відовідальні виконавці</t>
  </si>
  <si>
    <t>Завдання 1.                          Зниження захворюваності на гострий вірусний гепатит В та С серед населення</t>
  </si>
  <si>
    <t>Кількість медичних працівників, які  забезпечені засобами  профілактики інфікування ВІЛ, осіб</t>
  </si>
  <si>
    <t>середня вартість забезпечення засобами профілактики одного медпрацівника, тис. гривень</t>
  </si>
  <si>
    <t>вартість пільгового рецепту (середня),           тис. грн.</t>
  </si>
  <si>
    <t>3.1.Забезпечити виявлення хворих шляхом проведення туберкулінодіагностики серед осіб, що належать до груп ризику та дітей, тис. грн.</t>
  </si>
  <si>
    <t xml:space="preserve">Завдання  4.                                                     Репродуктивне здоров’я (здоров’я жінок). </t>
  </si>
  <si>
    <t>Завдання 2.                                                      Забезпечення профілактики ВІЛ-інфекції, лікування, догляду та підтримки ВІЛ-інфікованих і хворих на СНІД.</t>
  </si>
  <si>
    <t>Завдання 3.                                                      Протидії захворюваності на туберкульоз.</t>
  </si>
  <si>
    <t>1.1. Дотримуватися вимог щодо гарантованої державою безоплатної допомоги хворим при невідкладних станах та пільговій категорії хворих з хронічними захворюваннями</t>
  </si>
  <si>
    <t>2.1.Продовжувати створювати, відповідно до діючої нормативної бази, у медичних закладах сімейні лікарські амбулаторії з метою наближення медико-санітарної допомоги до осіб похилого та старечого віку</t>
  </si>
  <si>
    <t>6.1.Забезпечити необхідним витратним матеріалом та медикаментами  для проведення хронічного  гемодіалізу</t>
  </si>
  <si>
    <t>Уникнення інфікування медпрацівників шляхом  100% вакцінації</t>
  </si>
  <si>
    <t>Завдання 1.                                                      Профілактичні заходи, направлені на боротьбу з поширеністю та захворюванням органів дихання</t>
  </si>
  <si>
    <t>Завдання  3.                                                     Боротьба із захворюванням на цукровий діабет.</t>
  </si>
  <si>
    <t>Мета: лікування цукрового діабету на ранніх стадіях захворювання, недопущення переходу хворого до категорії інсулінозалежних</t>
  </si>
  <si>
    <t>3.1. Забезпечити  хворих на цукровий діабет ІІ типу цукрознижувальними лікарськими засобами (таблетки)</t>
  </si>
  <si>
    <t>3.2.Забезпечити проведення визначення рівня глюкози в крові усім сиаціонарним хворим та в амбулаторно поліклінічних закладах під час профоглядів осіб груп ризику захворювання на цукровий діабет, тис.грн.</t>
  </si>
  <si>
    <t>середні витрати на 1 обстеження методами  ультразвукової та функціональної діагностики, тис. грн.</t>
  </si>
  <si>
    <t xml:space="preserve">Мета: зменшення смерності від інфаркту-міокарда, дотримання вимог МОЗ при наданні медичної дпомоги кардіологічним хворим </t>
  </si>
  <si>
    <t>чисельність хворих з гострим інфарктом міокарда, які потребують проведення тромболізісу в умовах стаціонару, осіб</t>
  </si>
  <si>
    <t>3.1. Забезпечити  хворих на цукровий діабет ІІ типу цукрознижуваль-ними лікарськими засобами (таблетки)</t>
  </si>
  <si>
    <t>відсоток хворих, яким проведено тромболізіс, до числа потребуючих даного лікування, %</t>
  </si>
  <si>
    <t>Мета: надання своєчасної допомоги хворим на термінальну ниркову недостатність, уникнення летальних наслідків</t>
  </si>
  <si>
    <t>1.2.Проведення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тестів, тис. грн.</t>
  </si>
  <si>
    <t>1.3. Удосконалення діагностики вірусних гепатитів шляхом обстеження медичних працівників на носійство антигенів (тис грн)</t>
  </si>
  <si>
    <t>2.1.Забезпечити та постійно проводити пропаганду здорового способу життя серед населення у засобах масової інформації, у закладах освіти та під час культурно-масових заходів</t>
  </si>
  <si>
    <t>2.2.Продовжити роботу з гігієнічного навчання і виховання населення, здійснювати його через систему загальної освіти та засоби масової інформації</t>
  </si>
  <si>
    <t>відділ охорони здоров'я Сумської міської ради</t>
  </si>
  <si>
    <t>середня вартість медикаментів та витратного матеріалу на проведення гемодіалізу з розрахунку на 1 хворого, тис.грн.</t>
  </si>
  <si>
    <t>1.1. Оплата праці та нарахування на заробітну плату, тис. грн.</t>
  </si>
  <si>
    <t>2.1.Забезпечення впровадження методів діагностики ВІЛ-інфекцій у дітей, народжених ВІЛ-інфікованими матерями,  проведення заходів з профілактики передачі ВІЛ-інфекції від матері до дитини, тис. грн.</t>
  </si>
  <si>
    <t>вартість медикаментів для проведення тромболізісу в умовах стаціонару на 1 хворого, тис.грн.</t>
  </si>
  <si>
    <t>кількість дітей, що підлягають обстеженню (осіб)</t>
  </si>
  <si>
    <t>Заходи виконання завдань Програми</t>
  </si>
  <si>
    <t>Мета, завдання та результативні показники Програми</t>
  </si>
  <si>
    <t>% забезпечення пільговим рецептами</t>
  </si>
  <si>
    <t>загальний фонд</t>
  </si>
  <si>
    <t>спеціальний фонд</t>
  </si>
  <si>
    <t>Мета: забезпечення покращення умов життєдіяльності пільговій категорії населення</t>
  </si>
  <si>
    <t>відсоток медпрацівників, які забезпечені  засобами профілактики (%)</t>
  </si>
  <si>
    <t xml:space="preserve">Завдання  4. Репродуктивне здоров’я (здоров’я жінок). </t>
  </si>
  <si>
    <t>1.1. Проводити санітарну просвіту населення з усіх аспектів профілактики та проведення своєчасних обстежень</t>
  </si>
  <si>
    <t>Всього на виконання завдання</t>
  </si>
  <si>
    <t>Завдання 3. Протидії захворюваності на туберкульоз.</t>
  </si>
  <si>
    <t>Всього на виконання завдання (тис. грн.)</t>
  </si>
  <si>
    <t>Показник витарт</t>
  </si>
  <si>
    <t>кількість проведених л/днів</t>
  </si>
  <si>
    <t>Завдання 2. Профілактичні заходи, направлені на боротьбу з раком.</t>
  </si>
  <si>
    <t>Підпрограма 1.                                                                                      Реалізація та дотримання прав громадян у сфері охорони здоров'я</t>
  </si>
  <si>
    <t>Мета: зниження частки передачі ВІЛ - інфекції від матері до дитини, попередження інфікування ВІЛ медичних працівників</t>
  </si>
  <si>
    <t>середні витрати на туберкулінодіагностику на 1 дитину (тис. грн).</t>
  </si>
  <si>
    <t>Показник продукту</t>
  </si>
  <si>
    <t>Показник ефективності</t>
  </si>
  <si>
    <t>Мета: зростання рівня народжуванності населення, зниження показника малюкової смертності, зниження рівня онкологічної захворюваності молочної залози, зниження рівня гемолітичної захворюванності у новонароджених</t>
  </si>
  <si>
    <t>Мета: збільшення охоплення туберкулінодіагносикою дитячого населення, своєчасне виявлення хворих на туберкульоз, запобігання випадків захворювання медпрацівників</t>
  </si>
  <si>
    <t>Разом</t>
  </si>
  <si>
    <t>Піпрограма VІ.                                                                       Розвиток інформаційного забезпечення сфери охорони здоров'я міста.</t>
  </si>
  <si>
    <t>Всього на виконання завдання, тис. грн.</t>
  </si>
  <si>
    <t>Завдання 1. Зниження захворюваності на гострий вірусний гепатит В та С серед населення</t>
  </si>
  <si>
    <t xml:space="preserve"> Напрями (підпрограми), завдання Програми</t>
  </si>
  <si>
    <t>Завдання 1.  Інформаційна обізнаність населення.</t>
  </si>
  <si>
    <t>3.3. Забезпечення хворих на цукровий діабет препаратами інсуліну, тис. грн.</t>
  </si>
  <si>
    <t>кількість осіб які потребують забезпечення препаратами інсуліну, осіб</t>
  </si>
  <si>
    <t>кількість забезпечених осіб препаратвми інсуліну, осіб.</t>
  </si>
  <si>
    <t>середня вартість на одну особу, тис. грн.</t>
  </si>
  <si>
    <t>відсоток хворих, забезпечених препаратами інсуліну (%)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</si>
  <si>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ВІЛ, тис. грн.</t>
  </si>
  <si>
    <t xml:space="preserve">кількість медичних працівників, які надають медичну допомогу ВІЛ-інфікованим особам і мають контакт з кров'ю людей та її компонентами, осіб </t>
  </si>
  <si>
    <t>Обсяг фінансу    вання</t>
  </si>
  <si>
    <t>Завдання 2.                           Формування здорового способу життя.</t>
  </si>
  <si>
    <t>чисельність дітей народжений від ВІЛ-інфікованих матерів, осіб</t>
  </si>
  <si>
    <t>чисельність дітей народжений від ВІЛ-інфікованих матерів, яким проведено діагностику та заходи профілактики, осіб</t>
  </si>
  <si>
    <t>вартість обстеження однієї дитини, тис. грн.</t>
  </si>
  <si>
    <t>чисельність дорослого населення, яке підлягає обстеженню, осіб</t>
  </si>
  <si>
    <t>кількість осіб, яким проведено флюорографічне обстеження, осіб</t>
  </si>
  <si>
    <t>кількість осіб, яким проведено рентгенологічне обстеження серед дітей, осіб</t>
  </si>
  <si>
    <t>середні витрати на 1 флюорографічне обстеження, тис. грн.</t>
  </si>
  <si>
    <t>середні витрати на 1 рентгенологічне обстеження серед дітей, тис. грн.</t>
  </si>
  <si>
    <t>кількість ліжок у відділенні, од.</t>
  </si>
  <si>
    <t>норматив витрат на харчування на 1 л/день, тис. грн.</t>
  </si>
  <si>
    <t>кількість пролікованих хворих, осіб</t>
  </si>
  <si>
    <t>середні витрати на харчування на 1 л/день, тис.грн.</t>
  </si>
  <si>
    <t>забезпечення харчування до нормативу, %</t>
  </si>
  <si>
    <t>середні витрати на забезпечення захисту 1 медпрацівника, тис. грн.</t>
  </si>
  <si>
    <t>Піпрограма ІІ.                                                                      Здоров'я дітей та молоді.</t>
  </si>
  <si>
    <t>Піпрограма ІV.                                                                     Зниження захворюваності та поширеності хронічних неінфекційних хвороб, які складають питому вагу в структурі поширеності хвороб.</t>
  </si>
  <si>
    <t>Піпрограма V.                                                                      Зменшення захворюваності та поширеності інфекційних хвороб.</t>
  </si>
  <si>
    <t>Додаток 1</t>
  </si>
  <si>
    <t>Завдання 1. Профілактичні заходи, направлені на боротьбу з захворюванням та поширенням хвороб органів дихання.</t>
  </si>
  <si>
    <t>4.1. Створити умови для безпечного материнства</t>
  </si>
  <si>
    <t>1.5.Забезпечити проведення щомісчного епідеміологічного монітоиингу за інфекційною захворюваністю та постійне висвітлення в засобах масової інформації стану санітарно-епідеміологічної ситуації в місті, заходів профілактики іефекційних та неінфекційних хвороб</t>
  </si>
  <si>
    <t>№ з/п</t>
  </si>
  <si>
    <t>Назва напряму діяльності (пріоритетні завдання)</t>
  </si>
  <si>
    <t>охплення дітей, що підлягають обстеженню, %</t>
  </si>
  <si>
    <t>кількість проведених обстежень серед дітей, що підлягають обстеженню (осіб)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</si>
  <si>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</si>
  <si>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</si>
  <si>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</si>
  <si>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</si>
  <si>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(вартість), тис. грн. у тому числі:</t>
  </si>
  <si>
    <t>Очікуваний результат</t>
  </si>
  <si>
    <t>Мета: надання своєчасної та гарантованої державою медичної допомоги</t>
  </si>
  <si>
    <t>Завдання  3. Боротьба з захворюванням на цукровий діабет.</t>
  </si>
  <si>
    <t>Завдання 2.Забезпечення профілактики ВІЛ-інфекції, лікування, догляду та підтримки ВІЛ-інфікованих і хворих на СНІД.</t>
  </si>
  <si>
    <t>Завдання 1. Державна політика у сфері охорони здоров’я населення.</t>
  </si>
  <si>
    <t>Завдання 2. Формування здорового способу життя.</t>
  </si>
  <si>
    <t>тис.  грн.</t>
  </si>
  <si>
    <t>Додаток 3</t>
  </si>
  <si>
    <t>забезпечення медпрецівників засобами захисту,%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</si>
  <si>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</t>
  </si>
  <si>
    <t>3.3. Забезпечення хворих на цукровий діабет препаратами інсуліну</t>
  </si>
  <si>
    <t>Забезпечення пфідтримки жіттєдіяльності інсулінозалежних хворих</t>
  </si>
  <si>
    <t>2.1.Забезпечення впровадження методів діагностики ВІЛ-інфекцій у дітей, народжених ВІЛ-інфікованими матерями,  проведення заходів з профілактики передачі ВІЛ-інфекції від матері до дитини</t>
  </si>
  <si>
    <t>чисельність хворих з ішемічним інсультом, які потребують проведення тромболізісу в умовах стаціонару, осіб</t>
  </si>
  <si>
    <t>Мета: профілактика інфекування та попередження розвитку у хворих цирозу печінки і первинної гепатоцелюлярної крциономи.</t>
  </si>
  <si>
    <t>1.1.Забезпечити проведення вакціонації медичних працівників вакциною проти гепатиту В, тис. грн.</t>
  </si>
  <si>
    <t xml:space="preserve">кількість медичних працівників, які підлягають вакцинації проти гепатиту В, осіб </t>
  </si>
  <si>
    <t>Кількість медичних працівників, які провакциновані проти гепатиту В, осіб</t>
  </si>
  <si>
    <t>середні витрати на вакцінацію одного медпрацівника, тис. грн.</t>
  </si>
  <si>
    <t>% осіб, яким проведено вакцінацію</t>
  </si>
  <si>
    <t>чисельність медичних працівників, які підлягають обстеженню на НВsAg, осіб.</t>
  </si>
  <si>
    <t>чисельність медичних працівників, які підлягають обстеженню на НCV, осіб.</t>
  </si>
  <si>
    <t>чисельність медичних працівників, які  обстежені на НВsAg, осіб.</t>
  </si>
  <si>
    <t>чисельність медичних працівників, які  обстежені на НCV, осіб.</t>
  </si>
  <si>
    <t>% медичних працівників, обстежених  на НВsAg</t>
  </si>
  <si>
    <t>% медичних працівників, обстежених  на НCV</t>
  </si>
  <si>
    <t>вартість обстеження 1 особи на НВsAg, тис. грн.</t>
  </si>
  <si>
    <t>вартість обстеження 1 особи на НCV, тис. грн.</t>
  </si>
  <si>
    <t>тис. грн.</t>
  </si>
  <si>
    <t>Приближення надання медичної допомоги до населення на основі розвитку первинної медико-санітарної допомоги</t>
  </si>
  <si>
    <t>Реалізація прав  і обов’язків усіх членів суспільства в галузі охорони здоров’я згідно з нормативно-правовими актами, адаптованими до норм і вимог світових стандартів.</t>
  </si>
  <si>
    <t>Виконання чинних законодавчих актів щодо реформування, модернізації та впровадження новітніх технологій в галузі охорони здоров'я</t>
  </si>
  <si>
    <t>Забезпечення населення якісною та своєчасною медичною допомогою.</t>
  </si>
  <si>
    <t>2.2. Виконання капітальних ремонтів приміщень</t>
  </si>
  <si>
    <t>кількість відремонованих кв.м.</t>
  </si>
  <si>
    <t>сума коштів наремон 1 кв.м.</t>
  </si>
  <si>
    <t>2018-8084,0</t>
  </si>
  <si>
    <t>Завдання 2.2. Проведення капітальних ремонтів</t>
  </si>
  <si>
    <t>2018-1900,0</t>
  </si>
  <si>
    <t>до рішення Сумської міської ради "Про внесення змін до рішення Сумської міської ради від 21 грудня 2017 року "Про затвердження міської комплексної Програми "Охорона здоров'я" на 2017-2020 роки"</t>
  </si>
  <si>
    <t>від                            2018 року №                            -МР</t>
  </si>
  <si>
    <t>Оплата водопостачання та водовідведення, тис. грн.</t>
  </si>
  <si>
    <t>Оплата теплопостачання, тис. грн</t>
  </si>
  <si>
    <t xml:space="preserve">КПКВК 1412010/КПКВК 071210  Багатопрофільна стаціонарна медична допомога населенню (КУ "Сумська міська дитяча клінічна лікарня Святої Зінаїди"/КНП "Дитяча клінічна лікарня Святої Зінаїди" СМР) </t>
  </si>
  <si>
    <t>Підпрограма 1.   Реалізація та дотримання прав громадян у сфері охорони здоров'я</t>
  </si>
  <si>
    <t>Завдання 2.2. Проведення капітальних ремонтів приміщень</t>
  </si>
  <si>
    <t>2018-35,4</t>
  </si>
  <si>
    <t>2018-1485,4</t>
  </si>
  <si>
    <t>2018-4551,8</t>
  </si>
  <si>
    <t>2018-2382,5</t>
  </si>
  <si>
    <t>2018-32852,4</t>
  </si>
  <si>
    <t>2017-753,8            2018 - 379,0</t>
  </si>
  <si>
    <t>2017-500,0;                 2018-2108,0;       2019-300,0;                   2020-850,0</t>
  </si>
  <si>
    <t>2017-1452,6;       2018-1360,0;        2019-2370,8;       2020-850,0</t>
  </si>
  <si>
    <t>2017-17261,5;       2018-14895,2;        2019-9202,6;       2020-20127,9</t>
  </si>
  <si>
    <t>2017-267,1               2018-617,0;        2019-2250,4;       2020-264,2</t>
  </si>
  <si>
    <t>2017-31267,7;       2018-33002;        2019-15147,4       2020-15680,9</t>
  </si>
  <si>
    <t>2017-10,8;                 2018-14,0                 2019-24,4;                             2020-25,9</t>
  </si>
  <si>
    <t>2017-84,0;                       2018-89,6;                     2019-94,6;                   2020-99,9</t>
  </si>
  <si>
    <t>2017-311,3;                     2018-160,5;                        2019-124,4;                    2020-131,6</t>
  </si>
  <si>
    <t>2017-34,5;                  2018-34,6;                       2019-59,8;                      2020-63,3</t>
  </si>
  <si>
    <t>2017-2935;                       2018-50,9;                       2019-32,5;                        2020-34,4</t>
  </si>
  <si>
    <t>2017-11,7;                  2018-16,9;                        2019-17,8;                     2020-18,9</t>
  </si>
  <si>
    <t>2017-8,7;                    2018-6,6;                        2019-7,0;                     2020-7,4</t>
  </si>
  <si>
    <t>2017-12,2;                 2018-13,9;                   2019-14,3;                    2020-15,1</t>
  </si>
  <si>
    <t>2017-22,7;                  2018-32,1;                      2019-78,4;                    2020-82,8</t>
  </si>
  <si>
    <t>2018-300,0</t>
  </si>
  <si>
    <t>2017-13721,3;       2018-14355,6;        2019-13295,7;       2020-14040,2</t>
  </si>
  <si>
    <t>2017-100,4;              2018-107,1;        2019-113,1;                  2020-113,1</t>
  </si>
  <si>
    <t>2017-24,6;                  2018-26,2;            2019-27,7;               2020-29,3</t>
  </si>
  <si>
    <t>2017-155,0;                  2018-165,4;                 2019-174,6;                 2020-184,4</t>
  </si>
  <si>
    <t>2017-5,0;                   2018-5,3;                    2019-5,6;                2020-5,9</t>
  </si>
  <si>
    <t>2017-5,7;                  2018-6,1;                    2019-6,6;               2020-6,9</t>
  </si>
  <si>
    <t>Завдання 5.                                                      Профілактика онкологічних захворювань</t>
  </si>
  <si>
    <t>2019-8106,9;                            2020-7789,9</t>
  </si>
  <si>
    <t>2017-6,3;                   2018-8,2;                    2019-7,01;                  2020-7,4</t>
  </si>
  <si>
    <t>2019-450,0;            2020-450,0</t>
  </si>
  <si>
    <t>2017-405,0;                    2018-446,0;              2019-50,0;              2020-50,0</t>
  </si>
  <si>
    <t>2019-420,0;            2020-450,0</t>
  </si>
  <si>
    <t>2019-35,6;                           2020-37,6</t>
  </si>
  <si>
    <t>2017-25,1;          2018-27,6;                     2019-7,2;                   2020-7,2</t>
  </si>
  <si>
    <t>2017-8281,5;              2018-8830,4;                 2019-14000;                  2020-18000</t>
  </si>
  <si>
    <t>2017-150,2;                2018-148,2;                  2019-121,6;               2020-128,7</t>
  </si>
  <si>
    <t>2017-391,4;             2018-265,6;                2019-391,3;             2020-413,5</t>
  </si>
  <si>
    <t>2017-271,0;            2018-212,0;              2019-224,1;              2020-236,6</t>
  </si>
  <si>
    <t>2017-4704,6                         2018 - 6911,5</t>
  </si>
  <si>
    <t>2017-1830,3;                2018-1959,4;              2019-2069,1;                2020-2185,0</t>
  </si>
  <si>
    <t>2017-1039,1;               2018-954,8;               2019-901,6;                2020-952,2</t>
  </si>
  <si>
    <t>2017-9728,6;                 2018-8870,9;               2019-9001,6;              2020-9512,0</t>
  </si>
  <si>
    <t xml:space="preserve">2018-247,6 </t>
  </si>
  <si>
    <t>2018-1572,5</t>
  </si>
  <si>
    <t>2018- 108,0</t>
  </si>
  <si>
    <t>2017-13252,2;     2018-8418,3;        2019-405,6;             2020-447,0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</si>
</sst>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0.0000"/>
    <numFmt numFmtId="219" formatCode="0.00000"/>
    <numFmt numFmtId="220" formatCode="0.000000"/>
    <numFmt numFmtId="221" formatCode="0.0000000"/>
    <numFmt numFmtId="222" formatCode="0.00000000"/>
    <numFmt numFmtId="223" formatCode="0.000000000"/>
  </numFmts>
  <fonts count="62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5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sz val="14"/>
      <name val="Arial"/>
      <family val="2"/>
    </font>
    <font>
      <i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3" fillId="0" borderId="0" xfId="53" applyFont="1" applyFill="1" applyAlignment="1">
      <alignment wrapText="1"/>
      <protection/>
    </xf>
    <xf numFmtId="0" fontId="3" fillId="0" borderId="0" xfId="0" applyFont="1" applyAlignment="1">
      <alignment/>
    </xf>
    <xf numFmtId="0" fontId="3" fillId="0" borderId="0" xfId="53" applyFont="1" applyFill="1">
      <alignment/>
      <protection/>
    </xf>
    <xf numFmtId="0" fontId="8" fillId="0" borderId="0" xfId="0" applyFont="1" applyAlignment="1">
      <alignment/>
    </xf>
    <xf numFmtId="0" fontId="6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justify" vertical="top" wrapText="1"/>
    </xf>
    <xf numFmtId="0" fontId="2" fillId="0" borderId="10" xfId="53" applyFont="1" applyFill="1" applyBorder="1" applyAlignment="1">
      <alignment vertical="top" wrapText="1"/>
      <protection/>
    </xf>
    <xf numFmtId="0" fontId="0" fillId="0" borderId="10" xfId="0" applyBorder="1" applyAlignment="1">
      <alignment/>
    </xf>
    <xf numFmtId="0" fontId="6" fillId="0" borderId="11" xfId="53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justify" vertical="center" wrapText="1"/>
    </xf>
    <xf numFmtId="0" fontId="6" fillId="0" borderId="10" xfId="53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53" applyFont="1" applyFill="1" applyBorder="1" applyAlignment="1">
      <alignment vertical="top" wrapText="1"/>
      <protection/>
    </xf>
    <xf numFmtId="212" fontId="6" fillId="0" borderId="12" xfId="0" applyNumberFormat="1" applyFont="1" applyBorder="1" applyAlignment="1">
      <alignment horizontal="left"/>
    </xf>
    <xf numFmtId="212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/>
    </xf>
    <xf numFmtId="0" fontId="6" fillId="0" borderId="10" xfId="53" applyFont="1" applyFill="1" applyBorder="1" applyAlignment="1">
      <alignment horizontal="left" wrapText="1"/>
      <protection/>
    </xf>
    <xf numFmtId="212" fontId="6" fillId="32" borderId="10" xfId="53" applyNumberFormat="1" applyFont="1" applyFill="1" applyBorder="1" applyAlignment="1">
      <alignment horizontal="left"/>
      <protection/>
    </xf>
    <xf numFmtId="0" fontId="1" fillId="0" borderId="0" xfId="53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justify" vertical="center" wrapText="1"/>
    </xf>
    <xf numFmtId="212" fontId="2" fillId="32" borderId="10" xfId="53" applyNumberFormat="1" applyFont="1" applyFill="1" applyBorder="1" applyAlignment="1">
      <alignment horizontal="left"/>
      <protection/>
    </xf>
    <xf numFmtId="212" fontId="6" fillId="0" borderId="10" xfId="0" applyNumberFormat="1" applyFont="1" applyBorder="1" applyAlignment="1">
      <alignment horizontal="left"/>
    </xf>
    <xf numFmtId="212" fontId="6" fillId="0" borderId="10" xfId="0" applyNumberFormat="1" applyFont="1" applyFill="1" applyBorder="1" applyAlignment="1">
      <alignment horizontal="left"/>
    </xf>
    <xf numFmtId="212" fontId="2" fillId="0" borderId="10" xfId="0" applyNumberFormat="1" applyFont="1" applyFill="1" applyBorder="1" applyAlignment="1">
      <alignment horizontal="left" wrapText="1"/>
    </xf>
    <xf numFmtId="212" fontId="2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" fontId="6" fillId="32" borderId="10" xfId="53" applyNumberFormat="1" applyFont="1" applyFill="1" applyBorder="1" applyAlignment="1">
      <alignment horizontal="left"/>
      <protection/>
    </xf>
    <xf numFmtId="1" fontId="2" fillId="32" borderId="10" xfId="53" applyNumberFormat="1" applyFont="1" applyFill="1" applyBorder="1" applyAlignment="1">
      <alignment horizontal="left"/>
      <protection/>
    </xf>
    <xf numFmtId="2" fontId="2" fillId="32" borderId="10" xfId="53" applyNumberFormat="1" applyFont="1" applyFill="1" applyBorder="1" applyAlignment="1">
      <alignment horizontal="left"/>
      <protection/>
    </xf>
    <xf numFmtId="217" fontId="2" fillId="32" borderId="10" xfId="53" applyNumberFormat="1" applyFont="1" applyFill="1" applyBorder="1" applyAlignment="1">
      <alignment horizontal="left"/>
      <protection/>
    </xf>
    <xf numFmtId="219" fontId="2" fillId="32" borderId="10" xfId="53" applyNumberFormat="1" applyFont="1" applyFill="1" applyBorder="1" applyAlignment="1">
      <alignment horizontal="left"/>
      <protection/>
    </xf>
    <xf numFmtId="212" fontId="1" fillId="0" borderId="10" xfId="53" applyNumberFormat="1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212" fontId="6" fillId="0" borderId="10" xfId="53" applyNumberFormat="1" applyFont="1" applyFill="1" applyBorder="1" applyAlignment="1">
      <alignment horizontal="left"/>
      <protection/>
    </xf>
    <xf numFmtId="212" fontId="2" fillId="0" borderId="10" xfId="53" applyNumberFormat="1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justify"/>
    </xf>
    <xf numFmtId="0" fontId="6" fillId="0" borderId="13" xfId="0" applyFont="1" applyFill="1" applyBorder="1" applyAlignment="1">
      <alignment horizontal="justify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212" fontId="6" fillId="0" borderId="12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212" fontId="2" fillId="0" borderId="12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212" fontId="10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justify" vertical="top" wrapText="1"/>
    </xf>
    <xf numFmtId="212" fontId="1" fillId="0" borderId="10" xfId="0" applyNumberFormat="1" applyFont="1" applyFill="1" applyBorder="1" applyAlignment="1">
      <alignment horizontal="left"/>
    </xf>
    <xf numFmtId="212" fontId="2" fillId="0" borderId="10" xfId="53" applyNumberFormat="1" applyFont="1" applyFill="1" applyBorder="1" applyAlignment="1">
      <alignment horizontal="left" vertical="center"/>
      <protection/>
    </xf>
    <xf numFmtId="212" fontId="6" fillId="0" borderId="14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212" fontId="6" fillId="0" borderId="10" xfId="53" applyNumberFormat="1" applyFont="1" applyFill="1" applyBorder="1" applyAlignment="1">
      <alignment horizontal="left" vertical="center"/>
      <protection/>
    </xf>
    <xf numFmtId="212" fontId="2" fillId="0" borderId="14" xfId="0" applyNumberFormat="1" applyFont="1" applyFill="1" applyBorder="1" applyAlignment="1">
      <alignment horizontal="left" vertical="center"/>
    </xf>
    <xf numFmtId="212" fontId="2" fillId="0" borderId="10" xfId="0" applyNumberFormat="1" applyFont="1" applyFill="1" applyBorder="1" applyAlignment="1">
      <alignment horizontal="left" vertical="center"/>
    </xf>
    <xf numFmtId="218" fontId="2" fillId="0" borderId="10" xfId="0" applyNumberFormat="1" applyFont="1" applyFill="1" applyBorder="1" applyAlignment="1">
      <alignment horizontal="left" vertical="center"/>
    </xf>
    <xf numFmtId="218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218" fontId="2" fillId="0" borderId="10" xfId="0" applyNumberFormat="1" applyFont="1" applyFill="1" applyBorder="1" applyAlignment="1">
      <alignment horizontal="left"/>
    </xf>
    <xf numFmtId="212" fontId="0" fillId="0" borderId="10" xfId="0" applyNumberForma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212" fontId="2" fillId="0" borderId="10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/>
    </xf>
    <xf numFmtId="1" fontId="6" fillId="0" borderId="10" xfId="53" applyNumberFormat="1" applyFont="1" applyFill="1" applyBorder="1" applyAlignment="1">
      <alignment horizontal="left"/>
      <protection/>
    </xf>
    <xf numFmtId="1" fontId="2" fillId="0" borderId="10" xfId="53" applyNumberFormat="1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2" fontId="2" fillId="0" borderId="10" xfId="0" applyNumberFormat="1" applyFont="1" applyFill="1" applyBorder="1" applyAlignment="1">
      <alignment horizontal="left" vertical="center"/>
    </xf>
    <xf numFmtId="218" fontId="2" fillId="32" borderId="10" xfId="53" applyNumberFormat="1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vertical="top"/>
    </xf>
    <xf numFmtId="0" fontId="6" fillId="0" borderId="10" xfId="0" applyFont="1" applyFill="1" applyBorder="1" applyAlignment="1">
      <alignment horizontal="justify" vertical="top"/>
    </xf>
    <xf numFmtId="0" fontId="8" fillId="0" borderId="10" xfId="0" applyFont="1" applyBorder="1" applyAlignment="1">
      <alignment vertical="top"/>
    </xf>
    <xf numFmtId="49" fontId="2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0" fontId="2" fillId="0" borderId="10" xfId="53" applyFont="1" applyFill="1" applyBorder="1" applyAlignment="1">
      <alignment horizontal="justify" vertical="top" wrapText="1"/>
      <protection/>
    </xf>
    <xf numFmtId="49" fontId="9" fillId="0" borderId="0" xfId="0" applyNumberFormat="1" applyFont="1" applyFill="1" applyBorder="1" applyAlignment="1">
      <alignment horizontal="justify" vertical="center" wrapText="1"/>
    </xf>
    <xf numFmtId="0" fontId="2" fillId="0" borderId="10" xfId="53" applyFont="1" applyFill="1" applyBorder="1" applyAlignment="1">
      <alignment horizontal="left" wrapText="1"/>
      <protection/>
    </xf>
    <xf numFmtId="217" fontId="2" fillId="0" borderId="10" xfId="0" applyNumberFormat="1" applyFont="1" applyFill="1" applyBorder="1" applyAlignment="1">
      <alignment horizontal="left"/>
    </xf>
    <xf numFmtId="16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10" xfId="53" applyFont="1" applyFill="1" applyBorder="1" applyAlignment="1">
      <alignment horizontal="center" vertical="top" wrapText="1"/>
      <protection/>
    </xf>
    <xf numFmtId="212" fontId="6" fillId="0" borderId="10" xfId="53" applyNumberFormat="1" applyFont="1" applyFill="1" applyBorder="1" applyAlignment="1">
      <alignment horizontal="left" vertical="top" wrapText="1"/>
      <protection/>
    </xf>
    <xf numFmtId="1" fontId="6" fillId="32" borderId="10" xfId="53" applyNumberFormat="1" applyFont="1" applyFill="1" applyBorder="1" applyAlignment="1">
      <alignment horizontal="left" vertical="top"/>
      <protection/>
    </xf>
    <xf numFmtId="0" fontId="8" fillId="0" borderId="10" xfId="0" applyFont="1" applyBorder="1" applyAlignment="1">
      <alignment horizontal="left" vertical="top"/>
    </xf>
    <xf numFmtId="212" fontId="2" fillId="0" borderId="10" xfId="0" applyNumberFormat="1" applyFont="1" applyBorder="1" applyAlignment="1">
      <alignment horizontal="left" vertical="top"/>
    </xf>
    <xf numFmtId="212" fontId="6" fillId="0" borderId="10" xfId="0" applyNumberFormat="1" applyFont="1" applyBorder="1" applyAlignment="1">
      <alignment horizontal="left" vertical="top"/>
    </xf>
    <xf numFmtId="212" fontId="2" fillId="32" borderId="10" xfId="53" applyNumberFormat="1" applyFont="1" applyFill="1" applyBorder="1" applyAlignment="1">
      <alignment horizontal="left" vertical="top"/>
      <protection/>
    </xf>
    <xf numFmtId="212" fontId="2" fillId="0" borderId="10" xfId="0" applyNumberFormat="1" applyFont="1" applyFill="1" applyBorder="1" applyAlignment="1">
      <alignment horizontal="left" vertical="top"/>
    </xf>
    <xf numFmtId="1" fontId="2" fillId="32" borderId="10" xfId="53" applyNumberFormat="1" applyFont="1" applyFill="1" applyBorder="1" applyAlignment="1">
      <alignment horizontal="left" vertical="top"/>
      <protection/>
    </xf>
    <xf numFmtId="1" fontId="2" fillId="0" borderId="10" xfId="0" applyNumberFormat="1" applyFont="1" applyFill="1" applyBorder="1" applyAlignment="1">
      <alignment horizontal="left" vertical="top"/>
    </xf>
    <xf numFmtId="1" fontId="2" fillId="0" borderId="10" xfId="53" applyNumberFormat="1" applyFont="1" applyFill="1" applyBorder="1" applyAlignment="1">
      <alignment horizontal="left" vertical="top"/>
      <protection/>
    </xf>
    <xf numFmtId="0" fontId="2" fillId="0" borderId="10" xfId="0" applyFont="1" applyBorder="1" applyAlignment="1">
      <alignment horizontal="left" vertical="top"/>
    </xf>
    <xf numFmtId="212" fontId="6" fillId="32" borderId="10" xfId="53" applyNumberFormat="1" applyFont="1" applyFill="1" applyBorder="1" applyAlignment="1">
      <alignment horizontal="left" vertical="top"/>
      <protection/>
    </xf>
    <xf numFmtId="212" fontId="2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/>
    </xf>
    <xf numFmtId="0" fontId="2" fillId="0" borderId="16" xfId="0" applyFont="1" applyBorder="1" applyAlignment="1">
      <alignment horizontal="justify" vertical="top"/>
    </xf>
    <xf numFmtId="0" fontId="6" fillId="0" borderId="16" xfId="53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justify" vertical="top"/>
    </xf>
    <xf numFmtId="0" fontId="0" fillId="0" borderId="10" xfId="0" applyFont="1" applyBorder="1" applyAlignment="1">
      <alignment/>
    </xf>
    <xf numFmtId="212" fontId="6" fillId="0" borderId="10" xfId="53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212" fontId="2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12" fontId="2" fillId="0" borderId="10" xfId="0" applyNumberFormat="1" applyFont="1" applyFill="1" applyBorder="1" applyAlignment="1">
      <alignment/>
    </xf>
    <xf numFmtId="212" fontId="2" fillId="0" borderId="10" xfId="0" applyNumberFormat="1" applyFont="1" applyBorder="1" applyAlignment="1">
      <alignment/>
    </xf>
    <xf numFmtId="212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/>
    </xf>
    <xf numFmtId="212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217" fontId="2" fillId="0" borderId="10" xfId="0" applyNumberFormat="1" applyFont="1" applyBorder="1" applyAlignment="1">
      <alignment/>
    </xf>
    <xf numFmtId="0" fontId="2" fillId="0" borderId="13" xfId="53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justify"/>
    </xf>
    <xf numFmtId="0" fontId="2" fillId="0" borderId="11" xfId="53" applyFont="1" applyFill="1" applyBorder="1" applyAlignment="1">
      <alignment horizontal="left" wrapText="1"/>
      <protection/>
    </xf>
    <xf numFmtId="0" fontId="2" fillId="0" borderId="13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justify" vertical="center" wrapText="1"/>
    </xf>
    <xf numFmtId="212" fontId="1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12" fontId="2" fillId="0" borderId="10" xfId="0" applyNumberFormat="1" applyFont="1" applyBorder="1" applyAlignment="1">
      <alignment/>
    </xf>
    <xf numFmtId="212" fontId="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9" fillId="0" borderId="10" xfId="53" applyFont="1" applyFill="1" applyBorder="1" applyAlignment="1">
      <alignment horizontal="justify" vertical="top" wrapText="1"/>
      <protection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219" fontId="2" fillId="0" borderId="10" xfId="0" applyNumberFormat="1" applyFont="1" applyBorder="1" applyAlignment="1">
      <alignment horizontal="left"/>
    </xf>
    <xf numFmtId="212" fontId="6" fillId="0" borderId="10" xfId="0" applyNumberFormat="1" applyFont="1" applyFill="1" applyBorder="1" applyAlignment="1">
      <alignment horizontal="left" vertical="center"/>
    </xf>
    <xf numFmtId="0" fontId="2" fillId="32" borderId="10" xfId="53" applyNumberFormat="1" applyFont="1" applyFill="1" applyBorder="1" applyAlignment="1">
      <alignment horizontal="left"/>
      <protection/>
    </xf>
    <xf numFmtId="212" fontId="2" fillId="32" borderId="10" xfId="0" applyNumberFormat="1" applyFont="1" applyFill="1" applyBorder="1" applyAlignment="1">
      <alignment horizontal="left"/>
    </xf>
    <xf numFmtId="1" fontId="2" fillId="32" borderId="10" xfId="0" applyNumberFormat="1" applyFont="1" applyFill="1" applyBorder="1" applyAlignment="1">
      <alignment horizontal="left"/>
    </xf>
    <xf numFmtId="212" fontId="6" fillId="32" borderId="10" xfId="0" applyNumberFormat="1" applyFont="1" applyFill="1" applyBorder="1" applyAlignment="1">
      <alignment horizontal="left"/>
    </xf>
    <xf numFmtId="2" fontId="2" fillId="32" borderId="10" xfId="0" applyNumberFormat="1" applyFont="1" applyFill="1" applyBorder="1" applyAlignment="1">
      <alignment horizontal="left"/>
    </xf>
    <xf numFmtId="212" fontId="6" fillId="32" borderId="10" xfId="0" applyNumberFormat="1" applyFont="1" applyFill="1" applyBorder="1" applyAlignment="1">
      <alignment horizontal="left" wrapText="1"/>
    </xf>
    <xf numFmtId="212" fontId="2" fillId="32" borderId="10" xfId="0" applyNumberFormat="1" applyFont="1" applyFill="1" applyBorder="1" applyAlignment="1">
      <alignment horizontal="left" wrapText="1"/>
    </xf>
    <xf numFmtId="1" fontId="2" fillId="32" borderId="10" xfId="0" applyNumberFormat="1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/>
    </xf>
    <xf numFmtId="217" fontId="2" fillId="32" borderId="10" xfId="0" applyNumberFormat="1" applyFont="1" applyFill="1" applyBorder="1" applyAlignment="1">
      <alignment horizontal="left" wrapText="1"/>
    </xf>
    <xf numFmtId="2" fontId="2" fillId="32" borderId="10" xfId="0" applyNumberFormat="1" applyFont="1" applyFill="1" applyBorder="1" applyAlignment="1">
      <alignment horizontal="left" wrapText="1"/>
    </xf>
    <xf numFmtId="2" fontId="13" fillId="32" borderId="10" xfId="0" applyNumberFormat="1" applyFont="1" applyFill="1" applyBorder="1" applyAlignment="1">
      <alignment horizontal="left" wrapText="1"/>
    </xf>
    <xf numFmtId="217" fontId="2" fillId="32" borderId="10" xfId="0" applyNumberFormat="1" applyFont="1" applyFill="1" applyBorder="1" applyAlignment="1">
      <alignment horizontal="left"/>
    </xf>
    <xf numFmtId="0" fontId="1" fillId="0" borderId="10" xfId="53" applyFont="1" applyFill="1" applyBorder="1" applyAlignment="1">
      <alignment horizontal="center" vertical="top" wrapText="1"/>
      <protection/>
    </xf>
    <xf numFmtId="0" fontId="1" fillId="32" borderId="0" xfId="0" applyFont="1" applyFill="1" applyAlignment="1">
      <alignment/>
    </xf>
    <xf numFmtId="0" fontId="1" fillId="32" borderId="0" xfId="53" applyFont="1" applyFill="1" applyBorder="1" applyAlignment="1">
      <alignment wrapText="1"/>
      <protection/>
    </xf>
    <xf numFmtId="0" fontId="15" fillId="32" borderId="0" xfId="53" applyFont="1" applyFill="1" applyBorder="1" applyAlignment="1">
      <alignment wrapText="1"/>
      <protection/>
    </xf>
    <xf numFmtId="21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212" fontId="6" fillId="32" borderId="10" xfId="54" applyNumberFormat="1" applyFont="1" applyFill="1" applyBorder="1" applyAlignment="1">
      <alignment horizontal="center"/>
      <protection/>
    </xf>
    <xf numFmtId="0" fontId="6" fillId="32" borderId="10" xfId="0" applyFont="1" applyFill="1" applyBorder="1" applyAlignment="1">
      <alignment horizontal="center"/>
    </xf>
    <xf numFmtId="212" fontId="6" fillId="32" borderId="10" xfId="0" applyNumberFormat="1" applyFont="1" applyFill="1" applyBorder="1" applyAlignment="1">
      <alignment horizontal="center"/>
    </xf>
    <xf numFmtId="212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top"/>
    </xf>
    <xf numFmtId="0" fontId="6" fillId="0" borderId="12" xfId="0" applyFont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6" fillId="0" borderId="12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wrapText="1"/>
    </xf>
    <xf numFmtId="0" fontId="2" fillId="0" borderId="12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vertical="top"/>
    </xf>
    <xf numFmtId="49" fontId="9" fillId="0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" fillId="0" borderId="15" xfId="53" applyFont="1" applyFill="1" applyBorder="1" applyAlignment="1">
      <alignment horizontal="justify" vertical="top" wrapText="1"/>
      <protection/>
    </xf>
    <xf numFmtId="0" fontId="9" fillId="0" borderId="15" xfId="53" applyFont="1" applyFill="1" applyBorder="1" applyAlignment="1">
      <alignment horizontal="justify" vertical="top" wrapText="1"/>
      <protection/>
    </xf>
    <xf numFmtId="0" fontId="2" fillId="32" borderId="10" xfId="0" applyFont="1" applyFill="1" applyBorder="1" applyAlignment="1">
      <alignment horizontal="left" vertical="top" wrapText="1"/>
    </xf>
    <xf numFmtId="0" fontId="2" fillId="0" borderId="10" xfId="53" applyFont="1" applyFill="1" applyBorder="1" applyAlignment="1">
      <alignment horizontal="center" wrapText="1"/>
      <protection/>
    </xf>
    <xf numFmtId="212" fontId="2" fillId="0" borderId="12" xfId="0" applyNumberFormat="1" applyFont="1" applyBorder="1" applyAlignment="1">
      <alignment horizontal="left"/>
    </xf>
    <xf numFmtId="0" fontId="2" fillId="0" borderId="11" xfId="53" applyFont="1" applyFill="1" applyBorder="1" applyAlignment="1">
      <alignment horizontal="center" wrapText="1"/>
      <protection/>
    </xf>
    <xf numFmtId="212" fontId="16" fillId="0" borderId="10" xfId="53" applyNumberFormat="1" applyFont="1" applyFill="1" applyBorder="1" applyAlignment="1">
      <alignment horizontal="left"/>
      <protection/>
    </xf>
    <xf numFmtId="212" fontId="16" fillId="0" borderId="10" xfId="0" applyNumberFormat="1" applyFont="1" applyFill="1" applyBorder="1" applyAlignment="1">
      <alignment horizontal="left"/>
    </xf>
    <xf numFmtId="212" fontId="13" fillId="32" borderId="10" xfId="53" applyNumberFormat="1" applyFont="1" applyFill="1" applyBorder="1" applyAlignment="1">
      <alignment horizontal="left"/>
      <protection/>
    </xf>
    <xf numFmtId="212" fontId="17" fillId="32" borderId="10" xfId="0" applyNumberFormat="1" applyFont="1" applyFill="1" applyBorder="1" applyAlignment="1">
      <alignment horizontal="left" wrapText="1"/>
    </xf>
    <xf numFmtId="0" fontId="18" fillId="0" borderId="10" xfId="53" applyFont="1" applyFill="1" applyBorder="1" applyAlignment="1">
      <alignment horizontal="left" vertical="top" wrapText="1"/>
      <protection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justify" vertical="top"/>
    </xf>
    <xf numFmtId="212" fontId="2" fillId="0" borderId="12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212" fontId="6" fillId="0" borderId="12" xfId="0" applyNumberFormat="1" applyFont="1" applyFill="1" applyBorder="1" applyAlignment="1">
      <alignment vertical="top"/>
    </xf>
    <xf numFmtId="218" fontId="2" fillId="0" borderId="12" xfId="0" applyNumberFormat="1" applyFont="1" applyFill="1" applyBorder="1" applyAlignment="1">
      <alignment vertical="top"/>
    </xf>
    <xf numFmtId="16" fontId="6" fillId="0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wrapText="1"/>
    </xf>
    <xf numFmtId="212" fontId="6" fillId="32" borderId="10" xfId="53" applyNumberFormat="1" applyFont="1" applyFill="1" applyBorder="1" applyAlignment="1">
      <alignment horizontal="left" vertical="center"/>
      <protection/>
    </xf>
    <xf numFmtId="212" fontId="2" fillId="32" borderId="10" xfId="53" applyNumberFormat="1" applyFont="1" applyFill="1" applyBorder="1" applyAlignment="1">
      <alignment horizontal="left" vertical="center"/>
      <protection/>
    </xf>
    <xf numFmtId="0" fontId="9" fillId="32" borderId="10" xfId="53" applyFont="1" applyFill="1" applyBorder="1" applyAlignment="1">
      <alignment horizontal="left" vertical="top" wrapText="1"/>
      <protection/>
    </xf>
    <xf numFmtId="0" fontId="2" fillId="32" borderId="10" xfId="0" applyFont="1" applyFill="1" applyBorder="1" applyAlignment="1">
      <alignment/>
    </xf>
    <xf numFmtId="0" fontId="2" fillId="32" borderId="10" xfId="53" applyFont="1" applyFill="1" applyBorder="1" applyAlignment="1">
      <alignment horizontal="left" vertical="top" wrapText="1"/>
      <protection/>
    </xf>
    <xf numFmtId="1" fontId="2" fillId="32" borderId="10" xfId="53" applyNumberFormat="1" applyFont="1" applyFill="1" applyBorder="1" applyAlignment="1">
      <alignment horizontal="left" vertical="center"/>
      <protection/>
    </xf>
    <xf numFmtId="218" fontId="2" fillId="32" borderId="10" xfId="53" applyNumberFormat="1" applyFont="1" applyFill="1" applyBorder="1" applyAlignment="1">
      <alignment horizontal="left" vertical="center"/>
      <protection/>
    </xf>
    <xf numFmtId="217" fontId="2" fillId="32" borderId="10" xfId="0" applyNumberFormat="1" applyFont="1" applyFill="1" applyBorder="1" applyAlignment="1">
      <alignment horizontal="left" vertical="center"/>
    </xf>
    <xf numFmtId="2" fontId="6" fillId="32" borderId="10" xfId="53" applyNumberFormat="1" applyFont="1" applyFill="1" applyBorder="1" applyAlignment="1">
      <alignment horizontal="left" vertical="center"/>
      <protection/>
    </xf>
    <xf numFmtId="2" fontId="6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justify"/>
    </xf>
    <xf numFmtId="218" fontId="6" fillId="32" borderId="10" xfId="53" applyNumberFormat="1" applyFont="1" applyFill="1" applyBorder="1" applyAlignment="1">
      <alignment horizontal="left" vertical="center"/>
      <protection/>
    </xf>
    <xf numFmtId="1" fontId="6" fillId="32" borderId="10" xfId="53" applyNumberFormat="1" applyFont="1" applyFill="1" applyBorder="1" applyAlignment="1">
      <alignment horizontal="left" vertical="center"/>
      <protection/>
    </xf>
    <xf numFmtId="217" fontId="2" fillId="32" borderId="10" xfId="53" applyNumberFormat="1" applyFont="1" applyFill="1" applyBorder="1" applyAlignment="1">
      <alignment horizontal="left" vertical="center"/>
      <protection/>
    </xf>
    <xf numFmtId="2" fontId="2" fillId="32" borderId="10" xfId="53" applyNumberFormat="1" applyFont="1" applyFill="1" applyBorder="1" applyAlignment="1">
      <alignment horizontal="left" vertical="center"/>
      <protection/>
    </xf>
    <xf numFmtId="218" fontId="2" fillId="32" borderId="10" xfId="0" applyNumberFormat="1" applyFont="1" applyFill="1" applyBorder="1" applyAlignment="1">
      <alignment horizontal="left" vertical="center"/>
    </xf>
    <xf numFmtId="0" fontId="6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0" xfId="53" applyNumberFormat="1" applyFont="1" applyFill="1" applyBorder="1" applyAlignment="1">
      <alignment horizontal="left" vertical="center"/>
      <protection/>
    </xf>
    <xf numFmtId="212" fontId="16" fillId="32" borderId="10" xfId="53" applyNumberFormat="1" applyFont="1" applyFill="1" applyBorder="1" applyAlignment="1">
      <alignment horizontal="left" vertical="center"/>
      <protection/>
    </xf>
    <xf numFmtId="0" fontId="9" fillId="32" borderId="10" xfId="53" applyFont="1" applyFill="1" applyBorder="1" applyAlignment="1">
      <alignment vertical="top" wrapText="1"/>
      <protection/>
    </xf>
    <xf numFmtId="0" fontId="2" fillId="32" borderId="10" xfId="53" applyFont="1" applyFill="1" applyBorder="1" applyAlignment="1">
      <alignment vertical="top" wrapText="1"/>
      <protection/>
    </xf>
    <xf numFmtId="0" fontId="8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vertical="center"/>
    </xf>
    <xf numFmtId="219" fontId="2" fillId="32" borderId="10" xfId="53" applyNumberFormat="1" applyFont="1" applyFill="1" applyBorder="1" applyAlignment="1">
      <alignment horizontal="left" vertical="center"/>
      <protection/>
    </xf>
    <xf numFmtId="0" fontId="0" fillId="32" borderId="10" xfId="0" applyFill="1" applyBorder="1" applyAlignment="1">
      <alignment/>
    </xf>
    <xf numFmtId="0" fontId="1" fillId="32" borderId="10" xfId="53" applyFont="1" applyFill="1" applyBorder="1" applyAlignment="1">
      <alignment horizontal="left" vertical="top" wrapText="1"/>
      <protection/>
    </xf>
    <xf numFmtId="0" fontId="9" fillId="32" borderId="10" xfId="53" applyFont="1" applyFill="1" applyBorder="1" applyAlignment="1">
      <alignment horizontal="left" vertical="center" wrapText="1"/>
      <protection/>
    </xf>
    <xf numFmtId="0" fontId="2" fillId="32" borderId="10" xfId="53" applyFont="1" applyFill="1" applyBorder="1" applyAlignment="1">
      <alignment horizontal="left" vertical="center" wrapText="1"/>
      <protection/>
    </xf>
    <xf numFmtId="0" fontId="9" fillId="32" borderId="10" xfId="0" applyFont="1" applyFill="1" applyBorder="1" applyAlignment="1">
      <alignment horizontal="justify"/>
    </xf>
    <xf numFmtId="0" fontId="2" fillId="32" borderId="10" xfId="0" applyFont="1" applyFill="1" applyBorder="1" applyAlignment="1">
      <alignment horizontal="justify"/>
    </xf>
    <xf numFmtId="0" fontId="9" fillId="32" borderId="10" xfId="0" applyFont="1" applyFill="1" applyBorder="1" applyAlignment="1">
      <alignment horizontal="justify" vertical="top"/>
    </xf>
    <xf numFmtId="0" fontId="2" fillId="32" borderId="10" xfId="0" applyFont="1" applyFill="1" applyBorder="1" applyAlignment="1">
      <alignment horizontal="justify" vertical="top"/>
    </xf>
    <xf numFmtId="212" fontId="1" fillId="32" borderId="10" xfId="53" applyNumberFormat="1" applyFont="1" applyFill="1" applyBorder="1" applyAlignment="1">
      <alignment horizontal="left" vertical="center"/>
      <protection/>
    </xf>
    <xf numFmtId="0" fontId="0" fillId="32" borderId="10" xfId="0" applyFill="1" applyBorder="1" applyAlignment="1">
      <alignment horizontal="left"/>
    </xf>
    <xf numFmtId="49" fontId="2" fillId="32" borderId="10" xfId="0" applyNumberFormat="1" applyFont="1" applyFill="1" applyBorder="1" applyAlignment="1">
      <alignment horizontal="justify" vertical="top" wrapText="1"/>
    </xf>
    <xf numFmtId="0" fontId="6" fillId="32" borderId="11" xfId="53" applyFont="1" applyFill="1" applyBorder="1" applyAlignment="1">
      <alignment horizontal="left" wrapText="1"/>
      <protection/>
    </xf>
    <xf numFmtId="0" fontId="9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1" fontId="2" fillId="32" borderId="10" xfId="0" applyNumberFormat="1" applyFont="1" applyFill="1" applyBorder="1" applyAlignment="1">
      <alignment horizontal="left" vertical="center"/>
    </xf>
    <xf numFmtId="212" fontId="2" fillId="32" borderId="10" xfId="0" applyNumberFormat="1" applyFont="1" applyFill="1" applyBorder="1" applyAlignment="1">
      <alignment/>
    </xf>
    <xf numFmtId="0" fontId="6" fillId="32" borderId="10" xfId="53" applyFont="1" applyFill="1" applyBorder="1" applyAlignment="1">
      <alignment horizontal="left" wrapText="1"/>
      <protection/>
    </xf>
    <xf numFmtId="212" fontId="16" fillId="32" borderId="10" xfId="53" applyNumberFormat="1" applyFont="1" applyFill="1" applyBorder="1" applyAlignment="1">
      <alignment horizontal="left"/>
      <protection/>
    </xf>
    <xf numFmtId="2" fontId="13" fillId="32" borderId="10" xfId="53" applyNumberFormat="1" applyFont="1" applyFill="1" applyBorder="1" applyAlignment="1">
      <alignment horizontal="left"/>
      <protection/>
    </xf>
    <xf numFmtId="0" fontId="6" fillId="32" borderId="10" xfId="53" applyFont="1" applyFill="1" applyBorder="1" applyAlignment="1">
      <alignment horizontal="left" vertical="top" wrapText="1"/>
      <protection/>
    </xf>
    <xf numFmtId="0" fontId="6" fillId="32" borderId="12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" fillId="32" borderId="10" xfId="53" applyFont="1" applyFill="1" applyBorder="1" applyAlignment="1">
      <alignment horizontal="left" vertical="center" wrapText="1"/>
      <protection/>
    </xf>
    <xf numFmtId="212" fontId="0" fillId="0" borderId="0" xfId="0" applyNumberFormat="1" applyAlignment="1">
      <alignment/>
    </xf>
    <xf numFmtId="0" fontId="6" fillId="32" borderId="10" xfId="53" applyFont="1" applyFill="1" applyBorder="1" applyAlignment="1">
      <alignment horizontal="left" vertical="center" wrapText="1"/>
      <protection/>
    </xf>
    <xf numFmtId="0" fontId="6" fillId="32" borderId="10" xfId="0" applyFont="1" applyFill="1" applyBorder="1" applyAlignment="1">
      <alignment horizontal="justify" vertical="top"/>
    </xf>
    <xf numFmtId="0" fontId="6" fillId="32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0" fontId="6" fillId="0" borderId="10" xfId="53" applyFont="1" applyFill="1" applyBorder="1" applyAlignment="1">
      <alignment vertical="top" wrapText="1"/>
      <protection/>
    </xf>
    <xf numFmtId="212" fontId="3" fillId="0" borderId="0" xfId="0" applyNumberFormat="1" applyFont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49" fontId="15" fillId="32" borderId="10" xfId="53" applyNumberFormat="1" applyFont="1" applyFill="1" applyBorder="1" applyAlignment="1">
      <alignment horizontal="justify" vertical="center" wrapText="1"/>
      <protection/>
    </xf>
    <xf numFmtId="49" fontId="20" fillId="0" borderId="10" xfId="0" applyNumberFormat="1" applyFont="1" applyFill="1" applyBorder="1" applyAlignment="1">
      <alignment horizontal="justify" vertical="center" wrapText="1"/>
    </xf>
    <xf numFmtId="0" fontId="16" fillId="0" borderId="10" xfId="53" applyFont="1" applyFill="1" applyBorder="1" applyAlignment="1">
      <alignment horizontal="left" vertical="top" wrapText="1"/>
      <protection/>
    </xf>
    <xf numFmtId="0" fontId="16" fillId="0" borderId="10" xfId="0" applyFont="1" applyBorder="1" applyAlignment="1">
      <alignment horizontal="justify" vertical="top"/>
    </xf>
    <xf numFmtId="212" fontId="15" fillId="0" borderId="10" xfId="0" applyNumberFormat="1" applyFont="1" applyBorder="1" applyAlignment="1">
      <alignment horizontal="left"/>
    </xf>
    <xf numFmtId="0" fontId="19" fillId="0" borderId="0" xfId="0" applyFont="1" applyAlignment="1">
      <alignment/>
    </xf>
    <xf numFmtId="212" fontId="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justify"/>
    </xf>
    <xf numFmtId="0" fontId="6" fillId="33" borderId="12" xfId="0" applyFont="1" applyFill="1" applyBorder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6" fillId="32" borderId="12" xfId="0" applyFont="1" applyFill="1" applyBorder="1" applyAlignment="1">
      <alignment horizontal="left" vertical="center" wrapText="1"/>
    </xf>
    <xf numFmtId="49" fontId="6" fillId="0" borderId="10" xfId="53" applyNumberFormat="1" applyFont="1" applyFill="1" applyBorder="1" applyAlignment="1">
      <alignment horizontal="justify" vertical="top" wrapText="1"/>
      <protection/>
    </xf>
    <xf numFmtId="0" fontId="2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16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justify" vertical="top"/>
    </xf>
    <xf numFmtId="0" fontId="6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" fontId="13" fillId="32" borderId="10" xfId="53" applyNumberFormat="1" applyFont="1" applyFill="1" applyBorder="1" applyAlignment="1">
      <alignment horizontal="left"/>
      <protection/>
    </xf>
    <xf numFmtId="21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/>
    </xf>
    <xf numFmtId="0" fontId="22" fillId="32" borderId="10" xfId="0" applyFont="1" applyFill="1" applyBorder="1" applyAlignment="1">
      <alignment horizontal="justify" vertical="top"/>
    </xf>
    <xf numFmtId="0" fontId="6" fillId="33" borderId="10" xfId="0" applyFont="1" applyFill="1" applyBorder="1" applyAlignment="1">
      <alignment horizontal="justify" vertical="top"/>
    </xf>
    <xf numFmtId="212" fontId="6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vertical="center" wrapText="1"/>
    </xf>
    <xf numFmtId="49" fontId="1" fillId="32" borderId="10" xfId="53" applyNumberFormat="1" applyFont="1" applyFill="1" applyBorder="1" applyAlignment="1">
      <alignment horizontal="justify" vertical="center" wrapText="1"/>
      <protection/>
    </xf>
    <xf numFmtId="49" fontId="6" fillId="32" borderId="10" xfId="53" applyNumberFormat="1" applyFont="1" applyFill="1" applyBorder="1" applyAlignment="1">
      <alignment horizontal="justify" vertical="center" wrapText="1"/>
      <protection/>
    </xf>
    <xf numFmtId="212" fontId="59" fillId="32" borderId="10" xfId="0" applyNumberFormat="1" applyFont="1" applyFill="1" applyBorder="1" applyAlignment="1">
      <alignment horizontal="left"/>
    </xf>
    <xf numFmtId="212" fontId="60" fillId="32" borderId="10" xfId="0" applyNumberFormat="1" applyFont="1" applyFill="1" applyBorder="1" applyAlignment="1">
      <alignment horizontal="left"/>
    </xf>
    <xf numFmtId="212" fontId="61" fillId="0" borderId="10" xfId="0" applyNumberFormat="1" applyFont="1" applyBorder="1" applyAlignment="1">
      <alignment/>
    </xf>
    <xf numFmtId="0" fontId="61" fillId="0" borderId="10" xfId="0" applyFont="1" applyBorder="1" applyAlignment="1">
      <alignment/>
    </xf>
    <xf numFmtId="49" fontId="15" fillId="32" borderId="10" xfId="53" applyNumberFormat="1" applyFont="1" applyFill="1" applyBorder="1" applyAlignment="1">
      <alignment horizontal="justify" vertical="center" wrapText="1"/>
      <protection/>
    </xf>
    <xf numFmtId="0" fontId="16" fillId="0" borderId="10" xfId="0" applyFont="1" applyFill="1" applyBorder="1" applyAlignment="1">
      <alignment horizontal="left" vertical="top" wrapText="1"/>
    </xf>
    <xf numFmtId="212" fontId="2" fillId="34" borderId="10" xfId="53" applyNumberFormat="1" applyFont="1" applyFill="1" applyBorder="1" applyAlignment="1">
      <alignment horizontal="left"/>
      <protection/>
    </xf>
    <xf numFmtId="212" fontId="6" fillId="34" borderId="10" xfId="53" applyNumberFormat="1" applyFont="1" applyFill="1" applyBorder="1" applyAlignment="1">
      <alignment horizontal="left"/>
      <protection/>
    </xf>
    <xf numFmtId="212" fontId="2" fillId="34" borderId="10" xfId="0" applyNumberFormat="1" applyFont="1" applyFill="1" applyBorder="1" applyAlignment="1">
      <alignment horizontal="left"/>
    </xf>
    <xf numFmtId="212" fontId="6" fillId="34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vertical="top"/>
    </xf>
    <xf numFmtId="212" fontId="2" fillId="35" borderId="10" xfId="0" applyNumberFormat="1" applyFont="1" applyFill="1" applyBorder="1" applyAlignment="1">
      <alignment vertical="top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justify" vertical="top"/>
    </xf>
    <xf numFmtId="0" fontId="2" fillId="0" borderId="17" xfId="0" applyFont="1" applyBorder="1" applyAlignment="1">
      <alignment horizontal="justify" vertical="top"/>
    </xf>
    <xf numFmtId="0" fontId="2" fillId="0" borderId="12" xfId="0" applyFont="1" applyBorder="1" applyAlignment="1">
      <alignment horizontal="justify" vertical="top"/>
    </xf>
    <xf numFmtId="0" fontId="3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53" applyFont="1" applyFill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7" xfId="53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2" fillId="34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1" fillId="0" borderId="0" xfId="0" applyFont="1" applyAlignment="1">
      <alignment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2" fontId="3" fillId="0" borderId="0" xfId="0" applyNumberFormat="1" applyFont="1" applyAlignment="1">
      <alignment horizontal="center"/>
    </xf>
    <xf numFmtId="212" fontId="6" fillId="36" borderId="12" xfId="0" applyNumberFormat="1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ПРОЕКТ Охорона здоровя на 12.01.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83</xdr:row>
      <xdr:rowOff>0</xdr:rowOff>
    </xdr:from>
    <xdr:to>
      <xdr:col>2</xdr:col>
      <xdr:colOff>1590675</xdr:colOff>
      <xdr:row>83</xdr:row>
      <xdr:rowOff>0</xdr:rowOff>
    </xdr:to>
    <xdr:sp>
      <xdr:nvSpPr>
        <xdr:cNvPr id="1" name="Oval 1"/>
        <xdr:cNvSpPr>
          <a:spLocks/>
        </xdr:cNvSpPr>
      </xdr:nvSpPr>
      <xdr:spPr>
        <a:xfrm>
          <a:off x="4210050" y="65674875"/>
          <a:ext cx="76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352</xdr:row>
      <xdr:rowOff>0</xdr:rowOff>
    </xdr:from>
    <xdr:to>
      <xdr:col>1</xdr:col>
      <xdr:colOff>1295400</xdr:colOff>
      <xdr:row>352</xdr:row>
      <xdr:rowOff>85725</xdr:rowOff>
    </xdr:to>
    <xdr:sp>
      <xdr:nvSpPr>
        <xdr:cNvPr id="1" name="Oval 2"/>
        <xdr:cNvSpPr>
          <a:spLocks/>
        </xdr:cNvSpPr>
      </xdr:nvSpPr>
      <xdr:spPr>
        <a:xfrm>
          <a:off x="4495800" y="198824850"/>
          <a:ext cx="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446</xdr:row>
      <xdr:rowOff>0</xdr:rowOff>
    </xdr:from>
    <xdr:to>
      <xdr:col>1</xdr:col>
      <xdr:colOff>1295400</xdr:colOff>
      <xdr:row>446</xdr:row>
      <xdr:rowOff>76200</xdr:rowOff>
    </xdr:to>
    <xdr:sp>
      <xdr:nvSpPr>
        <xdr:cNvPr id="2" name="Oval 13"/>
        <xdr:cNvSpPr>
          <a:spLocks/>
        </xdr:cNvSpPr>
      </xdr:nvSpPr>
      <xdr:spPr>
        <a:xfrm>
          <a:off x="4495800" y="262147050"/>
          <a:ext cx="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82;&#1086;&#1085;&#1086;&#1084;&#1110;&#1095;&#1085;&#1080;&#1081;%20&#1074;&#1110;&#1076;&#1076;&#1110;&#1083;\&#1053;&#1072;&#1090;&#1072;&#1096;&#1072;\&#1055;&#1088;&#1086;&#1075;&#1088;&#1072;&#1084;&#1072;%20&#1086;&#1093;&#1086;&#1088;&#1086;&#1085;&#1072;%20&#1079;&#1076;&#1086;&#1088;&#1086;&#1074;'&#1103;\&#1087;&#1086;&#1103;&#1089;&#1085;&#1077;&#1085;&#1085;&#1103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D3">
            <v>165887.80000000002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137"/>
  <sheetViews>
    <sheetView view="pageBreakPreview" zoomScale="75" zoomScaleNormal="75" zoomScaleSheetLayoutView="75" zoomScalePageLayoutView="0" workbookViewId="0" topLeftCell="A114">
      <selection activeCell="G120" sqref="G120"/>
    </sheetView>
  </sheetViews>
  <sheetFormatPr defaultColWidth="9.140625" defaultRowHeight="12.75"/>
  <cols>
    <col min="1" max="1" width="6.7109375" style="0" customWidth="1"/>
    <col min="2" max="2" width="33.7109375" style="0" customWidth="1"/>
    <col min="3" max="3" width="53.7109375" style="0" customWidth="1"/>
    <col min="4" max="4" width="12.00390625" style="0" customWidth="1"/>
    <col min="5" max="5" width="22.57421875" style="0" customWidth="1"/>
    <col min="6" max="6" width="19.421875" style="0" customWidth="1"/>
    <col min="7" max="7" width="16.7109375" style="0" customWidth="1"/>
    <col min="8" max="8" width="49.8515625" style="0" customWidth="1"/>
  </cols>
  <sheetData>
    <row r="1" spans="6:11" ht="18.75">
      <c r="F1" s="3"/>
      <c r="H1" s="5" t="s">
        <v>543</v>
      </c>
      <c r="I1" s="93"/>
      <c r="J1" s="93"/>
      <c r="K1" s="93"/>
    </row>
    <row r="2" spans="6:9" ht="84.75" customHeight="1">
      <c r="F2" s="364" t="s">
        <v>595</v>
      </c>
      <c r="G2" s="364"/>
      <c r="H2" s="364"/>
      <c r="I2" s="4"/>
    </row>
    <row r="3" spans="1:13" ht="15.75">
      <c r="A3" s="94"/>
      <c r="F3" s="360" t="s">
        <v>596</v>
      </c>
      <c r="G3" s="360"/>
      <c r="H3" s="360"/>
      <c r="I3" s="360"/>
      <c r="J3" s="360"/>
      <c r="K3" s="360"/>
      <c r="L3" s="360"/>
      <c r="M3" s="360"/>
    </row>
    <row r="4" spans="1:8" ht="15" customHeight="1">
      <c r="A4" s="94"/>
      <c r="F4" s="4"/>
      <c r="G4" s="4"/>
      <c r="H4" s="4"/>
    </row>
    <row r="5" spans="1:8" ht="18.75">
      <c r="A5" s="36" t="s">
        <v>211</v>
      </c>
      <c r="B5" s="190"/>
      <c r="C5" s="190"/>
      <c r="D5" s="190"/>
      <c r="E5" s="192"/>
      <c r="F5" s="191"/>
      <c r="G5" s="191"/>
      <c r="H5" s="191"/>
    </row>
    <row r="6" ht="12" customHeight="1">
      <c r="A6" s="1"/>
    </row>
    <row r="7" spans="1:8" ht="66" customHeight="1">
      <c r="A7" s="170" t="s">
        <v>547</v>
      </c>
      <c r="B7" s="170" t="s">
        <v>548</v>
      </c>
      <c r="C7" s="170" t="s">
        <v>551</v>
      </c>
      <c r="D7" s="170" t="s">
        <v>552</v>
      </c>
      <c r="E7" s="170" t="s">
        <v>553</v>
      </c>
      <c r="F7" s="170" t="s">
        <v>554</v>
      </c>
      <c r="G7" s="170" t="s">
        <v>555</v>
      </c>
      <c r="H7" s="170" t="s">
        <v>556</v>
      </c>
    </row>
    <row r="8" spans="1:8" ht="63">
      <c r="A8" s="126"/>
      <c r="B8" s="136" t="s">
        <v>504</v>
      </c>
      <c r="C8" s="7"/>
      <c r="D8" s="126"/>
      <c r="E8" s="126"/>
      <c r="F8" s="126"/>
      <c r="G8" s="126"/>
      <c r="H8" s="126"/>
    </row>
    <row r="9" spans="1:8" ht="51" customHeight="1">
      <c r="A9" s="126"/>
      <c r="B9" s="7" t="s">
        <v>560</v>
      </c>
      <c r="C9" s="170"/>
      <c r="D9" s="126"/>
      <c r="E9" s="126"/>
      <c r="F9" s="126"/>
      <c r="G9" s="126"/>
      <c r="H9" s="126"/>
    </row>
    <row r="10" spans="1:8" ht="66.75" customHeight="1">
      <c r="A10" s="126"/>
      <c r="B10" s="112"/>
      <c r="C10" s="170" t="s">
        <v>464</v>
      </c>
      <c r="D10" s="126" t="s">
        <v>212</v>
      </c>
      <c r="E10" s="100" t="s">
        <v>483</v>
      </c>
      <c r="F10" s="126"/>
      <c r="G10" s="126"/>
      <c r="H10" s="170" t="s">
        <v>586</v>
      </c>
    </row>
    <row r="11" spans="1:8" ht="63" customHeight="1">
      <c r="A11" s="126"/>
      <c r="B11" s="112"/>
      <c r="C11" s="98" t="s">
        <v>244</v>
      </c>
      <c r="D11" s="126" t="s">
        <v>212</v>
      </c>
      <c r="E11" s="100" t="s">
        <v>315</v>
      </c>
      <c r="F11" s="126"/>
      <c r="G11" s="126"/>
      <c r="H11" s="98" t="s">
        <v>587</v>
      </c>
    </row>
    <row r="12" spans="1:8" ht="63" customHeight="1">
      <c r="A12" s="126"/>
      <c r="B12" s="112"/>
      <c r="C12" s="170" t="s">
        <v>245</v>
      </c>
      <c r="D12" s="126" t="s">
        <v>212</v>
      </c>
      <c r="E12" s="100" t="s">
        <v>483</v>
      </c>
      <c r="F12" s="126"/>
      <c r="G12" s="126"/>
      <c r="H12" s="98" t="s">
        <v>585</v>
      </c>
    </row>
    <row r="13" spans="1:8" ht="51.75" customHeight="1">
      <c r="A13" s="126"/>
      <c r="B13" s="112"/>
      <c r="C13" s="170" t="s">
        <v>246</v>
      </c>
      <c r="D13" s="126" t="s">
        <v>212</v>
      </c>
      <c r="E13" s="100" t="s">
        <v>483</v>
      </c>
      <c r="F13" s="126"/>
      <c r="G13" s="126"/>
      <c r="H13" s="98" t="s">
        <v>29</v>
      </c>
    </row>
    <row r="14" spans="1:8" ht="50.25" customHeight="1">
      <c r="A14" s="126"/>
      <c r="B14" s="112"/>
      <c r="C14" s="98" t="s">
        <v>247</v>
      </c>
      <c r="D14" s="126" t="s">
        <v>212</v>
      </c>
      <c r="E14" s="100" t="s">
        <v>316</v>
      </c>
      <c r="F14" s="126"/>
      <c r="G14" s="126"/>
      <c r="H14" s="98" t="s">
        <v>588</v>
      </c>
    </row>
    <row r="15" spans="1:8" ht="47.25">
      <c r="A15" s="126"/>
      <c r="B15" s="89" t="s">
        <v>525</v>
      </c>
      <c r="C15" s="7"/>
      <c r="D15" s="126"/>
      <c r="E15" s="126"/>
      <c r="F15" s="126"/>
      <c r="G15" s="126"/>
      <c r="H15" s="126"/>
    </row>
    <row r="16" spans="1:8" ht="81.75" customHeight="1">
      <c r="A16" s="126"/>
      <c r="B16" s="126"/>
      <c r="C16" s="98" t="s">
        <v>481</v>
      </c>
      <c r="D16" s="126" t="s">
        <v>212</v>
      </c>
      <c r="E16" s="100" t="s">
        <v>316</v>
      </c>
      <c r="F16" s="126"/>
      <c r="G16" s="126"/>
      <c r="H16" s="98" t="s">
        <v>0</v>
      </c>
    </row>
    <row r="17" spans="1:8" ht="61.5" customHeight="1">
      <c r="A17" s="126"/>
      <c r="B17" s="328"/>
      <c r="C17" s="98" t="s">
        <v>482</v>
      </c>
      <c r="D17" s="126" t="s">
        <v>212</v>
      </c>
      <c r="E17" s="100" t="s">
        <v>483</v>
      </c>
      <c r="F17" s="126"/>
      <c r="G17" s="126"/>
      <c r="H17" s="98" t="s">
        <v>1</v>
      </c>
    </row>
    <row r="18" spans="1:8" ht="78.75">
      <c r="A18" s="126"/>
      <c r="B18" s="241" t="s">
        <v>317</v>
      </c>
      <c r="C18" s="329"/>
      <c r="D18" s="126"/>
      <c r="E18" s="126"/>
      <c r="F18" s="126"/>
      <c r="G18" s="126"/>
      <c r="H18" s="126"/>
    </row>
    <row r="19" spans="1:8" ht="63.75" customHeight="1">
      <c r="A19" s="126"/>
      <c r="B19" s="328"/>
      <c r="C19" s="97" t="s">
        <v>223</v>
      </c>
      <c r="D19" s="126" t="s">
        <v>318</v>
      </c>
      <c r="E19" s="100" t="s">
        <v>483</v>
      </c>
      <c r="F19" s="126" t="s">
        <v>176</v>
      </c>
      <c r="G19" s="98" t="s">
        <v>644</v>
      </c>
      <c r="H19" s="98" t="s">
        <v>2</v>
      </c>
    </row>
    <row r="20" spans="1:8" ht="64.5" customHeight="1">
      <c r="A20" s="126"/>
      <c r="B20" s="328"/>
      <c r="C20" s="335" t="s">
        <v>224</v>
      </c>
      <c r="D20" s="126" t="s">
        <v>318</v>
      </c>
      <c r="E20" s="100" t="s">
        <v>483</v>
      </c>
      <c r="F20" s="126" t="s">
        <v>176</v>
      </c>
      <c r="G20" s="98" t="s">
        <v>643</v>
      </c>
      <c r="H20" s="98" t="s">
        <v>432</v>
      </c>
    </row>
    <row r="21" spans="1:8" ht="68.25" customHeight="1">
      <c r="A21" s="126"/>
      <c r="B21" s="328"/>
      <c r="C21" s="282" t="s">
        <v>86</v>
      </c>
      <c r="D21" s="126" t="s">
        <v>318</v>
      </c>
      <c r="E21" s="100" t="s">
        <v>483</v>
      </c>
      <c r="F21" s="126" t="s">
        <v>176</v>
      </c>
      <c r="G21" s="98" t="s">
        <v>642</v>
      </c>
      <c r="H21" s="98" t="s">
        <v>3</v>
      </c>
    </row>
    <row r="22" spans="1:8" ht="47.25" customHeight="1">
      <c r="A22" s="126"/>
      <c r="B22" s="328"/>
      <c r="C22" s="328" t="s">
        <v>258</v>
      </c>
      <c r="D22" s="126">
        <v>2017</v>
      </c>
      <c r="E22" s="100" t="s">
        <v>483</v>
      </c>
      <c r="F22" s="126" t="s">
        <v>176</v>
      </c>
      <c r="G22" s="98" t="s">
        <v>641</v>
      </c>
      <c r="H22" s="98" t="s">
        <v>259</v>
      </c>
    </row>
    <row r="23" spans="1:8" ht="31.5">
      <c r="A23" s="126"/>
      <c r="B23" s="7" t="s">
        <v>540</v>
      </c>
      <c r="C23" s="7"/>
      <c r="D23" s="126"/>
      <c r="E23" s="126"/>
      <c r="F23" s="126"/>
      <c r="G23" s="126"/>
      <c r="H23" s="126"/>
    </row>
    <row r="24" spans="1:8" ht="67.5" customHeight="1">
      <c r="A24" s="126"/>
      <c r="B24" s="7" t="s">
        <v>323</v>
      </c>
      <c r="C24" s="7"/>
      <c r="D24" s="126"/>
      <c r="E24" s="126"/>
      <c r="F24" s="126"/>
      <c r="G24" s="126"/>
      <c r="H24" s="126"/>
    </row>
    <row r="25" spans="1:8" ht="99" customHeight="1">
      <c r="A25" s="126"/>
      <c r="B25" s="112"/>
      <c r="C25" s="112" t="s">
        <v>248</v>
      </c>
      <c r="D25" s="126" t="s">
        <v>212</v>
      </c>
      <c r="E25" s="170" t="s">
        <v>451</v>
      </c>
      <c r="F25" s="126"/>
      <c r="G25" s="126"/>
      <c r="H25" s="98" t="s">
        <v>326</v>
      </c>
    </row>
    <row r="26" spans="1:8" ht="51" customHeight="1">
      <c r="A26" s="126"/>
      <c r="B26" s="112"/>
      <c r="C26" s="112" t="s">
        <v>249</v>
      </c>
      <c r="D26" s="126" t="s">
        <v>212</v>
      </c>
      <c r="E26" s="100" t="s">
        <v>483</v>
      </c>
      <c r="F26" s="126"/>
      <c r="G26" s="126"/>
      <c r="H26" s="98" t="s">
        <v>4</v>
      </c>
    </row>
    <row r="27" spans="1:8" ht="50.25" customHeight="1">
      <c r="A27" s="126"/>
      <c r="B27" s="112"/>
      <c r="C27" s="112" t="s">
        <v>250</v>
      </c>
      <c r="D27" s="126" t="s">
        <v>212</v>
      </c>
      <c r="E27" s="100" t="s">
        <v>483</v>
      </c>
      <c r="F27" s="126"/>
      <c r="G27" s="126"/>
      <c r="H27" s="98" t="s">
        <v>5</v>
      </c>
    </row>
    <row r="28" spans="1:8" ht="69" customHeight="1">
      <c r="A28" s="126"/>
      <c r="B28" s="100"/>
      <c r="C28" s="100" t="s">
        <v>424</v>
      </c>
      <c r="D28" s="126" t="s">
        <v>212</v>
      </c>
      <c r="E28" s="100" t="s">
        <v>251</v>
      </c>
      <c r="F28" s="126"/>
      <c r="G28" s="126"/>
      <c r="H28" s="98" t="s">
        <v>6</v>
      </c>
    </row>
    <row r="29" spans="1:8" ht="67.5" customHeight="1">
      <c r="A29" s="126"/>
      <c r="B29" s="100"/>
      <c r="C29" s="100" t="s">
        <v>425</v>
      </c>
      <c r="D29" s="126" t="s">
        <v>212</v>
      </c>
      <c r="E29" s="100" t="s">
        <v>483</v>
      </c>
      <c r="F29" s="126"/>
      <c r="G29" s="126"/>
      <c r="H29" s="170" t="s">
        <v>319</v>
      </c>
    </row>
    <row r="30" spans="1:8" ht="81.75" customHeight="1">
      <c r="A30" s="126"/>
      <c r="B30" s="328"/>
      <c r="C30" s="330" t="s">
        <v>426</v>
      </c>
      <c r="D30" s="126" t="s">
        <v>212</v>
      </c>
      <c r="E30" s="100" t="s">
        <v>483</v>
      </c>
      <c r="F30" s="126" t="s">
        <v>176</v>
      </c>
      <c r="G30" s="98" t="s">
        <v>640</v>
      </c>
      <c r="H30" s="98" t="s">
        <v>8</v>
      </c>
    </row>
    <row r="31" spans="1:8" ht="47.25">
      <c r="A31" s="126"/>
      <c r="B31" s="7" t="s">
        <v>314</v>
      </c>
      <c r="C31" s="7"/>
      <c r="D31" s="126"/>
      <c r="E31" s="126"/>
      <c r="F31" s="126"/>
      <c r="G31" s="126"/>
      <c r="H31" s="126"/>
    </row>
    <row r="32" spans="1:8" ht="47.25">
      <c r="A32" s="126"/>
      <c r="B32" s="7" t="s">
        <v>324</v>
      </c>
      <c r="C32" s="7"/>
      <c r="D32" s="126"/>
      <c r="E32" s="126"/>
      <c r="F32" s="126"/>
      <c r="G32" s="126"/>
      <c r="H32" s="126"/>
    </row>
    <row r="33" spans="1:8" ht="70.5" customHeight="1">
      <c r="A33" s="126"/>
      <c r="B33" s="112"/>
      <c r="C33" s="112" t="s">
        <v>325</v>
      </c>
      <c r="D33" s="126" t="s">
        <v>212</v>
      </c>
      <c r="E33" s="98" t="s">
        <v>483</v>
      </c>
      <c r="F33" s="126"/>
      <c r="G33" s="126"/>
      <c r="H33" s="98" t="s">
        <v>213</v>
      </c>
    </row>
    <row r="34" spans="1:8" ht="84" customHeight="1">
      <c r="A34" s="126"/>
      <c r="B34" s="112"/>
      <c r="C34" s="126" t="s">
        <v>252</v>
      </c>
      <c r="D34" s="126" t="s">
        <v>212</v>
      </c>
      <c r="E34" s="100" t="s">
        <v>483</v>
      </c>
      <c r="F34" s="126"/>
      <c r="G34" s="126"/>
      <c r="H34" s="98" t="s">
        <v>7</v>
      </c>
    </row>
    <row r="35" spans="1:8" ht="31.5">
      <c r="A35" s="126"/>
      <c r="B35" s="89" t="s">
        <v>31</v>
      </c>
      <c r="C35" s="112"/>
      <c r="D35" s="126"/>
      <c r="E35" s="126"/>
      <c r="F35" s="126"/>
      <c r="G35" s="126"/>
      <c r="H35" s="126"/>
    </row>
    <row r="36" spans="1:8" ht="86.25" customHeight="1">
      <c r="A36" s="126"/>
      <c r="B36" s="89"/>
      <c r="C36" s="112" t="s">
        <v>465</v>
      </c>
      <c r="D36" s="126" t="s">
        <v>212</v>
      </c>
      <c r="E36" s="100" t="s">
        <v>483</v>
      </c>
      <c r="F36" s="126"/>
      <c r="G36" s="126"/>
      <c r="H36" s="98" t="s">
        <v>9</v>
      </c>
    </row>
    <row r="37" spans="1:8" ht="68.25" customHeight="1">
      <c r="A37" s="126"/>
      <c r="B37" s="89"/>
      <c r="C37" s="112" t="s">
        <v>322</v>
      </c>
      <c r="D37" s="126" t="s">
        <v>212</v>
      </c>
      <c r="E37" s="100" t="s">
        <v>483</v>
      </c>
      <c r="F37" s="126"/>
      <c r="G37" s="126"/>
      <c r="H37" s="137" t="s">
        <v>321</v>
      </c>
    </row>
    <row r="38" spans="1:8" ht="64.5" customHeight="1">
      <c r="A38" s="126"/>
      <c r="B38" s="89"/>
      <c r="C38" s="112" t="s">
        <v>327</v>
      </c>
      <c r="D38" s="126" t="s">
        <v>212</v>
      </c>
      <c r="E38" s="100" t="s">
        <v>483</v>
      </c>
      <c r="F38" s="126"/>
      <c r="G38" s="126"/>
      <c r="H38" s="137" t="s">
        <v>328</v>
      </c>
    </row>
    <row r="39" spans="1:8" ht="117.75" customHeight="1">
      <c r="A39" s="126"/>
      <c r="B39" s="7" t="s">
        <v>541</v>
      </c>
      <c r="C39" s="329"/>
      <c r="D39" s="126"/>
      <c r="E39" s="126"/>
      <c r="F39" s="126"/>
      <c r="G39" s="126"/>
      <c r="H39" s="126"/>
    </row>
    <row r="40" spans="1:8" ht="94.5">
      <c r="A40" s="126"/>
      <c r="B40" s="7" t="s">
        <v>468</v>
      </c>
      <c r="C40" s="7"/>
      <c r="D40" s="126"/>
      <c r="E40" s="126"/>
      <c r="F40" s="126"/>
      <c r="G40" s="126"/>
      <c r="H40" s="126"/>
    </row>
    <row r="41" spans="1:8" ht="49.5" customHeight="1">
      <c r="A41" s="126"/>
      <c r="B41" s="112"/>
      <c r="C41" s="112" t="s">
        <v>497</v>
      </c>
      <c r="D41" s="126" t="s">
        <v>212</v>
      </c>
      <c r="E41" s="100" t="s">
        <v>483</v>
      </c>
      <c r="F41" s="126"/>
      <c r="G41" s="126"/>
      <c r="H41" s="98" t="s">
        <v>10</v>
      </c>
    </row>
    <row r="42" spans="1:8" ht="68.25" customHeight="1">
      <c r="A42" s="126"/>
      <c r="B42" s="7" t="s">
        <v>503</v>
      </c>
      <c r="C42" s="112"/>
      <c r="D42" s="126"/>
      <c r="E42" s="100"/>
      <c r="F42" s="126"/>
      <c r="G42" s="126"/>
      <c r="H42" s="126"/>
    </row>
    <row r="43" spans="1:8" ht="50.25" customHeight="1">
      <c r="A43" s="126"/>
      <c r="B43" s="7"/>
      <c r="C43" s="112" t="s">
        <v>497</v>
      </c>
      <c r="D43" s="126" t="s">
        <v>212</v>
      </c>
      <c r="E43" s="100" t="s">
        <v>483</v>
      </c>
      <c r="F43" s="126"/>
      <c r="G43" s="126"/>
      <c r="H43" s="98" t="s">
        <v>453</v>
      </c>
    </row>
    <row r="44" spans="1:8" ht="47.25">
      <c r="A44" s="126"/>
      <c r="B44" s="240" t="s">
        <v>469</v>
      </c>
      <c r="C44" s="89"/>
      <c r="D44" s="126"/>
      <c r="E44" s="126"/>
      <c r="F44" s="126"/>
      <c r="G44" s="126"/>
      <c r="H44" s="126"/>
    </row>
    <row r="45" spans="1:8" ht="66.75" customHeight="1">
      <c r="A45" s="126"/>
      <c r="B45" s="328"/>
      <c r="C45" s="97" t="s">
        <v>471</v>
      </c>
      <c r="D45" s="126" t="s">
        <v>318</v>
      </c>
      <c r="E45" s="100" t="s">
        <v>483</v>
      </c>
      <c r="F45" s="126" t="s">
        <v>176</v>
      </c>
      <c r="G45" s="98" t="s">
        <v>639</v>
      </c>
      <c r="H45" s="98" t="s">
        <v>11</v>
      </c>
    </row>
    <row r="46" spans="1:8" ht="80.25" customHeight="1">
      <c r="A46" s="126"/>
      <c r="B46" s="328"/>
      <c r="C46" s="97" t="s">
        <v>32</v>
      </c>
      <c r="D46" s="126" t="s">
        <v>318</v>
      </c>
      <c r="E46" s="100" t="s">
        <v>483</v>
      </c>
      <c r="F46" s="126" t="s">
        <v>176</v>
      </c>
      <c r="G46" s="98" t="s">
        <v>638</v>
      </c>
      <c r="H46" s="98" t="s">
        <v>12</v>
      </c>
    </row>
    <row r="47" spans="1:8" ht="66" customHeight="1">
      <c r="A47" s="126"/>
      <c r="B47" s="328"/>
      <c r="C47" s="98" t="s">
        <v>566</v>
      </c>
      <c r="D47" s="126" t="s">
        <v>318</v>
      </c>
      <c r="E47" s="100"/>
      <c r="F47" s="126" t="s">
        <v>77</v>
      </c>
      <c r="G47" s="98" t="s">
        <v>637</v>
      </c>
      <c r="H47" s="207" t="s">
        <v>567</v>
      </c>
    </row>
    <row r="48" spans="1:8" ht="47.25">
      <c r="A48" s="126"/>
      <c r="B48" s="239" t="s">
        <v>461</v>
      </c>
      <c r="C48" s="7"/>
      <c r="D48" s="126"/>
      <c r="E48" s="126"/>
      <c r="F48" s="126"/>
      <c r="G48" s="126"/>
      <c r="H48" s="126"/>
    </row>
    <row r="49" spans="1:8" ht="69.75" customHeight="1">
      <c r="A49" s="126"/>
      <c r="B49" s="112"/>
      <c r="C49" s="112" t="s">
        <v>545</v>
      </c>
      <c r="D49" s="126" t="s">
        <v>212</v>
      </c>
      <c r="E49" s="100" t="s">
        <v>483</v>
      </c>
      <c r="F49" s="126" t="s">
        <v>176</v>
      </c>
      <c r="G49" s="98" t="s">
        <v>636</v>
      </c>
      <c r="H49" s="170" t="s">
        <v>214</v>
      </c>
    </row>
    <row r="50" spans="1:8" ht="48.75" customHeight="1">
      <c r="A50" s="126"/>
      <c r="B50" s="112"/>
      <c r="C50" s="112" t="s">
        <v>226</v>
      </c>
      <c r="D50" s="126" t="s">
        <v>212</v>
      </c>
      <c r="E50" s="100" t="s">
        <v>483</v>
      </c>
      <c r="F50" s="126" t="s">
        <v>176</v>
      </c>
      <c r="G50" s="126"/>
      <c r="H50" s="170"/>
    </row>
    <row r="51" spans="1:8" ht="51" customHeight="1">
      <c r="A51" s="126"/>
      <c r="B51" s="112"/>
      <c r="C51" s="112" t="s">
        <v>228</v>
      </c>
      <c r="D51" s="126" t="s">
        <v>212</v>
      </c>
      <c r="E51" s="100" t="s">
        <v>483</v>
      </c>
      <c r="F51" s="126" t="s">
        <v>176</v>
      </c>
      <c r="G51" s="98" t="s">
        <v>635</v>
      </c>
      <c r="H51" s="170"/>
    </row>
    <row r="52" spans="1:8" ht="48.75" customHeight="1">
      <c r="A52" s="126"/>
      <c r="B52" s="112"/>
      <c r="C52" s="98" t="s">
        <v>230</v>
      </c>
      <c r="D52" s="126" t="s">
        <v>212</v>
      </c>
      <c r="E52" s="100" t="s">
        <v>483</v>
      </c>
      <c r="F52" s="126" t="s">
        <v>176</v>
      </c>
      <c r="G52" s="98" t="s">
        <v>634</v>
      </c>
      <c r="H52" s="170"/>
    </row>
    <row r="53" spans="1:8" ht="66.75" customHeight="1">
      <c r="A53" s="126"/>
      <c r="B53" s="112"/>
      <c r="C53" s="98" t="s">
        <v>232</v>
      </c>
      <c r="D53" s="126" t="s">
        <v>212</v>
      </c>
      <c r="E53" s="100" t="s">
        <v>483</v>
      </c>
      <c r="F53" s="126" t="s">
        <v>176</v>
      </c>
      <c r="G53" s="98" t="s">
        <v>633</v>
      </c>
      <c r="H53" s="170"/>
    </row>
    <row r="54" spans="1:8" ht="51.75" customHeight="1">
      <c r="A54" s="126"/>
      <c r="B54" s="112"/>
      <c r="C54" s="98" t="s">
        <v>234</v>
      </c>
      <c r="D54" s="126" t="s">
        <v>212</v>
      </c>
      <c r="E54" s="100" t="s">
        <v>483</v>
      </c>
      <c r="F54" s="126" t="s">
        <v>176</v>
      </c>
      <c r="G54" s="98" t="s">
        <v>632</v>
      </c>
      <c r="H54" s="170"/>
    </row>
    <row r="55" spans="1:8" ht="66.75" customHeight="1">
      <c r="A55" s="126"/>
      <c r="B55" s="112"/>
      <c r="C55" s="98" t="s">
        <v>236</v>
      </c>
      <c r="D55" s="126" t="s">
        <v>212</v>
      </c>
      <c r="E55" s="100" t="s">
        <v>483</v>
      </c>
      <c r="F55" s="126" t="s">
        <v>176</v>
      </c>
      <c r="G55" s="98" t="s">
        <v>631</v>
      </c>
      <c r="H55" s="170"/>
    </row>
    <row r="56" spans="1:8" ht="66" customHeight="1">
      <c r="A56" s="126"/>
      <c r="B56" s="112"/>
      <c r="C56" s="112" t="s">
        <v>240</v>
      </c>
      <c r="D56" s="126" t="s">
        <v>212</v>
      </c>
      <c r="E56" s="100" t="s">
        <v>483</v>
      </c>
      <c r="F56" s="126" t="s">
        <v>176</v>
      </c>
      <c r="G56" s="98" t="s">
        <v>286</v>
      </c>
      <c r="H56" s="170" t="s">
        <v>215</v>
      </c>
    </row>
    <row r="57" spans="1:8" ht="52.5" customHeight="1">
      <c r="A57" s="126"/>
      <c r="B57" s="112"/>
      <c r="C57" s="231" t="s">
        <v>239</v>
      </c>
      <c r="D57" s="126" t="s">
        <v>212</v>
      </c>
      <c r="E57" s="100" t="s">
        <v>483</v>
      </c>
      <c r="F57" s="126" t="s">
        <v>176</v>
      </c>
      <c r="G57" s="98" t="s">
        <v>630</v>
      </c>
      <c r="H57" s="98" t="s">
        <v>216</v>
      </c>
    </row>
    <row r="58" spans="1:8" ht="84.75" customHeight="1">
      <c r="A58" s="126"/>
      <c r="B58" s="112"/>
      <c r="C58" s="112" t="s">
        <v>241</v>
      </c>
      <c r="D58" s="126" t="s">
        <v>212</v>
      </c>
      <c r="E58" s="100" t="s">
        <v>483</v>
      </c>
      <c r="F58" s="126"/>
      <c r="G58" s="126"/>
      <c r="H58" s="98" t="s">
        <v>13</v>
      </c>
    </row>
    <row r="59" spans="1:8" ht="66.75" customHeight="1">
      <c r="A59" s="126"/>
      <c r="B59" s="7" t="s">
        <v>629</v>
      </c>
      <c r="C59" s="112"/>
      <c r="D59" s="126"/>
      <c r="E59" s="100"/>
      <c r="F59" s="126"/>
      <c r="G59" s="126"/>
      <c r="H59" s="126"/>
    </row>
    <row r="60" spans="1:8" ht="67.5" customHeight="1">
      <c r="A60" s="126"/>
      <c r="B60" s="112"/>
      <c r="C60" s="100" t="s">
        <v>337</v>
      </c>
      <c r="D60" s="126" t="s">
        <v>212</v>
      </c>
      <c r="E60" s="100" t="s">
        <v>483</v>
      </c>
      <c r="F60" s="126" t="s">
        <v>176</v>
      </c>
      <c r="G60" s="98" t="s">
        <v>628</v>
      </c>
      <c r="H60" s="98" t="s">
        <v>417</v>
      </c>
    </row>
    <row r="61" spans="1:8" ht="65.25" customHeight="1">
      <c r="A61" s="126"/>
      <c r="B61" s="112"/>
      <c r="C61" s="100" t="s">
        <v>342</v>
      </c>
      <c r="D61" s="126" t="s">
        <v>212</v>
      </c>
      <c r="E61" s="100" t="s">
        <v>483</v>
      </c>
      <c r="F61" s="126" t="s">
        <v>176</v>
      </c>
      <c r="G61" s="98" t="s">
        <v>627</v>
      </c>
      <c r="H61" s="100" t="s">
        <v>416</v>
      </c>
    </row>
    <row r="62" spans="1:8" ht="66" customHeight="1">
      <c r="A62" s="126"/>
      <c r="B62" s="7" t="s">
        <v>335</v>
      </c>
      <c r="C62" s="7"/>
      <c r="D62" s="126"/>
      <c r="E62" s="126"/>
      <c r="F62" s="126"/>
      <c r="G62" s="126"/>
      <c r="H62" s="126"/>
    </row>
    <row r="63" spans="1:8" ht="65.25" customHeight="1">
      <c r="A63" s="126"/>
      <c r="B63" s="328"/>
      <c r="C63" s="97" t="s">
        <v>407</v>
      </c>
      <c r="D63" s="126" t="s">
        <v>212</v>
      </c>
      <c r="E63" s="100" t="s">
        <v>483</v>
      </c>
      <c r="F63" s="126" t="s">
        <v>176</v>
      </c>
      <c r="G63" s="98" t="s">
        <v>626</v>
      </c>
      <c r="H63" s="98" t="s">
        <v>217</v>
      </c>
    </row>
    <row r="64" spans="1:8" ht="49.5" customHeight="1">
      <c r="A64" s="126"/>
      <c r="B64" s="126"/>
      <c r="C64" s="98" t="s">
        <v>408</v>
      </c>
      <c r="D64" s="126" t="s">
        <v>212</v>
      </c>
      <c r="E64" s="100" t="s">
        <v>483</v>
      </c>
      <c r="F64" s="126"/>
      <c r="G64" s="126"/>
      <c r="H64" s="98" t="s">
        <v>14</v>
      </c>
    </row>
    <row r="65" spans="1:8" ht="81.75" customHeight="1">
      <c r="A65" s="126"/>
      <c r="B65" s="126"/>
      <c r="C65" s="98" t="s">
        <v>409</v>
      </c>
      <c r="D65" s="126" t="s">
        <v>212</v>
      </c>
      <c r="E65" s="100" t="s">
        <v>483</v>
      </c>
      <c r="F65" s="126"/>
      <c r="G65" s="126"/>
      <c r="H65" s="98" t="s">
        <v>15</v>
      </c>
    </row>
    <row r="66" spans="1:8" ht="65.25" customHeight="1">
      <c r="A66" s="126"/>
      <c r="B66" s="126"/>
      <c r="C66" s="97" t="s">
        <v>349</v>
      </c>
      <c r="D66" s="126" t="s">
        <v>212</v>
      </c>
      <c r="E66" s="100" t="s">
        <v>483</v>
      </c>
      <c r="F66" s="126" t="s">
        <v>176</v>
      </c>
      <c r="G66" s="98" t="s">
        <v>625</v>
      </c>
      <c r="H66" s="97" t="s">
        <v>218</v>
      </c>
    </row>
    <row r="67" spans="1:8" ht="66.75" customHeight="1">
      <c r="A67" s="126"/>
      <c r="B67" s="126"/>
      <c r="C67" s="231" t="s">
        <v>182</v>
      </c>
      <c r="D67" s="126" t="s">
        <v>212</v>
      </c>
      <c r="E67" s="100" t="s">
        <v>483</v>
      </c>
      <c r="F67" s="126" t="s">
        <v>176</v>
      </c>
      <c r="G67" s="98" t="s">
        <v>624</v>
      </c>
      <c r="H67" s="328"/>
    </row>
    <row r="68" spans="1:8" ht="66" customHeight="1">
      <c r="A68" s="126"/>
      <c r="B68" s="239" t="s">
        <v>350</v>
      </c>
      <c r="C68" s="7"/>
      <c r="D68" s="126"/>
      <c r="E68" s="126"/>
      <c r="F68" s="126"/>
      <c r="G68" s="126"/>
      <c r="H68" s="126"/>
    </row>
    <row r="69" spans="1:8" ht="68.25" customHeight="1">
      <c r="A69" s="126"/>
      <c r="B69" s="126"/>
      <c r="C69" s="98" t="s">
        <v>466</v>
      </c>
      <c r="D69" s="126" t="s">
        <v>212</v>
      </c>
      <c r="E69" s="100" t="s">
        <v>483</v>
      </c>
      <c r="F69" s="126" t="s">
        <v>164</v>
      </c>
      <c r="G69" s="98" t="s">
        <v>623</v>
      </c>
      <c r="H69" s="98" t="s">
        <v>16</v>
      </c>
    </row>
    <row r="70" spans="1:8" ht="80.25" customHeight="1">
      <c r="A70" s="126"/>
      <c r="B70" s="294" t="s">
        <v>262</v>
      </c>
      <c r="C70" s="126"/>
      <c r="D70" s="126"/>
      <c r="E70" s="100"/>
      <c r="F70" s="126"/>
      <c r="G70" s="126"/>
      <c r="H70" s="126"/>
    </row>
    <row r="71" spans="1:8" ht="52.5" customHeight="1">
      <c r="A71" s="126"/>
      <c r="B71" s="126"/>
      <c r="C71" s="231" t="s">
        <v>263</v>
      </c>
      <c r="D71" s="126" t="s">
        <v>212</v>
      </c>
      <c r="E71" s="100" t="s">
        <v>483</v>
      </c>
      <c r="F71" s="126" t="s">
        <v>176</v>
      </c>
      <c r="G71" s="126" t="s">
        <v>111</v>
      </c>
      <c r="H71" s="126"/>
    </row>
    <row r="72" spans="1:8" ht="69" customHeight="1">
      <c r="A72" s="126"/>
      <c r="B72" s="294" t="s">
        <v>266</v>
      </c>
      <c r="C72" s="231"/>
      <c r="D72" s="126"/>
      <c r="E72" s="100"/>
      <c r="F72" s="126"/>
      <c r="G72" s="126"/>
      <c r="H72" s="126"/>
    </row>
    <row r="73" spans="1:8" ht="49.5" customHeight="1">
      <c r="A73" s="126"/>
      <c r="B73" s="126"/>
      <c r="C73" s="252" t="s">
        <v>267</v>
      </c>
      <c r="D73" s="126" t="s">
        <v>212</v>
      </c>
      <c r="E73" s="100" t="s">
        <v>483</v>
      </c>
      <c r="F73" s="126" t="s">
        <v>176</v>
      </c>
      <c r="G73" s="126" t="s">
        <v>622</v>
      </c>
      <c r="H73" s="126" t="s">
        <v>285</v>
      </c>
    </row>
    <row r="74" spans="1:8" ht="80.25" customHeight="1">
      <c r="A74" s="126"/>
      <c r="B74" s="294" t="s">
        <v>272</v>
      </c>
      <c r="C74" s="231"/>
      <c r="D74" s="126"/>
      <c r="E74" s="100"/>
      <c r="F74" s="126"/>
      <c r="G74" s="126"/>
      <c r="H74" s="126"/>
    </row>
    <row r="75" spans="1:8" ht="48.75" customHeight="1">
      <c r="A75" s="126"/>
      <c r="B75" s="126"/>
      <c r="C75" s="252" t="s">
        <v>273</v>
      </c>
      <c r="D75" s="126" t="s">
        <v>212</v>
      </c>
      <c r="E75" s="100" t="s">
        <v>483</v>
      </c>
      <c r="F75" s="126" t="s">
        <v>176</v>
      </c>
      <c r="G75" s="126" t="s">
        <v>110</v>
      </c>
      <c r="H75" s="98" t="s">
        <v>284</v>
      </c>
    </row>
    <row r="76" spans="1:8" ht="66" customHeight="1">
      <c r="A76" s="126"/>
      <c r="B76" s="294" t="s">
        <v>266</v>
      </c>
      <c r="C76" s="126"/>
      <c r="D76" s="126"/>
      <c r="E76" s="100"/>
      <c r="F76" s="126"/>
      <c r="G76" s="126"/>
      <c r="H76" s="126"/>
    </row>
    <row r="77" spans="1:8" ht="86.25" customHeight="1">
      <c r="A77" s="126"/>
      <c r="B77" s="7" t="s">
        <v>542</v>
      </c>
      <c r="C77" s="126"/>
      <c r="D77" s="126"/>
      <c r="E77" s="126"/>
      <c r="F77" s="126"/>
      <c r="G77" s="126"/>
      <c r="H77" s="126"/>
    </row>
    <row r="78" spans="1:8" ht="63">
      <c r="A78" s="126"/>
      <c r="B78" s="7" t="s">
        <v>456</v>
      </c>
      <c r="C78" s="7"/>
      <c r="D78" s="126"/>
      <c r="E78" s="126"/>
      <c r="F78" s="126"/>
      <c r="G78" s="126"/>
      <c r="H78" s="126"/>
    </row>
    <row r="79" spans="1:8" ht="68.25" customHeight="1">
      <c r="A79" s="126"/>
      <c r="B79" s="126"/>
      <c r="C79" s="112" t="s">
        <v>571</v>
      </c>
      <c r="D79" s="126" t="s">
        <v>212</v>
      </c>
      <c r="E79" s="100" t="s">
        <v>483</v>
      </c>
      <c r="F79" s="126" t="s">
        <v>176</v>
      </c>
      <c r="G79" s="98" t="s">
        <v>621</v>
      </c>
      <c r="H79" s="98" t="s">
        <v>467</v>
      </c>
    </row>
    <row r="80" spans="1:8" ht="66" customHeight="1">
      <c r="A80" s="126"/>
      <c r="B80" s="126"/>
      <c r="C80" s="112" t="s">
        <v>479</v>
      </c>
      <c r="D80" s="126" t="s">
        <v>212</v>
      </c>
      <c r="E80" s="100" t="s">
        <v>483</v>
      </c>
      <c r="F80" s="126" t="s">
        <v>176</v>
      </c>
      <c r="G80" s="98" t="s">
        <v>620</v>
      </c>
      <c r="H80" s="112" t="s">
        <v>219</v>
      </c>
    </row>
    <row r="81" spans="1:8" ht="66" customHeight="1">
      <c r="A81" s="126"/>
      <c r="B81" s="126"/>
      <c r="C81" s="100" t="s">
        <v>480</v>
      </c>
      <c r="D81" s="126" t="s">
        <v>212</v>
      </c>
      <c r="E81" s="100" t="s">
        <v>483</v>
      </c>
      <c r="F81" s="126" t="s">
        <v>176</v>
      </c>
      <c r="G81" s="98" t="s">
        <v>619</v>
      </c>
      <c r="H81" s="100" t="s">
        <v>220</v>
      </c>
    </row>
    <row r="82" spans="1:8" ht="69.75" customHeight="1">
      <c r="A82" s="126"/>
      <c r="B82" s="126"/>
      <c r="C82" s="126" t="s">
        <v>433</v>
      </c>
      <c r="D82" s="126" t="s">
        <v>212</v>
      </c>
      <c r="E82" s="100" t="s">
        <v>483</v>
      </c>
      <c r="F82" s="126" t="s">
        <v>176</v>
      </c>
      <c r="G82" s="98" t="s">
        <v>618</v>
      </c>
      <c r="H82" s="100" t="s">
        <v>442</v>
      </c>
    </row>
    <row r="83" spans="1:8" ht="113.25" customHeight="1">
      <c r="A83" s="126"/>
      <c r="B83" s="89" t="s">
        <v>462</v>
      </c>
      <c r="C83" s="89"/>
      <c r="D83" s="126"/>
      <c r="E83" s="126"/>
      <c r="F83" s="126"/>
      <c r="G83" s="126"/>
      <c r="H83" s="126"/>
    </row>
    <row r="84" spans="1:8" ht="81.75" customHeight="1">
      <c r="A84" s="126"/>
      <c r="B84" s="112"/>
      <c r="C84" s="112" t="s">
        <v>568</v>
      </c>
      <c r="D84" s="126" t="s">
        <v>212</v>
      </c>
      <c r="E84" s="100" t="s">
        <v>483</v>
      </c>
      <c r="F84" s="126" t="s">
        <v>176</v>
      </c>
      <c r="G84" s="98" t="s">
        <v>617</v>
      </c>
      <c r="H84" s="98" t="s">
        <v>17</v>
      </c>
    </row>
    <row r="85" spans="1:8" ht="82.5" customHeight="1">
      <c r="A85" s="126"/>
      <c r="B85" s="112"/>
      <c r="C85" s="112" t="s">
        <v>565</v>
      </c>
      <c r="D85" s="126" t="s">
        <v>212</v>
      </c>
      <c r="E85" s="100" t="s">
        <v>483</v>
      </c>
      <c r="F85" s="126" t="s">
        <v>176</v>
      </c>
      <c r="G85" s="98" t="s">
        <v>287</v>
      </c>
      <c r="H85" s="98" t="s">
        <v>18</v>
      </c>
    </row>
    <row r="86" spans="1:8" ht="66.75" customHeight="1">
      <c r="A86" s="126"/>
      <c r="B86" s="112"/>
      <c r="C86" s="112" t="s">
        <v>438</v>
      </c>
      <c r="D86" s="126" t="s">
        <v>212</v>
      </c>
      <c r="E86" s="100" t="s">
        <v>483</v>
      </c>
      <c r="F86" s="126" t="s">
        <v>176</v>
      </c>
      <c r="G86" s="98" t="s">
        <v>616</v>
      </c>
      <c r="H86" s="126" t="s">
        <v>450</v>
      </c>
    </row>
    <row r="87" spans="1:8" ht="81" customHeight="1">
      <c r="A87" s="126"/>
      <c r="B87" s="112"/>
      <c r="C87" s="112" t="s">
        <v>449</v>
      </c>
      <c r="D87" s="126" t="s">
        <v>212</v>
      </c>
      <c r="E87" s="100" t="s">
        <v>483</v>
      </c>
      <c r="F87" s="126"/>
      <c r="G87" s="126"/>
      <c r="H87" s="98" t="s">
        <v>19</v>
      </c>
    </row>
    <row r="88" spans="1:8" ht="47.25">
      <c r="A88" s="126"/>
      <c r="B88" s="89" t="s">
        <v>463</v>
      </c>
      <c r="C88" s="89"/>
      <c r="D88" s="126"/>
      <c r="E88" s="126"/>
      <c r="F88" s="126"/>
      <c r="G88" s="126"/>
      <c r="H88" s="118"/>
    </row>
    <row r="89" spans="1:8" ht="66" customHeight="1">
      <c r="A89" s="126"/>
      <c r="B89" s="112"/>
      <c r="C89" s="112" t="s">
        <v>410</v>
      </c>
      <c r="D89" s="126" t="s">
        <v>212</v>
      </c>
      <c r="E89" s="100" t="s">
        <v>483</v>
      </c>
      <c r="F89" s="126" t="s">
        <v>176</v>
      </c>
      <c r="G89" s="98" t="s">
        <v>288</v>
      </c>
      <c r="H89" s="98" t="s">
        <v>221</v>
      </c>
    </row>
    <row r="90" spans="1:8" ht="64.5" customHeight="1">
      <c r="A90" s="126"/>
      <c r="B90" s="170"/>
      <c r="C90" s="170" t="s">
        <v>411</v>
      </c>
      <c r="D90" s="126" t="s">
        <v>212</v>
      </c>
      <c r="E90" s="100" t="s">
        <v>483</v>
      </c>
      <c r="F90" s="126" t="s">
        <v>176</v>
      </c>
      <c r="G90" s="98" t="s">
        <v>615</v>
      </c>
      <c r="H90" s="98" t="s">
        <v>222</v>
      </c>
    </row>
    <row r="91" spans="1:8" ht="65.25" customHeight="1">
      <c r="A91" s="126"/>
      <c r="B91" s="331"/>
      <c r="C91" s="331" t="s">
        <v>412</v>
      </c>
      <c r="D91" s="126" t="s">
        <v>212</v>
      </c>
      <c r="E91" s="100" t="s">
        <v>483</v>
      </c>
      <c r="F91" s="126" t="s">
        <v>176</v>
      </c>
      <c r="G91" s="98" t="s">
        <v>614</v>
      </c>
      <c r="H91" s="98" t="s">
        <v>20</v>
      </c>
    </row>
    <row r="92" spans="1:8" ht="64.5" customHeight="1">
      <c r="A92" s="126"/>
      <c r="B92" s="100"/>
      <c r="C92" s="100" t="s">
        <v>413</v>
      </c>
      <c r="D92" s="126" t="s">
        <v>212</v>
      </c>
      <c r="E92" s="100" t="s">
        <v>483</v>
      </c>
      <c r="F92" s="126" t="s">
        <v>176</v>
      </c>
      <c r="G92" s="98" t="s">
        <v>613</v>
      </c>
      <c r="H92" s="98" t="s">
        <v>21</v>
      </c>
    </row>
    <row r="93" spans="1:8" ht="81.75" customHeight="1">
      <c r="A93" s="126"/>
      <c r="B93" s="100"/>
      <c r="C93" s="100" t="s">
        <v>414</v>
      </c>
      <c r="D93" s="126" t="s">
        <v>212</v>
      </c>
      <c r="E93" s="100" t="s">
        <v>483</v>
      </c>
      <c r="F93" s="126"/>
      <c r="G93" s="126"/>
      <c r="H93" s="98" t="s">
        <v>22</v>
      </c>
    </row>
    <row r="94" spans="1:8" ht="63">
      <c r="A94" s="126"/>
      <c r="B94" s="7" t="s">
        <v>512</v>
      </c>
      <c r="C94" s="129"/>
      <c r="D94" s="126"/>
      <c r="E94" s="126"/>
      <c r="F94" s="126"/>
      <c r="G94" s="126"/>
      <c r="H94" s="126"/>
    </row>
    <row r="95" spans="1:8" ht="30" customHeight="1">
      <c r="A95" s="126"/>
      <c r="B95" s="7" t="s">
        <v>516</v>
      </c>
      <c r="C95" s="129"/>
      <c r="D95" s="126"/>
      <c r="E95" s="126"/>
      <c r="F95" s="126"/>
      <c r="G95" s="126"/>
      <c r="H95" s="126"/>
    </row>
    <row r="96" spans="1:8" ht="129" customHeight="1">
      <c r="A96" s="126"/>
      <c r="B96" s="126"/>
      <c r="C96" s="98" t="s">
        <v>170</v>
      </c>
      <c r="D96" s="126" t="s">
        <v>212</v>
      </c>
      <c r="E96" s="100" t="s">
        <v>483</v>
      </c>
      <c r="F96" s="126"/>
      <c r="G96" s="126"/>
      <c r="H96" s="98" t="s">
        <v>23</v>
      </c>
    </row>
    <row r="97" spans="1:8" ht="79.5" customHeight="1">
      <c r="A97" s="126"/>
      <c r="B97" s="126"/>
      <c r="C97" s="98" t="s">
        <v>171</v>
      </c>
      <c r="D97" s="126" t="s">
        <v>212</v>
      </c>
      <c r="E97" s="100" t="s">
        <v>483</v>
      </c>
      <c r="F97" s="126"/>
      <c r="G97" s="126"/>
      <c r="H97" s="98" t="s">
        <v>25</v>
      </c>
    </row>
    <row r="98" spans="1:8" ht="65.25" customHeight="1">
      <c r="A98" s="126"/>
      <c r="B98" s="126"/>
      <c r="C98" s="98" t="s">
        <v>243</v>
      </c>
      <c r="D98" s="126" t="s">
        <v>212</v>
      </c>
      <c r="E98" s="100" t="s">
        <v>483</v>
      </c>
      <c r="F98" s="126"/>
      <c r="G98" s="126"/>
      <c r="H98" s="98" t="s">
        <v>24</v>
      </c>
    </row>
    <row r="99" spans="1:8" ht="94.5" customHeight="1">
      <c r="A99" s="126"/>
      <c r="B99" s="126"/>
      <c r="C99" s="98" t="s">
        <v>242</v>
      </c>
      <c r="D99" s="126" t="s">
        <v>212</v>
      </c>
      <c r="E99" s="100" t="s">
        <v>483</v>
      </c>
      <c r="F99" s="126"/>
      <c r="G99" s="126"/>
      <c r="H99" s="98" t="s">
        <v>26</v>
      </c>
    </row>
    <row r="100" spans="1:8" ht="114" customHeight="1">
      <c r="A100" s="126"/>
      <c r="B100" s="126"/>
      <c r="C100" s="98" t="s">
        <v>546</v>
      </c>
      <c r="D100" s="126" t="s">
        <v>212</v>
      </c>
      <c r="E100" s="100" t="s">
        <v>483</v>
      </c>
      <c r="F100" s="126"/>
      <c r="G100" s="126"/>
      <c r="H100" s="98" t="s">
        <v>27</v>
      </c>
    </row>
    <row r="101" spans="1:8" ht="78.75">
      <c r="A101" s="126"/>
      <c r="B101" s="332" t="s">
        <v>429</v>
      </c>
      <c r="C101" s="126"/>
      <c r="D101" s="126"/>
      <c r="E101" s="126"/>
      <c r="F101" s="126"/>
      <c r="G101" s="126"/>
      <c r="H101" s="126"/>
    </row>
    <row r="102" spans="1:8" ht="66" customHeight="1">
      <c r="A102" s="126"/>
      <c r="B102" s="7"/>
      <c r="C102" s="137" t="s">
        <v>406</v>
      </c>
      <c r="D102" s="126" t="s">
        <v>212</v>
      </c>
      <c r="E102" s="100" t="s">
        <v>483</v>
      </c>
      <c r="F102" s="126" t="s">
        <v>176</v>
      </c>
      <c r="G102" s="98" t="s">
        <v>648</v>
      </c>
      <c r="H102" s="98" t="s">
        <v>418</v>
      </c>
    </row>
    <row r="103" spans="1:8" ht="68.25" customHeight="1">
      <c r="A103" s="126"/>
      <c r="B103" s="129"/>
      <c r="C103" s="100" t="s">
        <v>357</v>
      </c>
      <c r="D103" s="126" t="s">
        <v>212</v>
      </c>
      <c r="E103" s="100" t="s">
        <v>483</v>
      </c>
      <c r="F103" s="126" t="s">
        <v>176</v>
      </c>
      <c r="G103" s="98" t="s">
        <v>612</v>
      </c>
      <c r="H103" s="98" t="s">
        <v>418</v>
      </c>
    </row>
    <row r="104" spans="1:8" ht="63">
      <c r="A104" s="126"/>
      <c r="B104" s="89"/>
      <c r="C104" s="112" t="s">
        <v>89</v>
      </c>
      <c r="D104" s="126" t="s">
        <v>212</v>
      </c>
      <c r="E104" s="100" t="s">
        <v>483</v>
      </c>
      <c r="F104" s="126" t="s">
        <v>176</v>
      </c>
      <c r="G104" s="98" t="s">
        <v>611</v>
      </c>
      <c r="H104" s="98" t="s">
        <v>419</v>
      </c>
    </row>
    <row r="105" spans="1:8" ht="66.75" customHeight="1">
      <c r="A105" s="126"/>
      <c r="B105" s="126"/>
      <c r="C105" s="112" t="s">
        <v>94</v>
      </c>
      <c r="D105" s="126" t="s">
        <v>212</v>
      </c>
      <c r="E105" s="100" t="s">
        <v>483</v>
      </c>
      <c r="F105" s="126" t="s">
        <v>176</v>
      </c>
      <c r="G105" s="98" t="s">
        <v>610</v>
      </c>
      <c r="H105" s="361" t="s">
        <v>420</v>
      </c>
    </row>
    <row r="106" spans="1:8" ht="67.5" customHeight="1">
      <c r="A106" s="126"/>
      <c r="B106" s="126"/>
      <c r="C106" s="112" t="s">
        <v>95</v>
      </c>
      <c r="D106" s="126" t="s">
        <v>212</v>
      </c>
      <c r="E106" s="100" t="s">
        <v>483</v>
      </c>
      <c r="F106" s="126" t="s">
        <v>176</v>
      </c>
      <c r="G106" s="98" t="s">
        <v>120</v>
      </c>
      <c r="H106" s="362"/>
    </row>
    <row r="107" spans="1:8" ht="63">
      <c r="A107" s="333"/>
      <c r="B107" s="333"/>
      <c r="C107" s="112" t="s">
        <v>96</v>
      </c>
      <c r="D107" s="126" t="s">
        <v>212</v>
      </c>
      <c r="E107" s="100" t="s">
        <v>483</v>
      </c>
      <c r="F107" s="126" t="s">
        <v>176</v>
      </c>
      <c r="G107" s="98" t="s">
        <v>609</v>
      </c>
      <c r="H107" s="362"/>
    </row>
    <row r="108" spans="1:8" ht="63">
      <c r="A108" s="333"/>
      <c r="B108" s="333"/>
      <c r="C108" s="112" t="s">
        <v>393</v>
      </c>
      <c r="D108" s="126" t="s">
        <v>212</v>
      </c>
      <c r="E108" s="100" t="s">
        <v>483</v>
      </c>
      <c r="F108" s="126" t="s">
        <v>176</v>
      </c>
      <c r="G108" s="98" t="s">
        <v>608</v>
      </c>
      <c r="H108" s="363"/>
    </row>
    <row r="109" spans="1:8" ht="67.5" customHeight="1">
      <c r="A109" s="333"/>
      <c r="B109" s="333"/>
      <c r="C109" s="112" t="s">
        <v>402</v>
      </c>
      <c r="D109" s="126" t="s">
        <v>212</v>
      </c>
      <c r="E109" s="100" t="s">
        <v>483</v>
      </c>
      <c r="F109" s="126" t="s">
        <v>176</v>
      </c>
      <c r="G109" s="98" t="s">
        <v>121</v>
      </c>
      <c r="H109" s="98" t="s">
        <v>421</v>
      </c>
    </row>
    <row r="110" spans="1:8" ht="66" customHeight="1">
      <c r="A110" s="333"/>
      <c r="B110" s="333"/>
      <c r="C110" s="112" t="s">
        <v>207</v>
      </c>
      <c r="D110" s="126" t="s">
        <v>212</v>
      </c>
      <c r="E110" s="100" t="s">
        <v>483</v>
      </c>
      <c r="F110" s="126" t="s">
        <v>176</v>
      </c>
      <c r="G110" s="98" t="s">
        <v>607</v>
      </c>
      <c r="H110" s="333"/>
    </row>
    <row r="111" spans="1:8" ht="78.75">
      <c r="A111" s="333"/>
      <c r="B111" s="333"/>
      <c r="C111" s="112" t="s">
        <v>289</v>
      </c>
      <c r="D111" s="126" t="s">
        <v>212</v>
      </c>
      <c r="E111" s="100" t="s">
        <v>483</v>
      </c>
      <c r="F111" s="126" t="s">
        <v>176</v>
      </c>
      <c r="G111" s="126" t="s">
        <v>647</v>
      </c>
      <c r="H111" s="333"/>
    </row>
    <row r="112" spans="1:8" ht="67.5" customHeight="1">
      <c r="A112" s="13"/>
      <c r="B112" s="13"/>
      <c r="C112" s="112" t="s">
        <v>122</v>
      </c>
      <c r="D112" s="98" t="s">
        <v>118</v>
      </c>
      <c r="E112" s="100" t="s">
        <v>483</v>
      </c>
      <c r="F112" s="126" t="s">
        <v>176</v>
      </c>
      <c r="G112" s="126" t="s">
        <v>126</v>
      </c>
      <c r="H112" s="13"/>
    </row>
    <row r="113" spans="1:8" ht="89.25" customHeight="1">
      <c r="A113" s="13"/>
      <c r="B113" s="347" t="s">
        <v>156</v>
      </c>
      <c r="C113" s="112"/>
      <c r="D113" s="98"/>
      <c r="E113" s="100"/>
      <c r="F113" s="126"/>
      <c r="G113" s="126"/>
      <c r="H113" s="13"/>
    </row>
    <row r="114" spans="1:8" ht="33.75" customHeight="1">
      <c r="A114" s="13"/>
      <c r="B114" s="13"/>
      <c r="C114" s="170" t="s">
        <v>159</v>
      </c>
      <c r="D114" s="98" t="s">
        <v>118</v>
      </c>
      <c r="E114" s="100" t="s">
        <v>483</v>
      </c>
      <c r="F114" s="126" t="s">
        <v>164</v>
      </c>
      <c r="G114" s="359" t="s">
        <v>606</v>
      </c>
      <c r="H114" s="365" t="s">
        <v>138</v>
      </c>
    </row>
    <row r="115" spans="1:8" ht="63" customHeight="1">
      <c r="A115" s="13"/>
      <c r="B115" s="13"/>
      <c r="C115" s="98" t="s">
        <v>157</v>
      </c>
      <c r="D115" s="98" t="s">
        <v>118</v>
      </c>
      <c r="E115" s="100" t="s">
        <v>483</v>
      </c>
      <c r="F115" s="126" t="s">
        <v>164</v>
      </c>
      <c r="G115" s="359" t="s">
        <v>605</v>
      </c>
      <c r="H115" s="366"/>
    </row>
    <row r="116" spans="1:8" ht="35.25" customHeight="1">
      <c r="A116" s="374"/>
      <c r="B116" s="374"/>
      <c r="C116" s="368" t="s">
        <v>160</v>
      </c>
      <c r="D116" s="370" t="s">
        <v>118</v>
      </c>
      <c r="E116" s="372" t="s">
        <v>483</v>
      </c>
      <c r="F116" s="126" t="s">
        <v>176</v>
      </c>
      <c r="G116" s="359" t="s">
        <v>646</v>
      </c>
      <c r="H116" s="366"/>
    </row>
    <row r="117" spans="1:8" ht="35.25" customHeight="1">
      <c r="A117" s="375"/>
      <c r="B117" s="375"/>
      <c r="C117" s="369"/>
      <c r="D117" s="371"/>
      <c r="E117" s="373"/>
      <c r="F117" s="126" t="s">
        <v>164</v>
      </c>
      <c r="G117" s="359" t="s">
        <v>645</v>
      </c>
      <c r="H117" s="366"/>
    </row>
    <row r="118" spans="1:8" ht="66" customHeight="1">
      <c r="A118" s="13"/>
      <c r="B118" s="13"/>
      <c r="C118" s="2" t="s">
        <v>161</v>
      </c>
      <c r="D118" s="98" t="s">
        <v>118</v>
      </c>
      <c r="E118" s="100" t="s">
        <v>483</v>
      </c>
      <c r="F118" s="126" t="s">
        <v>164</v>
      </c>
      <c r="G118" s="359" t="s">
        <v>604</v>
      </c>
      <c r="H118" s="366"/>
    </row>
    <row r="119" spans="1:8" ht="83.25" customHeight="1">
      <c r="A119" s="13"/>
      <c r="B119" s="13"/>
      <c r="C119" s="321" t="s">
        <v>162</v>
      </c>
      <c r="D119" s="98" t="s">
        <v>118</v>
      </c>
      <c r="E119" s="100" t="s">
        <v>483</v>
      </c>
      <c r="F119" s="126" t="s">
        <v>164</v>
      </c>
      <c r="G119" s="359" t="s">
        <v>603</v>
      </c>
      <c r="H119" s="366"/>
    </row>
    <row r="120" spans="1:8" ht="54.75" customHeight="1">
      <c r="A120" s="13"/>
      <c r="B120" s="13"/>
      <c r="C120" s="321" t="s">
        <v>163</v>
      </c>
      <c r="D120" s="98" t="s">
        <v>118</v>
      </c>
      <c r="E120" s="100" t="s">
        <v>483</v>
      </c>
      <c r="F120" s="126" t="s">
        <v>164</v>
      </c>
      <c r="G120" s="359" t="s">
        <v>602</v>
      </c>
      <c r="H120" s="366"/>
    </row>
    <row r="121" spans="1:8" ht="45.75" customHeight="1">
      <c r="A121" s="13"/>
      <c r="B121" s="13"/>
      <c r="C121" s="98" t="s">
        <v>137</v>
      </c>
      <c r="D121" s="98" t="s">
        <v>118</v>
      </c>
      <c r="E121" s="100" t="s">
        <v>483</v>
      </c>
      <c r="F121" s="126" t="s">
        <v>176</v>
      </c>
      <c r="G121" s="128" t="s">
        <v>592</v>
      </c>
      <c r="H121" s="366"/>
    </row>
    <row r="122" spans="1:8" ht="48" customHeight="1">
      <c r="A122" s="13"/>
      <c r="B122" s="13"/>
      <c r="C122" s="98" t="s">
        <v>593</v>
      </c>
      <c r="D122" s="98" t="s">
        <v>118</v>
      </c>
      <c r="E122" s="100" t="s">
        <v>483</v>
      </c>
      <c r="F122" s="126" t="s">
        <v>176</v>
      </c>
      <c r="G122" s="126" t="s">
        <v>594</v>
      </c>
      <c r="H122" s="367"/>
    </row>
    <row r="123" spans="1:8" ht="55.5" customHeight="1">
      <c r="A123" s="4" t="s">
        <v>119</v>
      </c>
      <c r="B123" s="4"/>
      <c r="C123" s="4"/>
      <c r="D123" s="4"/>
      <c r="E123" s="4"/>
      <c r="F123" s="4"/>
      <c r="G123" s="4" t="s">
        <v>117</v>
      </c>
      <c r="H123" s="4"/>
    </row>
    <row r="124" spans="1:9" ht="54.75" customHeight="1">
      <c r="A124" s="114" t="s">
        <v>84</v>
      </c>
      <c r="B124" s="4"/>
      <c r="C124" s="4"/>
      <c r="D124" s="4"/>
      <c r="E124" s="4"/>
      <c r="F124" s="4"/>
      <c r="G124" s="4"/>
      <c r="H124" s="4"/>
      <c r="I124" s="4"/>
    </row>
    <row r="126" ht="15.75" customHeight="1"/>
    <row r="137" spans="1:8" ht="15.75">
      <c r="A137" s="360"/>
      <c r="B137" s="360"/>
      <c r="C137" s="360"/>
      <c r="D137" s="360"/>
      <c r="E137" s="360"/>
      <c r="F137" s="360"/>
      <c r="G137" s="360"/>
      <c r="H137" s="360"/>
    </row>
  </sheetData>
  <sheetProtection/>
  <mergeCells count="10">
    <mergeCell ref="A137:H137"/>
    <mergeCell ref="H105:H108"/>
    <mergeCell ref="F3:M3"/>
    <mergeCell ref="F2:H2"/>
    <mergeCell ref="H114:H122"/>
    <mergeCell ref="C116:C117"/>
    <mergeCell ref="D116:D117"/>
    <mergeCell ref="E116:E117"/>
    <mergeCell ref="A116:A117"/>
    <mergeCell ref="B116:B117"/>
  </mergeCells>
  <printOptions/>
  <pageMargins left="0.5905511811023623" right="0.1968503937007874" top="0.5905511811023623" bottom="0.1968503937007874" header="0.5118110236220472" footer="0.5118110236220472"/>
  <pageSetup fitToHeight="10" fitToWidth="1" horizontalDpi="600" verticalDpi="600" orientation="landscape" paperSize="9" scale="62" r:id="rId2"/>
  <rowBreaks count="1" manualBreakCount="1">
    <brk id="11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944"/>
  <sheetViews>
    <sheetView tabSelected="1" view="pageBreakPreview" zoomScale="75" zoomScaleNormal="75" zoomScaleSheetLayoutView="75" workbookViewId="0" topLeftCell="A1">
      <pane ySplit="9" topLeftCell="A881" activePane="bottomLeft" state="frozen"/>
      <selection pane="topLeft" activeCell="A1" sqref="A1"/>
      <selection pane="bottomLeft" activeCell="F881" sqref="F881"/>
    </sheetView>
  </sheetViews>
  <sheetFormatPr defaultColWidth="9.140625" defaultRowHeight="12.75"/>
  <cols>
    <col min="1" max="1" width="44.7109375" style="0" customWidth="1"/>
    <col min="2" max="2" width="37.421875" style="0" customWidth="1"/>
    <col min="3" max="3" width="10.00390625" style="0" customWidth="1"/>
    <col min="4" max="4" width="12.28125" style="0" customWidth="1"/>
    <col min="5" max="5" width="12.421875" style="0" customWidth="1"/>
    <col min="6" max="6" width="9.7109375" style="0" customWidth="1"/>
    <col min="7" max="7" width="11.140625" style="0" customWidth="1"/>
    <col min="8" max="8" width="12.57421875" style="0" customWidth="1"/>
    <col min="9" max="9" width="10.421875" style="0" customWidth="1"/>
    <col min="10" max="10" width="9.421875" style="0" customWidth="1"/>
    <col min="11" max="11" width="10.57421875" style="0" customWidth="1"/>
    <col min="12" max="12" width="9.7109375" style="0" customWidth="1"/>
    <col min="13" max="13" width="12.421875" style="0" customWidth="1"/>
    <col min="14" max="14" width="14.140625" style="0" customWidth="1"/>
  </cols>
  <sheetData>
    <row r="1" spans="7:10" ht="18.75">
      <c r="G1" s="3"/>
      <c r="I1" s="5" t="s">
        <v>563</v>
      </c>
      <c r="J1" s="4"/>
    </row>
    <row r="2" spans="5:14" ht="75.75" customHeight="1">
      <c r="E2" s="4"/>
      <c r="G2" s="364" t="s">
        <v>595</v>
      </c>
      <c r="H2" s="364"/>
      <c r="I2" s="364"/>
      <c r="J2" s="364"/>
      <c r="K2" s="364"/>
      <c r="L2" s="364"/>
      <c r="M2" s="364"/>
      <c r="N2" s="364"/>
    </row>
    <row r="3" spans="7:14" ht="24" customHeight="1">
      <c r="G3" s="360" t="s">
        <v>596</v>
      </c>
      <c r="H3" s="360"/>
      <c r="I3" s="360"/>
      <c r="J3" s="360"/>
      <c r="K3" s="360"/>
      <c r="L3" s="360"/>
      <c r="M3" s="360"/>
      <c r="N3" s="360"/>
    </row>
    <row r="4" ht="18.75">
      <c r="C4" s="4"/>
    </row>
    <row r="5" spans="1:12" ht="18.75">
      <c r="A5" s="383" t="s">
        <v>225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</row>
    <row r="6" spans="9:11" ht="15.75">
      <c r="I6" s="1"/>
      <c r="J6" s="1" t="s">
        <v>584</v>
      </c>
      <c r="K6" s="1"/>
    </row>
    <row r="7" spans="1:14" ht="15.75">
      <c r="A7" s="372" t="s">
        <v>490</v>
      </c>
      <c r="B7" s="372" t="s">
        <v>489</v>
      </c>
      <c r="C7" s="378" t="s">
        <v>210</v>
      </c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80"/>
    </row>
    <row r="8" spans="1:14" ht="30" customHeight="1">
      <c r="A8" s="376"/>
      <c r="B8" s="376"/>
      <c r="C8" s="377" t="s">
        <v>209</v>
      </c>
      <c r="D8" s="377"/>
      <c r="E8" s="377"/>
      <c r="F8" s="382" t="s">
        <v>83</v>
      </c>
      <c r="G8" s="382"/>
      <c r="H8" s="382"/>
      <c r="I8" s="377" t="s">
        <v>330</v>
      </c>
      <c r="J8" s="377"/>
      <c r="K8" s="377"/>
      <c r="L8" s="378" t="s">
        <v>329</v>
      </c>
      <c r="M8" s="379"/>
      <c r="N8" s="380"/>
    </row>
    <row r="9" spans="1:14" ht="31.5">
      <c r="A9" s="373"/>
      <c r="B9" s="373"/>
      <c r="C9" s="223" t="s">
        <v>511</v>
      </c>
      <c r="D9" s="98" t="s">
        <v>492</v>
      </c>
      <c r="E9" s="98" t="s">
        <v>493</v>
      </c>
      <c r="F9" s="223" t="s">
        <v>511</v>
      </c>
      <c r="G9" s="98" t="s">
        <v>492</v>
      </c>
      <c r="H9" s="98" t="s">
        <v>493</v>
      </c>
      <c r="I9" s="223" t="s">
        <v>511</v>
      </c>
      <c r="J9" s="98" t="s">
        <v>492</v>
      </c>
      <c r="K9" s="98" t="s">
        <v>493</v>
      </c>
      <c r="L9" s="223" t="s">
        <v>511</v>
      </c>
      <c r="M9" s="98" t="s">
        <v>492</v>
      </c>
      <c r="N9" s="98" t="s">
        <v>493</v>
      </c>
    </row>
    <row r="10" spans="1:15" ht="39" customHeight="1">
      <c r="A10" s="189" t="s">
        <v>172</v>
      </c>
      <c r="B10" s="17"/>
      <c r="C10" s="23">
        <f>D10+E10</f>
        <v>117736.5</v>
      </c>
      <c r="D10" s="23">
        <f>SUM(D11:D18)</f>
        <v>47726.399999999994</v>
      </c>
      <c r="E10" s="23">
        <f>SUM(E11:E15)</f>
        <v>70010.1</v>
      </c>
      <c r="F10" s="23">
        <f aca="true" t="shared" si="0" ref="F10:F16">G10+H10</f>
        <v>165887.8075</v>
      </c>
      <c r="G10" s="23">
        <f>SUM(G11:G19)</f>
        <v>93463.8075</v>
      </c>
      <c r="H10" s="23">
        <f>SUM(H11:H19)</f>
        <v>72424</v>
      </c>
      <c r="I10" s="23">
        <f aca="true" t="shared" si="1" ref="I10:I16">J10+K10</f>
        <v>89487.88752</v>
      </c>
      <c r="J10" s="23">
        <f>SUM(J11:J18)</f>
        <v>46101.08752</v>
      </c>
      <c r="K10" s="23">
        <f>SUM(K11:K18)</f>
        <v>43386.8</v>
      </c>
      <c r="L10" s="23">
        <f>M10+N10</f>
        <v>89219.35544125</v>
      </c>
      <c r="M10" s="23">
        <f>SUM(M11:M18)</f>
        <v>47928.85544125</v>
      </c>
      <c r="N10" s="23">
        <f>SUM(N11:N18)</f>
        <v>41290.5</v>
      </c>
      <c r="O10">
        <v>166900.5075</v>
      </c>
    </row>
    <row r="11" spans="1:14" ht="47.25">
      <c r="A11" s="208" t="s">
        <v>292</v>
      </c>
      <c r="B11" s="232"/>
      <c r="C11" s="233">
        <f>D11+E11</f>
        <v>92946.2</v>
      </c>
      <c r="D11" s="233">
        <f>D24+D94+D109+D241+D263+D296+D310+D322+D335+D351+D443+D503+D589+D601+D693+D727+D755+D782+D816+D849+D868</f>
        <v>30030.1</v>
      </c>
      <c r="E11" s="233">
        <f>E590+E601+E654+E693+E727+E755+E782+E816+E849+E868</f>
        <v>62916.1</v>
      </c>
      <c r="F11" s="233">
        <f t="shared" si="0"/>
        <v>74712</v>
      </c>
      <c r="G11" s="233">
        <f>G24+G94+G109+G241+G263+G296+G351+G443+G503+G310+G322+G335+G601+G868+G590+G693+G755+G849</f>
        <v>25393.7</v>
      </c>
      <c r="H11" s="233">
        <f>H590+H601+H654+H693+H727+H755+H782+H816+H849+H868</f>
        <v>49318.3</v>
      </c>
      <c r="I11" s="233">
        <f t="shared" si="1"/>
        <v>59690.420000000006</v>
      </c>
      <c r="J11" s="233">
        <f>J24+J94+J109+J241+J263+J296+J351+J443+J503</f>
        <v>25804.72</v>
      </c>
      <c r="K11" s="233">
        <f>K590+K601+K654+K727+K816+K693+K755+K782</f>
        <v>33885.700000000004</v>
      </c>
      <c r="L11" s="233">
        <f>M11+N11</f>
        <v>57710.3115</v>
      </c>
      <c r="M11" s="233">
        <f>M24+M94+M109+M241+M263+M296+M351+M443+M503</f>
        <v>27282.0115</v>
      </c>
      <c r="N11" s="24">
        <f>N590+N601+N654+N693+N727+N755+N816+N782</f>
        <v>30428.300000000003</v>
      </c>
    </row>
    <row r="12" spans="1:14" ht="63">
      <c r="A12" s="209" t="s">
        <v>293</v>
      </c>
      <c r="B12" s="232"/>
      <c r="C12" s="233">
        <f>D12+E12</f>
        <v>5221.1</v>
      </c>
      <c r="D12" s="233">
        <f>D163+D444+D352+D605+D850+D694</f>
        <v>1751.1000000000001</v>
      </c>
      <c r="E12" s="233">
        <f>E605+E655+E694+E728+E756+E783+E817</f>
        <v>3470</v>
      </c>
      <c r="F12" s="233">
        <f t="shared" si="0"/>
        <v>5256.3</v>
      </c>
      <c r="G12" s="233">
        <f>G163+G444+G352+G605+G756+G694+G850</f>
        <v>1629.3000000000002</v>
      </c>
      <c r="H12" s="233">
        <f>H605+H655+H694+H728+H756+H783+H817</f>
        <v>3627</v>
      </c>
      <c r="I12" s="233">
        <f t="shared" si="1"/>
        <v>17725.9120575</v>
      </c>
      <c r="J12" s="233">
        <f>J163+J444+J352</f>
        <v>10688.2120575</v>
      </c>
      <c r="K12" s="233">
        <f>K605+K655+K694+K817</f>
        <v>7037.7</v>
      </c>
      <c r="L12" s="233">
        <f>M12+N12</f>
        <v>19293.997720662497</v>
      </c>
      <c r="M12" s="233">
        <f>M163+M444+M352</f>
        <v>10493.797720662498</v>
      </c>
      <c r="N12" s="163">
        <f>N728+N694+N605</f>
        <v>8800.2</v>
      </c>
    </row>
    <row r="13" spans="1:15" ht="112.5" customHeight="1">
      <c r="A13" s="9" t="s">
        <v>311</v>
      </c>
      <c r="B13" s="232"/>
      <c r="C13" s="233">
        <f>D13+E13</f>
        <v>2995.3</v>
      </c>
      <c r="D13" s="233">
        <f>D25+D110+D353+D445+D504+D602</f>
        <v>1116.2</v>
      </c>
      <c r="E13" s="233">
        <f>E602+E729+E818+E695+E656</f>
        <v>1879.1</v>
      </c>
      <c r="F13" s="233">
        <f t="shared" si="0"/>
        <v>6035.8875</v>
      </c>
      <c r="G13" s="233">
        <f>G25+G110+G353+G445+G504+G602</f>
        <v>1412.6875000000002</v>
      </c>
      <c r="H13" s="233">
        <f>H602+H656+H695+H729+H818</f>
        <v>4623.2</v>
      </c>
      <c r="I13" s="233">
        <f t="shared" si="1"/>
        <v>2030.6290625000001</v>
      </c>
      <c r="J13" s="233">
        <f>J25+J110+J353+J445+J504</f>
        <v>1117.2290625000003</v>
      </c>
      <c r="K13" s="233">
        <f>K602+K695+K818</f>
        <v>913.4</v>
      </c>
      <c r="L13" s="233">
        <f>M13+N13</f>
        <v>2148.6487421875</v>
      </c>
      <c r="M13" s="233">
        <f>M25+M110+M353+M445+M504</f>
        <v>1186.6487421875001</v>
      </c>
      <c r="N13" s="24">
        <f>N602+N695+N817</f>
        <v>962</v>
      </c>
      <c r="O13" s="301"/>
    </row>
    <row r="14" spans="1:15" ht="90.75" customHeight="1">
      <c r="A14" s="326" t="s">
        <v>85</v>
      </c>
      <c r="B14" s="232"/>
      <c r="C14" s="233"/>
      <c r="D14" s="233"/>
      <c r="E14" s="233"/>
      <c r="F14" s="233">
        <f t="shared" si="0"/>
        <v>781.5</v>
      </c>
      <c r="G14" s="233">
        <f>G50+G603</f>
        <v>769.5</v>
      </c>
      <c r="H14" s="233">
        <f>H50+H603</f>
        <v>12</v>
      </c>
      <c r="I14" s="233"/>
      <c r="J14" s="233"/>
      <c r="K14" s="233"/>
      <c r="L14" s="233"/>
      <c r="M14" s="233"/>
      <c r="N14" s="233"/>
      <c r="O14" s="301"/>
    </row>
    <row r="15" spans="1:15" ht="88.5" customHeight="1">
      <c r="A15" s="210" t="s">
        <v>310</v>
      </c>
      <c r="B15" s="232"/>
      <c r="C15" s="233">
        <f>D15+E15</f>
        <v>1757.5</v>
      </c>
      <c r="D15" s="233">
        <f>D446</f>
        <v>12.6</v>
      </c>
      <c r="E15" s="233">
        <f>E604+E696+E757+E784+E819</f>
        <v>1744.9</v>
      </c>
      <c r="F15" s="233">
        <f t="shared" si="0"/>
        <v>1298</v>
      </c>
      <c r="G15" s="233">
        <f>G446</f>
        <v>5</v>
      </c>
      <c r="H15" s="233">
        <f>H604+H696+H757+H784+H819</f>
        <v>1293</v>
      </c>
      <c r="I15" s="233">
        <f t="shared" si="1"/>
        <v>1986.2</v>
      </c>
      <c r="J15" s="233">
        <f>J446</f>
        <v>436.2</v>
      </c>
      <c r="K15" s="233">
        <f>K604+K696+K757</f>
        <v>1550</v>
      </c>
      <c r="L15" s="233">
        <f>M15+N15</f>
        <v>1560.6</v>
      </c>
      <c r="M15" s="233">
        <f>M446</f>
        <v>460.6</v>
      </c>
      <c r="N15" s="233">
        <f>N604+N696</f>
        <v>1100</v>
      </c>
      <c r="O15" s="301"/>
    </row>
    <row r="16" spans="1:14" ht="63">
      <c r="A16" s="298" t="s">
        <v>296</v>
      </c>
      <c r="B16" s="234"/>
      <c r="C16" s="233">
        <f>C71</f>
        <v>1830.3</v>
      </c>
      <c r="D16" s="233">
        <f>D71</f>
        <v>1830.3</v>
      </c>
      <c r="E16" s="233"/>
      <c r="F16" s="233">
        <f t="shared" si="0"/>
        <v>8959.5</v>
      </c>
      <c r="G16" s="233">
        <f>G71+G870+G606+G820</f>
        <v>5393</v>
      </c>
      <c r="H16" s="233">
        <f>H71+H870+H606+H820</f>
        <v>3566.5</v>
      </c>
      <c r="I16" s="233">
        <f t="shared" si="1"/>
        <v>2069.1264</v>
      </c>
      <c r="J16" s="233">
        <f>J27</f>
        <v>2069.1264</v>
      </c>
      <c r="K16" s="233"/>
      <c r="L16" s="233">
        <f>L27</f>
        <v>2184.9974784</v>
      </c>
      <c r="M16" s="233">
        <f>M27</f>
        <v>2184.9974784</v>
      </c>
      <c r="N16" s="15"/>
    </row>
    <row r="17" spans="1:14" ht="78.75">
      <c r="A17" s="325" t="s">
        <v>87</v>
      </c>
      <c r="B17" s="234"/>
      <c r="C17" s="233">
        <f>C81</f>
        <v>4704.6</v>
      </c>
      <c r="D17" s="233">
        <f>D81</f>
        <v>4704.6</v>
      </c>
      <c r="E17" s="233"/>
      <c r="F17" s="233">
        <f>F81</f>
        <v>6902.6</v>
      </c>
      <c r="G17" s="233">
        <f>G81</f>
        <v>6902.6</v>
      </c>
      <c r="H17" s="233">
        <f>H81</f>
        <v>0</v>
      </c>
      <c r="I17" s="233"/>
      <c r="J17" s="233"/>
      <c r="K17" s="233"/>
      <c r="L17" s="233"/>
      <c r="M17" s="233"/>
      <c r="N17" s="15"/>
    </row>
    <row r="18" spans="1:14" ht="94.5">
      <c r="A18" s="299" t="s">
        <v>313</v>
      </c>
      <c r="B18" s="234"/>
      <c r="C18" s="233">
        <f aca="true" t="shared" si="2" ref="C18:M18">C111</f>
        <v>8281.5</v>
      </c>
      <c r="D18" s="233">
        <f t="shared" si="2"/>
        <v>8281.5</v>
      </c>
      <c r="E18" s="233"/>
      <c r="F18" s="233">
        <f t="shared" si="2"/>
        <v>8830.4</v>
      </c>
      <c r="G18" s="233">
        <f t="shared" si="2"/>
        <v>8830.4</v>
      </c>
      <c r="H18" s="233"/>
      <c r="I18" s="233">
        <f t="shared" si="2"/>
        <v>5985.6</v>
      </c>
      <c r="J18" s="233">
        <f t="shared" si="2"/>
        <v>5985.6</v>
      </c>
      <c r="K18" s="233"/>
      <c r="L18" s="233">
        <f t="shared" si="2"/>
        <v>6320.8</v>
      </c>
      <c r="M18" s="233">
        <f t="shared" si="2"/>
        <v>6320.8</v>
      </c>
      <c r="N18" s="106"/>
    </row>
    <row r="19" spans="1:14" ht="63">
      <c r="A19" s="343" t="s">
        <v>130</v>
      </c>
      <c r="B19" s="234"/>
      <c r="C19" s="233"/>
      <c r="D19" s="233"/>
      <c r="E19" s="233"/>
      <c r="F19" s="233">
        <f>G19+H19</f>
        <v>53111.62</v>
      </c>
      <c r="G19" s="233">
        <f>G881</f>
        <v>43127.62</v>
      </c>
      <c r="H19" s="233">
        <f>H881</f>
        <v>9984</v>
      </c>
      <c r="I19" s="233"/>
      <c r="J19" s="233"/>
      <c r="K19" s="233"/>
      <c r="L19" s="233"/>
      <c r="M19" s="233"/>
      <c r="N19" s="106"/>
    </row>
    <row r="20" spans="1:14" ht="81" customHeight="1">
      <c r="A20" s="218" t="s">
        <v>177</v>
      </c>
      <c r="B20" s="14"/>
      <c r="C20" s="23"/>
      <c r="D20" s="23"/>
      <c r="E20" s="23"/>
      <c r="F20" s="23"/>
      <c r="G20" s="23"/>
      <c r="H20" s="23"/>
      <c r="I20" s="23"/>
      <c r="J20" s="23"/>
      <c r="K20" s="25"/>
      <c r="L20" s="13"/>
      <c r="M20" s="13"/>
      <c r="N20" s="13"/>
    </row>
    <row r="21" spans="1:14" ht="84.75" customHeight="1">
      <c r="A21" s="102" t="s">
        <v>317</v>
      </c>
      <c r="B21" s="57"/>
      <c r="C21" s="42"/>
      <c r="D21" s="42"/>
      <c r="E21" s="42"/>
      <c r="F21" s="42"/>
      <c r="G21" s="42"/>
      <c r="H21" s="42"/>
      <c r="I21" s="42"/>
      <c r="J21" s="42"/>
      <c r="K21" s="60"/>
      <c r="L21" s="13"/>
      <c r="M21" s="13"/>
      <c r="N21" s="13"/>
    </row>
    <row r="22" spans="1:14" ht="51.75" customHeight="1">
      <c r="A22" s="97" t="s">
        <v>494</v>
      </c>
      <c r="B22" s="58"/>
      <c r="C22" s="59"/>
      <c r="D22" s="60"/>
      <c r="E22" s="60"/>
      <c r="F22" s="59"/>
      <c r="G22" s="60"/>
      <c r="H22" s="60"/>
      <c r="I22" s="59"/>
      <c r="J22" s="60"/>
      <c r="K22" s="60"/>
      <c r="L22" s="13"/>
      <c r="M22" s="13"/>
      <c r="N22" s="13"/>
    </row>
    <row r="23" spans="1:14" ht="15.75">
      <c r="A23" s="33" t="s">
        <v>500</v>
      </c>
      <c r="B23" s="14"/>
      <c r="C23" s="61">
        <f aca="true" t="shared" si="3" ref="C23:M23">SUM(C24:C27)</f>
        <v>17752.9</v>
      </c>
      <c r="D23" s="61">
        <f>SUM(D24:D27)</f>
        <v>17752.9</v>
      </c>
      <c r="E23" s="61"/>
      <c r="F23" s="61">
        <f t="shared" si="3"/>
        <v>14632.1</v>
      </c>
      <c r="G23" s="393">
        <f t="shared" si="3"/>
        <v>14632.1</v>
      </c>
      <c r="H23" s="61"/>
      <c r="I23" s="61">
        <f t="shared" si="3"/>
        <v>11972.326399999998</v>
      </c>
      <c r="J23" s="61">
        <f t="shared" si="3"/>
        <v>11972.326399999998</v>
      </c>
      <c r="K23" s="61"/>
      <c r="L23" s="61">
        <f t="shared" si="3"/>
        <v>12649.197478400001</v>
      </c>
      <c r="M23" s="61">
        <f t="shared" si="3"/>
        <v>12649.197478400001</v>
      </c>
      <c r="N23" s="13"/>
    </row>
    <row r="24" spans="1:14" ht="47.25">
      <c r="A24" s="208" t="s">
        <v>297</v>
      </c>
      <c r="B24" s="14"/>
      <c r="C24" s="61">
        <f>C29+C48</f>
        <v>10212.9</v>
      </c>
      <c r="D24" s="61">
        <f>D29+D48</f>
        <v>10212.9</v>
      </c>
      <c r="E24" s="61"/>
      <c r="F24" s="61">
        <f>F29+F48</f>
        <v>4081.3</v>
      </c>
      <c r="G24" s="61">
        <f>G29+G48</f>
        <v>4081.3</v>
      </c>
      <c r="H24" s="61"/>
      <c r="I24" s="61">
        <f>I29+I48</f>
        <v>8889.4</v>
      </c>
      <c r="J24" s="61">
        <f>J29+J48</f>
        <v>8889.4</v>
      </c>
      <c r="K24" s="61"/>
      <c r="L24" s="61">
        <f>L29+L48</f>
        <v>9387.300000000001</v>
      </c>
      <c r="M24" s="61">
        <f>M29+M48</f>
        <v>9387.300000000001</v>
      </c>
      <c r="N24" s="13"/>
    </row>
    <row r="25" spans="1:14" ht="78.75">
      <c r="A25" s="105" t="s">
        <v>311</v>
      </c>
      <c r="B25" s="14"/>
      <c r="C25" s="61">
        <f>C30+C49</f>
        <v>1005.1</v>
      </c>
      <c r="D25" s="61">
        <f>D30+D49</f>
        <v>1005.1</v>
      </c>
      <c r="E25" s="61"/>
      <c r="F25" s="61">
        <f>F30+F49</f>
        <v>951.3</v>
      </c>
      <c r="G25" s="61">
        <f>G30+G49</f>
        <v>951.3</v>
      </c>
      <c r="H25" s="61"/>
      <c r="I25" s="61">
        <f>I30+I49</f>
        <v>1013.8000000000001</v>
      </c>
      <c r="J25" s="61">
        <f>J30+J49</f>
        <v>1013.8000000000001</v>
      </c>
      <c r="K25" s="61"/>
      <c r="L25" s="61">
        <f>L30+L49</f>
        <v>1076.9</v>
      </c>
      <c r="M25" s="61">
        <f>M30+M49</f>
        <v>1076.9</v>
      </c>
      <c r="N25" s="13"/>
    </row>
    <row r="26" spans="1:14" ht="63">
      <c r="A26" s="326" t="s">
        <v>85</v>
      </c>
      <c r="B26" s="14"/>
      <c r="C26" s="61"/>
      <c r="D26" s="61"/>
      <c r="E26" s="61"/>
      <c r="F26" s="61">
        <f>G26</f>
        <v>737.5</v>
      </c>
      <c r="G26" s="61">
        <f>G50</f>
        <v>737.5</v>
      </c>
      <c r="H26" s="61"/>
      <c r="I26" s="61"/>
      <c r="J26" s="61"/>
      <c r="K26" s="61"/>
      <c r="L26" s="61"/>
      <c r="M26" s="61"/>
      <c r="N26" s="13"/>
    </row>
    <row r="27" spans="1:14" ht="63">
      <c r="A27" s="298" t="s">
        <v>296</v>
      </c>
      <c r="B27" s="14"/>
      <c r="C27" s="61">
        <f>C70+C80</f>
        <v>6534.900000000001</v>
      </c>
      <c r="D27" s="61">
        <f>C27</f>
        <v>6534.900000000001</v>
      </c>
      <c r="E27" s="61"/>
      <c r="F27" s="61">
        <f>F70+F80</f>
        <v>8862</v>
      </c>
      <c r="G27" s="61">
        <f>G70+G80</f>
        <v>8862</v>
      </c>
      <c r="H27" s="61"/>
      <c r="I27" s="61">
        <f>I71</f>
        <v>2069.1264</v>
      </c>
      <c r="J27" s="61">
        <f>J71</f>
        <v>2069.1264</v>
      </c>
      <c r="K27" s="61"/>
      <c r="L27" s="61">
        <f>L71</f>
        <v>2184.9974784</v>
      </c>
      <c r="M27" s="61">
        <f>M71</f>
        <v>2184.9974784</v>
      </c>
      <c r="N27" s="13"/>
    </row>
    <row r="28" spans="1:14" ht="55.5" customHeight="1">
      <c r="A28" s="32"/>
      <c r="B28" s="211" t="s">
        <v>431</v>
      </c>
      <c r="C28" s="42">
        <f>C29+C30</f>
        <v>10150.4</v>
      </c>
      <c r="D28" s="42">
        <f>C28</f>
        <v>10150.4</v>
      </c>
      <c r="E28" s="42"/>
      <c r="F28" s="42">
        <f>G28</f>
        <v>4815.3</v>
      </c>
      <c r="G28" s="42">
        <f>G29+G30</f>
        <v>4815.3</v>
      </c>
      <c r="H28" s="42"/>
      <c r="I28" s="42">
        <f>I29+I30</f>
        <v>9001.6</v>
      </c>
      <c r="J28" s="42">
        <f>J29+J30</f>
        <v>9001.6</v>
      </c>
      <c r="K28" s="42"/>
      <c r="L28" s="42">
        <f>L29+L30</f>
        <v>9512</v>
      </c>
      <c r="M28" s="42">
        <f>M29+M30</f>
        <v>9512</v>
      </c>
      <c r="N28" s="106"/>
    </row>
    <row r="29" spans="1:14" ht="48" customHeight="1">
      <c r="A29" s="32"/>
      <c r="B29" s="219" t="s">
        <v>297</v>
      </c>
      <c r="C29" s="44">
        <f>D29</f>
        <v>9295.3</v>
      </c>
      <c r="D29" s="44">
        <v>9295.3</v>
      </c>
      <c r="E29" s="44"/>
      <c r="F29" s="42">
        <f>G29</f>
        <v>4015.3</v>
      </c>
      <c r="G29" s="44">
        <v>4015.3</v>
      </c>
      <c r="H29" s="44"/>
      <c r="I29" s="44">
        <v>8156.8</v>
      </c>
      <c r="J29" s="44">
        <f>I29</f>
        <v>8156.8</v>
      </c>
      <c r="K29" s="44"/>
      <c r="L29" s="44">
        <v>8613.6</v>
      </c>
      <c r="M29" s="44">
        <f>L29</f>
        <v>8613.6</v>
      </c>
      <c r="N29" s="106"/>
    </row>
    <row r="30" spans="1:14" ht="117" customHeight="1">
      <c r="A30" s="32"/>
      <c r="B30" s="105" t="s">
        <v>311</v>
      </c>
      <c r="C30" s="44">
        <v>855.1</v>
      </c>
      <c r="D30" s="44">
        <f>C30</f>
        <v>855.1</v>
      </c>
      <c r="E30" s="44"/>
      <c r="F30" s="42">
        <f>G30</f>
        <v>800</v>
      </c>
      <c r="G30" s="44">
        <v>800</v>
      </c>
      <c r="H30" s="38"/>
      <c r="I30" s="63">
        <f>G30*1.056</f>
        <v>844.8000000000001</v>
      </c>
      <c r="J30" s="44">
        <f>I30</f>
        <v>844.8000000000001</v>
      </c>
      <c r="K30" s="38"/>
      <c r="L30" s="24">
        <v>898.4</v>
      </c>
      <c r="M30" s="24">
        <f>L30</f>
        <v>898.4</v>
      </c>
      <c r="N30" s="106"/>
    </row>
    <row r="31" spans="1:14" ht="15.75">
      <c r="A31" s="32"/>
      <c r="B31" s="67" t="s">
        <v>66</v>
      </c>
      <c r="C31" s="44">
        <f aca="true" t="shared" si="4" ref="C31:M31">C33+C34</f>
        <v>20224</v>
      </c>
      <c r="D31" s="44">
        <f t="shared" si="4"/>
        <v>20224</v>
      </c>
      <c r="E31" s="44">
        <f t="shared" si="4"/>
        <v>0</v>
      </c>
      <c r="F31" s="44">
        <f t="shared" si="4"/>
        <v>8686</v>
      </c>
      <c r="G31" s="44">
        <f t="shared" si="4"/>
        <v>8686</v>
      </c>
      <c r="H31" s="44"/>
      <c r="I31" s="44">
        <f t="shared" si="4"/>
        <v>58034</v>
      </c>
      <c r="J31" s="44">
        <f t="shared" si="4"/>
        <v>58034</v>
      </c>
      <c r="K31" s="44"/>
      <c r="L31" s="44">
        <f t="shared" si="4"/>
        <v>59123</v>
      </c>
      <c r="M31" s="44">
        <f t="shared" si="4"/>
        <v>59123</v>
      </c>
      <c r="N31" s="106"/>
    </row>
    <row r="32" spans="1:14" ht="46.5" customHeight="1">
      <c r="A32" s="32"/>
      <c r="B32" s="19" t="s">
        <v>166</v>
      </c>
      <c r="C32" s="46">
        <f>D32</f>
        <v>20224</v>
      </c>
      <c r="D32" s="46">
        <f aca="true" t="shared" si="5" ref="D32:M32">D33+D34</f>
        <v>20224</v>
      </c>
      <c r="E32" s="44"/>
      <c r="F32" s="44">
        <f>G32</f>
        <v>8686</v>
      </c>
      <c r="G32" s="44">
        <f t="shared" si="5"/>
        <v>8686</v>
      </c>
      <c r="H32" s="44"/>
      <c r="I32" s="44">
        <f t="shared" si="5"/>
        <v>58034</v>
      </c>
      <c r="J32" s="44">
        <f t="shared" si="5"/>
        <v>58034</v>
      </c>
      <c r="K32" s="44"/>
      <c r="L32" s="44">
        <f t="shared" si="5"/>
        <v>59123</v>
      </c>
      <c r="M32" s="44">
        <f t="shared" si="5"/>
        <v>59123</v>
      </c>
      <c r="N32" s="106"/>
    </row>
    <row r="33" spans="1:14" ht="50.25" customHeight="1">
      <c r="A33" s="32"/>
      <c r="B33" s="219" t="s">
        <v>297</v>
      </c>
      <c r="C33" s="46">
        <f>D33</f>
        <v>17320</v>
      </c>
      <c r="D33" s="44">
        <v>17320</v>
      </c>
      <c r="E33" s="44"/>
      <c r="F33" s="44">
        <f>G33</f>
        <v>5782</v>
      </c>
      <c r="G33" s="44">
        <v>5782</v>
      </c>
      <c r="H33" s="44"/>
      <c r="I33" s="44">
        <v>51537</v>
      </c>
      <c r="J33" s="44">
        <f>I33</f>
        <v>51537</v>
      </c>
      <c r="K33" s="44"/>
      <c r="L33" s="44">
        <v>52626</v>
      </c>
      <c r="M33" s="44">
        <f>L33</f>
        <v>52626</v>
      </c>
      <c r="N33" s="106"/>
    </row>
    <row r="34" spans="1:14" ht="114" customHeight="1">
      <c r="A34" s="32"/>
      <c r="B34" s="105" t="s">
        <v>311</v>
      </c>
      <c r="C34" s="46">
        <f>D34</f>
        <v>2904</v>
      </c>
      <c r="D34" s="46">
        <v>2904</v>
      </c>
      <c r="E34" s="44"/>
      <c r="F34" s="44">
        <f>G34</f>
        <v>2904</v>
      </c>
      <c r="G34" s="44">
        <v>2904</v>
      </c>
      <c r="H34" s="44"/>
      <c r="I34" s="44">
        <v>6497</v>
      </c>
      <c r="J34" s="44">
        <v>6497</v>
      </c>
      <c r="K34" s="44"/>
      <c r="L34" s="44">
        <v>6497</v>
      </c>
      <c r="M34" s="44">
        <v>6497</v>
      </c>
      <c r="N34" s="106"/>
    </row>
    <row r="35" spans="1:14" ht="15.75">
      <c r="A35" s="32"/>
      <c r="B35" s="67" t="s">
        <v>75</v>
      </c>
      <c r="C35" s="63"/>
      <c r="D35" s="44"/>
      <c r="E35" s="44"/>
      <c r="F35" s="63"/>
      <c r="G35" s="44"/>
      <c r="H35" s="38"/>
      <c r="I35" s="63"/>
      <c r="J35" s="44"/>
      <c r="K35" s="38"/>
      <c r="L35" s="106"/>
      <c r="M35" s="106"/>
      <c r="N35" s="106"/>
    </row>
    <row r="36" spans="1:14" ht="35.25" customHeight="1">
      <c r="A36" s="32"/>
      <c r="B36" s="19" t="s">
        <v>47</v>
      </c>
      <c r="C36" s="46">
        <f aca="true" t="shared" si="6" ref="C36:M36">C37+C38</f>
        <v>20224</v>
      </c>
      <c r="D36" s="46">
        <f t="shared" si="6"/>
        <v>20224</v>
      </c>
      <c r="E36" s="46"/>
      <c r="F36" s="46">
        <f t="shared" si="6"/>
        <v>8686</v>
      </c>
      <c r="G36" s="46">
        <f t="shared" si="6"/>
        <v>8686</v>
      </c>
      <c r="H36" s="46"/>
      <c r="I36" s="46">
        <f t="shared" si="6"/>
        <v>26531</v>
      </c>
      <c r="J36" s="46">
        <f t="shared" si="6"/>
        <v>26531</v>
      </c>
      <c r="K36" s="46"/>
      <c r="L36" s="46">
        <f t="shared" si="6"/>
        <v>27623</v>
      </c>
      <c r="M36" s="46">
        <f t="shared" si="6"/>
        <v>27623</v>
      </c>
      <c r="N36" s="106"/>
    </row>
    <row r="37" spans="1:14" ht="48" customHeight="1">
      <c r="A37" s="32"/>
      <c r="B37" s="219" t="s">
        <v>297</v>
      </c>
      <c r="C37" s="46">
        <f>D37</f>
        <v>17320</v>
      </c>
      <c r="D37" s="46">
        <v>17320</v>
      </c>
      <c r="E37" s="46"/>
      <c r="F37" s="46">
        <f>G37</f>
        <v>5782</v>
      </c>
      <c r="G37" s="46">
        <v>5782</v>
      </c>
      <c r="H37" s="46"/>
      <c r="I37" s="46">
        <v>23627</v>
      </c>
      <c r="J37" s="46">
        <f>I37</f>
        <v>23627</v>
      </c>
      <c r="K37" s="46"/>
      <c r="L37" s="46">
        <f>M37</f>
        <v>24719</v>
      </c>
      <c r="M37" s="46">
        <v>24719</v>
      </c>
      <c r="N37" s="106"/>
    </row>
    <row r="38" spans="1:14" ht="54" customHeight="1">
      <c r="A38" s="32"/>
      <c r="B38" s="105" t="s">
        <v>294</v>
      </c>
      <c r="C38" s="68">
        <v>2904</v>
      </c>
      <c r="D38" s="46">
        <f>C38</f>
        <v>2904</v>
      </c>
      <c r="E38" s="46"/>
      <c r="F38" s="68">
        <v>2904</v>
      </c>
      <c r="G38" s="46">
        <f>F38</f>
        <v>2904</v>
      </c>
      <c r="H38" s="46"/>
      <c r="I38" s="68">
        <v>2904</v>
      </c>
      <c r="J38" s="46">
        <f>I38</f>
        <v>2904</v>
      </c>
      <c r="K38" s="38"/>
      <c r="L38" s="106">
        <v>2904</v>
      </c>
      <c r="M38" s="106">
        <f>L38</f>
        <v>2904</v>
      </c>
      <c r="N38" s="106"/>
    </row>
    <row r="39" spans="1:14" ht="23.25" customHeight="1">
      <c r="A39" s="32"/>
      <c r="B39" s="67" t="s">
        <v>508</v>
      </c>
      <c r="C39" s="68"/>
      <c r="D39" s="46"/>
      <c r="E39" s="46"/>
      <c r="F39" s="68"/>
      <c r="G39" s="46"/>
      <c r="H39" s="46"/>
      <c r="I39" s="68"/>
      <c r="J39" s="46"/>
      <c r="K39" s="38"/>
      <c r="L39" s="106"/>
      <c r="M39" s="106"/>
      <c r="N39" s="106"/>
    </row>
    <row r="40" spans="1:14" ht="36.75" customHeight="1">
      <c r="A40" s="32"/>
      <c r="B40" s="19" t="s">
        <v>459</v>
      </c>
      <c r="C40" s="69">
        <f aca="true" t="shared" si="7" ref="C40:M40">C28/C36</f>
        <v>0.5018987341772152</v>
      </c>
      <c r="D40" s="69">
        <f t="shared" si="7"/>
        <v>0.5018987341772152</v>
      </c>
      <c r="E40" s="69"/>
      <c r="F40" s="69">
        <f t="shared" si="7"/>
        <v>0.5543748560902602</v>
      </c>
      <c r="G40" s="69">
        <f t="shared" si="7"/>
        <v>0.5543748560902602</v>
      </c>
      <c r="H40" s="69"/>
      <c r="I40" s="69">
        <f t="shared" si="7"/>
        <v>0.3392861181259659</v>
      </c>
      <c r="J40" s="69">
        <f t="shared" si="7"/>
        <v>0.3392861181259659</v>
      </c>
      <c r="K40" s="69"/>
      <c r="L40" s="69">
        <f t="shared" si="7"/>
        <v>0.3443507222242334</v>
      </c>
      <c r="M40" s="69">
        <f t="shared" si="7"/>
        <v>0.3443507222242334</v>
      </c>
      <c r="N40" s="152"/>
    </row>
    <row r="41" spans="1:14" ht="51" customHeight="1">
      <c r="A41" s="32"/>
      <c r="B41" s="219" t="s">
        <v>297</v>
      </c>
      <c r="C41" s="69">
        <f aca="true" t="shared" si="8" ref="C41:M41">C29/C37</f>
        <v>0.5366801385681292</v>
      </c>
      <c r="D41" s="69">
        <f t="shared" si="8"/>
        <v>0.5366801385681292</v>
      </c>
      <c r="E41" s="69"/>
      <c r="F41" s="69">
        <f t="shared" si="8"/>
        <v>0.6944482877896921</v>
      </c>
      <c r="G41" s="69">
        <f t="shared" si="8"/>
        <v>0.6944482877896921</v>
      </c>
      <c r="H41" s="69"/>
      <c r="I41" s="69">
        <f t="shared" si="8"/>
        <v>0.3452321496592881</v>
      </c>
      <c r="J41" s="69">
        <f t="shared" si="8"/>
        <v>0.3452321496592881</v>
      </c>
      <c r="K41" s="69"/>
      <c r="L41" s="69">
        <f t="shared" si="8"/>
        <v>0.34846069824831105</v>
      </c>
      <c r="M41" s="69">
        <f t="shared" si="8"/>
        <v>0.34846069824831105</v>
      </c>
      <c r="N41" s="106"/>
    </row>
    <row r="42" spans="1:14" ht="111" customHeight="1">
      <c r="A42" s="32"/>
      <c r="B42" s="9" t="s">
        <v>311</v>
      </c>
      <c r="C42" s="69">
        <f aca="true" t="shared" si="9" ref="C42:M42">C30/C38</f>
        <v>0.29445592286501376</v>
      </c>
      <c r="D42" s="69">
        <f t="shared" si="9"/>
        <v>0.29445592286501376</v>
      </c>
      <c r="E42" s="69"/>
      <c r="F42" s="69">
        <f t="shared" si="9"/>
        <v>0.27548209366391185</v>
      </c>
      <c r="G42" s="69">
        <f t="shared" si="9"/>
        <v>0.27548209366391185</v>
      </c>
      <c r="H42" s="69"/>
      <c r="I42" s="69">
        <f t="shared" si="9"/>
        <v>0.29090909090909095</v>
      </c>
      <c r="J42" s="69">
        <f t="shared" si="9"/>
        <v>0.29090909090909095</v>
      </c>
      <c r="K42" s="69"/>
      <c r="L42" s="69">
        <f t="shared" si="9"/>
        <v>0.309366391184573</v>
      </c>
      <c r="M42" s="69">
        <f t="shared" si="9"/>
        <v>0.309366391184573</v>
      </c>
      <c r="N42" s="106"/>
    </row>
    <row r="43" spans="1:14" ht="15.75">
      <c r="A43" s="32"/>
      <c r="B43" s="67" t="s">
        <v>76</v>
      </c>
      <c r="C43" s="70"/>
      <c r="D43" s="69"/>
      <c r="E43" s="69"/>
      <c r="F43" s="70"/>
      <c r="G43" s="69"/>
      <c r="H43" s="69"/>
      <c r="I43" s="70"/>
      <c r="J43" s="69"/>
      <c r="K43" s="38"/>
      <c r="L43" s="106"/>
      <c r="M43" s="106"/>
      <c r="N43" s="106"/>
    </row>
    <row r="44" spans="1:14" ht="31.5">
      <c r="A44" s="32"/>
      <c r="B44" s="19" t="s">
        <v>491</v>
      </c>
      <c r="C44" s="69">
        <f aca="true" t="shared" si="10" ref="C44:M44">C36/C32*100</f>
        <v>100</v>
      </c>
      <c r="D44" s="69">
        <f t="shared" si="10"/>
        <v>100</v>
      </c>
      <c r="E44" s="69"/>
      <c r="F44" s="69">
        <f t="shared" si="10"/>
        <v>100</v>
      </c>
      <c r="G44" s="69">
        <f t="shared" si="10"/>
        <v>100</v>
      </c>
      <c r="H44" s="69"/>
      <c r="I44" s="69">
        <f t="shared" si="10"/>
        <v>45.716304235448185</v>
      </c>
      <c r="J44" s="69">
        <f t="shared" si="10"/>
        <v>45.716304235448185</v>
      </c>
      <c r="K44" s="69"/>
      <c r="L44" s="69">
        <f t="shared" si="10"/>
        <v>46.721242156182875</v>
      </c>
      <c r="M44" s="69">
        <f t="shared" si="10"/>
        <v>46.721242156182875</v>
      </c>
      <c r="N44" s="106"/>
    </row>
    <row r="45" spans="1:14" ht="50.25" customHeight="1">
      <c r="A45" s="32"/>
      <c r="B45" s="219" t="s">
        <v>297</v>
      </c>
      <c r="C45" s="69">
        <f aca="true" t="shared" si="11" ref="C45:M45">C37/C33*100</f>
        <v>100</v>
      </c>
      <c r="D45" s="69">
        <f t="shared" si="11"/>
        <v>100</v>
      </c>
      <c r="E45" s="69"/>
      <c r="F45" s="69">
        <f t="shared" si="11"/>
        <v>100</v>
      </c>
      <c r="G45" s="69">
        <f t="shared" si="11"/>
        <v>100</v>
      </c>
      <c r="H45" s="69"/>
      <c r="I45" s="69">
        <f t="shared" si="11"/>
        <v>45.84473291033626</v>
      </c>
      <c r="J45" s="69">
        <f t="shared" si="11"/>
        <v>45.84473291033626</v>
      </c>
      <c r="K45" s="69"/>
      <c r="L45" s="69">
        <f t="shared" si="11"/>
        <v>46.97107893436704</v>
      </c>
      <c r="M45" s="69">
        <f t="shared" si="11"/>
        <v>46.97107893436704</v>
      </c>
      <c r="N45" s="106"/>
    </row>
    <row r="46" spans="1:14" ht="115.5" customHeight="1">
      <c r="A46" s="32"/>
      <c r="B46" s="105" t="s">
        <v>311</v>
      </c>
      <c r="C46" s="69">
        <f aca="true" t="shared" si="12" ref="C46:M46">C38/C34*100</f>
        <v>100</v>
      </c>
      <c r="D46" s="69">
        <f t="shared" si="12"/>
        <v>100</v>
      </c>
      <c r="E46" s="69"/>
      <c r="F46" s="69">
        <f t="shared" si="12"/>
        <v>100</v>
      </c>
      <c r="G46" s="69">
        <f t="shared" si="12"/>
        <v>100</v>
      </c>
      <c r="H46" s="69"/>
      <c r="I46" s="69">
        <f t="shared" si="12"/>
        <v>44.69755271663845</v>
      </c>
      <c r="J46" s="69">
        <f t="shared" si="12"/>
        <v>44.69755271663845</v>
      </c>
      <c r="K46" s="69"/>
      <c r="L46" s="69">
        <f t="shared" si="12"/>
        <v>44.69755271663845</v>
      </c>
      <c r="M46" s="69">
        <f t="shared" si="12"/>
        <v>44.69755271663845</v>
      </c>
      <c r="N46" s="106"/>
    </row>
    <row r="47" spans="1:14" ht="80.25" customHeight="1">
      <c r="A47" s="32"/>
      <c r="B47" s="213" t="s">
        <v>224</v>
      </c>
      <c r="C47" s="61">
        <f aca="true" t="shared" si="13" ref="C47:M47">C48+C49</f>
        <v>1067.6</v>
      </c>
      <c r="D47" s="61">
        <f t="shared" si="13"/>
        <v>1067.6</v>
      </c>
      <c r="E47" s="61"/>
      <c r="F47" s="61">
        <f>G47</f>
        <v>954.8</v>
      </c>
      <c r="G47" s="61">
        <f>G48+G49+G50</f>
        <v>954.8</v>
      </c>
      <c r="H47" s="61"/>
      <c r="I47" s="61">
        <f t="shared" si="13"/>
        <v>901.6</v>
      </c>
      <c r="J47" s="61">
        <f t="shared" si="13"/>
        <v>901.6</v>
      </c>
      <c r="K47" s="61"/>
      <c r="L47" s="61">
        <f t="shared" si="13"/>
        <v>952.2</v>
      </c>
      <c r="M47" s="61">
        <f t="shared" si="13"/>
        <v>952.2</v>
      </c>
      <c r="N47" s="106"/>
    </row>
    <row r="48" spans="1:14" ht="51" customHeight="1">
      <c r="A48" s="32"/>
      <c r="B48" s="219" t="s">
        <v>297</v>
      </c>
      <c r="C48" s="63">
        <f>D48</f>
        <v>917.6</v>
      </c>
      <c r="D48" s="63">
        <v>917.6</v>
      </c>
      <c r="E48" s="63"/>
      <c r="F48" s="61">
        <f>G48</f>
        <v>66</v>
      </c>
      <c r="G48" s="63">
        <v>66</v>
      </c>
      <c r="H48" s="63"/>
      <c r="I48" s="63">
        <v>732.6</v>
      </c>
      <c r="J48" s="63">
        <f>I48</f>
        <v>732.6</v>
      </c>
      <c r="K48" s="63"/>
      <c r="L48" s="63">
        <v>773.7</v>
      </c>
      <c r="M48" s="63">
        <f>L48</f>
        <v>773.7</v>
      </c>
      <c r="N48" s="106"/>
    </row>
    <row r="49" spans="1:14" ht="114" customHeight="1">
      <c r="A49" s="32"/>
      <c r="B49" s="9" t="s">
        <v>311</v>
      </c>
      <c r="C49" s="63">
        <f>D49</f>
        <v>150</v>
      </c>
      <c r="D49" s="63">
        <v>150</v>
      </c>
      <c r="E49" s="63"/>
      <c r="F49" s="61">
        <f>G49</f>
        <v>151.3</v>
      </c>
      <c r="G49" s="63">
        <v>151.3</v>
      </c>
      <c r="H49" s="63"/>
      <c r="I49" s="63">
        <v>169</v>
      </c>
      <c r="J49" s="63">
        <f>I49</f>
        <v>169</v>
      </c>
      <c r="K49" s="63"/>
      <c r="L49" s="63">
        <v>178.5</v>
      </c>
      <c r="M49" s="63">
        <f>L49</f>
        <v>178.5</v>
      </c>
      <c r="N49" s="106"/>
    </row>
    <row r="50" spans="1:14" ht="92.25" customHeight="1">
      <c r="A50" s="32"/>
      <c r="B50" s="326" t="s">
        <v>85</v>
      </c>
      <c r="C50" s="63"/>
      <c r="D50" s="63"/>
      <c r="E50" s="63"/>
      <c r="F50" s="61">
        <f>G50</f>
        <v>737.5</v>
      </c>
      <c r="G50" s="63">
        <v>737.5</v>
      </c>
      <c r="H50" s="63"/>
      <c r="I50" s="63"/>
      <c r="J50" s="63"/>
      <c r="K50" s="63"/>
      <c r="L50" s="63"/>
      <c r="M50" s="63"/>
      <c r="N50" s="106"/>
    </row>
    <row r="51" spans="1:14" ht="15.75">
      <c r="A51" s="32"/>
      <c r="B51" s="215" t="s">
        <v>66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106"/>
    </row>
    <row r="52" spans="1:14" ht="33" customHeight="1">
      <c r="A52" s="32"/>
      <c r="B52" s="112" t="s">
        <v>166</v>
      </c>
      <c r="C52" s="68">
        <f>D52</f>
        <v>353</v>
      </c>
      <c r="D52" s="68">
        <f aca="true" t="shared" si="14" ref="D52:M52">D53+D54</f>
        <v>353</v>
      </c>
      <c r="E52" s="68"/>
      <c r="F52" s="68">
        <f>G52</f>
        <v>478</v>
      </c>
      <c r="G52" s="68">
        <f>G53+G54+G55</f>
        <v>478</v>
      </c>
      <c r="H52" s="68"/>
      <c r="I52" s="68">
        <f t="shared" si="14"/>
        <v>619</v>
      </c>
      <c r="J52" s="68">
        <f t="shared" si="14"/>
        <v>619</v>
      </c>
      <c r="K52" s="68"/>
      <c r="L52" s="68">
        <f t="shared" si="14"/>
        <v>625</v>
      </c>
      <c r="M52" s="68">
        <f t="shared" si="14"/>
        <v>625</v>
      </c>
      <c r="N52" s="106"/>
    </row>
    <row r="53" spans="1:14" ht="47.25">
      <c r="A53" s="32"/>
      <c r="B53" s="208" t="s">
        <v>297</v>
      </c>
      <c r="C53" s="68">
        <f>D53</f>
        <v>307</v>
      </c>
      <c r="D53" s="68">
        <v>307</v>
      </c>
      <c r="E53" s="68"/>
      <c r="F53" s="68">
        <f>G53</f>
        <v>60</v>
      </c>
      <c r="G53" s="68">
        <v>60</v>
      </c>
      <c r="H53" s="68"/>
      <c r="I53" s="68">
        <v>525</v>
      </c>
      <c r="J53" s="68">
        <v>525</v>
      </c>
      <c r="K53" s="68"/>
      <c r="L53" s="68">
        <v>530</v>
      </c>
      <c r="M53" s="68">
        <v>530</v>
      </c>
      <c r="N53" s="106"/>
    </row>
    <row r="54" spans="1:14" ht="110.25">
      <c r="A54" s="32"/>
      <c r="B54" s="9" t="s">
        <v>311</v>
      </c>
      <c r="C54" s="68">
        <f>D54</f>
        <v>46</v>
      </c>
      <c r="D54" s="68">
        <v>46</v>
      </c>
      <c r="E54" s="68"/>
      <c r="F54" s="68">
        <f>G54</f>
        <v>42</v>
      </c>
      <c r="G54" s="68">
        <v>42</v>
      </c>
      <c r="H54" s="68"/>
      <c r="I54" s="68">
        <v>94</v>
      </c>
      <c r="J54" s="68">
        <v>94</v>
      </c>
      <c r="K54" s="68"/>
      <c r="L54" s="68">
        <v>95</v>
      </c>
      <c r="M54" s="68">
        <v>95</v>
      </c>
      <c r="N54" s="106"/>
    </row>
    <row r="55" spans="1:14" ht="78.75">
      <c r="A55" s="32"/>
      <c r="B55" s="326" t="s">
        <v>85</v>
      </c>
      <c r="C55" s="68"/>
      <c r="D55" s="68"/>
      <c r="E55" s="68"/>
      <c r="F55" s="68">
        <f>G55</f>
        <v>376</v>
      </c>
      <c r="G55" s="68">
        <v>376</v>
      </c>
      <c r="H55" s="68"/>
      <c r="I55" s="68"/>
      <c r="J55" s="68"/>
      <c r="K55" s="68"/>
      <c r="L55" s="68"/>
      <c r="M55" s="68"/>
      <c r="N55" s="106"/>
    </row>
    <row r="56" spans="1:14" ht="22.5" customHeight="1">
      <c r="A56" s="32"/>
      <c r="B56" s="215" t="s">
        <v>75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106"/>
    </row>
    <row r="57" spans="1:14" ht="35.25" customHeight="1">
      <c r="A57" s="32"/>
      <c r="B57" s="112" t="s">
        <v>47</v>
      </c>
      <c r="C57" s="68">
        <f aca="true" t="shared" si="15" ref="C57:M57">C58+C59</f>
        <v>353</v>
      </c>
      <c r="D57" s="68">
        <f t="shared" si="15"/>
        <v>353</v>
      </c>
      <c r="E57" s="68"/>
      <c r="F57" s="68">
        <f>G57</f>
        <v>448</v>
      </c>
      <c r="G57" s="68">
        <f>G58+G59+G60</f>
        <v>448</v>
      </c>
      <c r="H57" s="68"/>
      <c r="I57" s="68">
        <f t="shared" si="15"/>
        <v>360</v>
      </c>
      <c r="J57" s="68">
        <f t="shared" si="15"/>
        <v>360</v>
      </c>
      <c r="K57" s="68"/>
      <c r="L57" s="68">
        <f t="shared" si="15"/>
        <v>360</v>
      </c>
      <c r="M57" s="68">
        <f t="shared" si="15"/>
        <v>360</v>
      </c>
      <c r="N57" s="106"/>
    </row>
    <row r="58" spans="1:14" ht="51" customHeight="1">
      <c r="A58" s="32"/>
      <c r="B58" s="219" t="s">
        <v>297</v>
      </c>
      <c r="C58" s="68">
        <f>D58</f>
        <v>307</v>
      </c>
      <c r="D58" s="68">
        <v>307</v>
      </c>
      <c r="E58" s="68"/>
      <c r="F58" s="68">
        <f>G58</f>
        <v>224</v>
      </c>
      <c r="G58" s="68">
        <v>224</v>
      </c>
      <c r="H58" s="68"/>
      <c r="I58" s="68">
        <v>315</v>
      </c>
      <c r="J58" s="68">
        <v>315</v>
      </c>
      <c r="K58" s="68"/>
      <c r="L58" s="68">
        <v>315</v>
      </c>
      <c r="M58" s="68">
        <v>315</v>
      </c>
      <c r="N58" s="106"/>
    </row>
    <row r="59" spans="1:14" ht="110.25">
      <c r="A59" s="32"/>
      <c r="B59" s="9" t="s">
        <v>311</v>
      </c>
      <c r="C59" s="68">
        <v>46</v>
      </c>
      <c r="D59" s="68">
        <v>46</v>
      </c>
      <c r="E59" s="68"/>
      <c r="F59" s="68">
        <f>G59</f>
        <v>42</v>
      </c>
      <c r="G59" s="68">
        <v>42</v>
      </c>
      <c r="H59" s="68"/>
      <c r="I59" s="68">
        <v>45</v>
      </c>
      <c r="J59" s="68">
        <v>45</v>
      </c>
      <c r="K59" s="68"/>
      <c r="L59" s="68">
        <v>45</v>
      </c>
      <c r="M59" s="68">
        <v>45</v>
      </c>
      <c r="N59" s="106"/>
    </row>
    <row r="60" spans="1:14" ht="78.75">
      <c r="A60" s="32"/>
      <c r="B60" s="322" t="s">
        <v>85</v>
      </c>
      <c r="C60" s="68"/>
      <c r="D60" s="68"/>
      <c r="E60" s="68"/>
      <c r="F60" s="68">
        <f>G60</f>
        <v>182</v>
      </c>
      <c r="G60" s="68">
        <v>182</v>
      </c>
      <c r="H60" s="68"/>
      <c r="I60" s="68"/>
      <c r="J60" s="68"/>
      <c r="K60" s="68"/>
      <c r="L60" s="68"/>
      <c r="M60" s="68"/>
      <c r="N60" s="106"/>
    </row>
    <row r="61" spans="1:14" ht="19.5" customHeight="1">
      <c r="A61" s="32"/>
      <c r="B61" s="215" t="s">
        <v>508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106"/>
    </row>
    <row r="62" spans="1:14" ht="39" customHeight="1">
      <c r="A62" s="32"/>
      <c r="B62" s="112" t="s">
        <v>459</v>
      </c>
      <c r="C62" s="63">
        <f aca="true" t="shared" si="16" ref="C62:M62">C47/C57</f>
        <v>3.0243626062322946</v>
      </c>
      <c r="D62" s="63">
        <f t="shared" si="16"/>
        <v>3.0243626062322946</v>
      </c>
      <c r="E62" s="63"/>
      <c r="F62" s="63">
        <f t="shared" si="16"/>
        <v>2.13125</v>
      </c>
      <c r="G62" s="63">
        <f t="shared" si="16"/>
        <v>2.13125</v>
      </c>
      <c r="H62" s="63"/>
      <c r="I62" s="63">
        <f t="shared" si="16"/>
        <v>2.5044444444444447</v>
      </c>
      <c r="J62" s="63">
        <f t="shared" si="16"/>
        <v>2.5044444444444447</v>
      </c>
      <c r="K62" s="63"/>
      <c r="L62" s="63">
        <f t="shared" si="16"/>
        <v>2.645</v>
      </c>
      <c r="M62" s="63">
        <f t="shared" si="16"/>
        <v>2.645</v>
      </c>
      <c r="N62" s="106"/>
    </row>
    <row r="63" spans="1:14" ht="47.25">
      <c r="A63" s="32"/>
      <c r="B63" s="208" t="s">
        <v>297</v>
      </c>
      <c r="C63" s="63">
        <f aca="true" t="shared" si="17" ref="C63:M63">C48/C58</f>
        <v>2.9889250814332247</v>
      </c>
      <c r="D63" s="63">
        <f t="shared" si="17"/>
        <v>2.9889250814332247</v>
      </c>
      <c r="E63" s="63"/>
      <c r="F63" s="63">
        <f t="shared" si="17"/>
        <v>0.29464285714285715</v>
      </c>
      <c r="G63" s="63">
        <f t="shared" si="17"/>
        <v>0.29464285714285715</v>
      </c>
      <c r="H63" s="63"/>
      <c r="I63" s="63">
        <f t="shared" si="17"/>
        <v>2.3257142857142856</v>
      </c>
      <c r="J63" s="63">
        <f t="shared" si="17"/>
        <v>2.3257142857142856</v>
      </c>
      <c r="K63" s="63"/>
      <c r="L63" s="63">
        <f t="shared" si="17"/>
        <v>2.4561904761904763</v>
      </c>
      <c r="M63" s="63">
        <f t="shared" si="17"/>
        <v>2.4561904761904763</v>
      </c>
      <c r="N63" s="106"/>
    </row>
    <row r="64" spans="1:14" ht="110.25">
      <c r="A64" s="32"/>
      <c r="B64" s="9" t="s">
        <v>311</v>
      </c>
      <c r="C64" s="63">
        <f>C49/C59</f>
        <v>3.260869565217391</v>
      </c>
      <c r="D64" s="63">
        <f>D49/D59</f>
        <v>3.260869565217391</v>
      </c>
      <c r="E64" s="63"/>
      <c r="F64" s="63">
        <f>F49/F59</f>
        <v>3.6023809523809525</v>
      </c>
      <c r="G64" s="63">
        <f>G49/G59</f>
        <v>3.6023809523809525</v>
      </c>
      <c r="H64" s="63"/>
      <c r="I64" s="63">
        <f>I49/I59</f>
        <v>3.7555555555555555</v>
      </c>
      <c r="J64" s="63">
        <f>J49/J59</f>
        <v>3.7555555555555555</v>
      </c>
      <c r="K64" s="63"/>
      <c r="L64" s="63">
        <f>L49/L59</f>
        <v>3.966666666666667</v>
      </c>
      <c r="M64" s="63">
        <f>M49/M59</f>
        <v>3.966666666666667</v>
      </c>
      <c r="N64" s="106"/>
    </row>
    <row r="65" spans="1:14" ht="78.75">
      <c r="A65" s="32"/>
      <c r="B65" s="322" t="s">
        <v>85</v>
      </c>
      <c r="C65" s="63"/>
      <c r="D65" s="63"/>
      <c r="E65" s="63"/>
      <c r="F65" s="63">
        <f>G65</f>
        <v>4.052197802197802</v>
      </c>
      <c r="G65" s="63">
        <f>G50/G60</f>
        <v>4.052197802197802</v>
      </c>
      <c r="H65" s="63"/>
      <c r="I65" s="63"/>
      <c r="J65" s="63"/>
      <c r="K65" s="63"/>
      <c r="L65" s="63"/>
      <c r="M65" s="63"/>
      <c r="N65" s="106"/>
    </row>
    <row r="66" spans="1:14" ht="15.75">
      <c r="A66" s="32"/>
      <c r="B66" s="67" t="s">
        <v>76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106"/>
    </row>
    <row r="67" spans="1:14" ht="40.5" customHeight="1">
      <c r="A67" s="32"/>
      <c r="B67" s="19" t="s">
        <v>491</v>
      </c>
      <c r="C67" s="63">
        <f aca="true" t="shared" si="18" ref="C67:M67">C57/C52*100</f>
        <v>100</v>
      </c>
      <c r="D67" s="63">
        <f t="shared" si="18"/>
        <v>100</v>
      </c>
      <c r="E67" s="63"/>
      <c r="F67" s="63">
        <f t="shared" si="18"/>
        <v>93.72384937238493</v>
      </c>
      <c r="G67" s="63">
        <f t="shared" si="18"/>
        <v>93.72384937238493</v>
      </c>
      <c r="H67" s="63"/>
      <c r="I67" s="63">
        <f t="shared" si="18"/>
        <v>58.15831987075929</v>
      </c>
      <c r="J67" s="63">
        <f t="shared" si="18"/>
        <v>58.15831987075929</v>
      </c>
      <c r="K67" s="63"/>
      <c r="L67" s="63">
        <f t="shared" si="18"/>
        <v>57.599999999999994</v>
      </c>
      <c r="M67" s="63">
        <f t="shared" si="18"/>
        <v>57.599999999999994</v>
      </c>
      <c r="N67" s="106"/>
    </row>
    <row r="68" spans="1:14" ht="63">
      <c r="A68" s="32"/>
      <c r="B68" s="208" t="s">
        <v>298</v>
      </c>
      <c r="C68" s="63">
        <f aca="true" t="shared" si="19" ref="C68:M68">C58/C53*100</f>
        <v>100</v>
      </c>
      <c r="D68" s="63">
        <f t="shared" si="19"/>
        <v>100</v>
      </c>
      <c r="E68" s="63"/>
      <c r="F68" s="63">
        <f t="shared" si="19"/>
        <v>373.3333333333333</v>
      </c>
      <c r="G68" s="63">
        <f t="shared" si="19"/>
        <v>373.3333333333333</v>
      </c>
      <c r="H68" s="63"/>
      <c r="I68" s="63">
        <f t="shared" si="19"/>
        <v>60</v>
      </c>
      <c r="J68" s="63">
        <f t="shared" si="19"/>
        <v>60</v>
      </c>
      <c r="K68" s="63"/>
      <c r="L68" s="63">
        <f t="shared" si="19"/>
        <v>59.43396226415094</v>
      </c>
      <c r="M68" s="63">
        <f t="shared" si="19"/>
        <v>59.43396226415094</v>
      </c>
      <c r="N68" s="106"/>
    </row>
    <row r="69" spans="1:14" ht="110.25">
      <c r="A69" s="32"/>
      <c r="B69" s="9" t="s">
        <v>311</v>
      </c>
      <c r="C69" s="63">
        <f aca="true" t="shared" si="20" ref="C69:M69">C59/C54*100</f>
        <v>100</v>
      </c>
      <c r="D69" s="63">
        <f t="shared" si="20"/>
        <v>100</v>
      </c>
      <c r="E69" s="63"/>
      <c r="F69" s="63">
        <f t="shared" si="20"/>
        <v>100</v>
      </c>
      <c r="G69" s="63">
        <f t="shared" si="20"/>
        <v>100</v>
      </c>
      <c r="H69" s="63"/>
      <c r="I69" s="63">
        <f t="shared" si="20"/>
        <v>47.87234042553192</v>
      </c>
      <c r="J69" s="63">
        <f t="shared" si="20"/>
        <v>47.87234042553192</v>
      </c>
      <c r="K69" s="63"/>
      <c r="L69" s="63">
        <f t="shared" si="20"/>
        <v>47.368421052631575</v>
      </c>
      <c r="M69" s="63">
        <f t="shared" si="20"/>
        <v>47.368421052631575</v>
      </c>
      <c r="N69" s="106"/>
    </row>
    <row r="70" spans="1:14" ht="77.25" customHeight="1">
      <c r="A70" s="97"/>
      <c r="B70" s="323" t="s">
        <v>86</v>
      </c>
      <c r="C70" s="61">
        <f>D70</f>
        <v>1830.3</v>
      </c>
      <c r="D70" s="61">
        <f aca="true" t="shared" si="21" ref="D70:M70">D71</f>
        <v>1830.3</v>
      </c>
      <c r="E70" s="61"/>
      <c r="F70" s="61">
        <f t="shared" si="21"/>
        <v>1959.4</v>
      </c>
      <c r="G70" s="61">
        <f t="shared" si="21"/>
        <v>1959.4</v>
      </c>
      <c r="H70" s="61"/>
      <c r="I70" s="61">
        <f t="shared" si="21"/>
        <v>2069.1264</v>
      </c>
      <c r="J70" s="61">
        <f t="shared" si="21"/>
        <v>2069.1264</v>
      </c>
      <c r="K70" s="61"/>
      <c r="L70" s="61">
        <f t="shared" si="21"/>
        <v>2184.9974784</v>
      </c>
      <c r="M70" s="61">
        <f t="shared" si="21"/>
        <v>2184.9974784</v>
      </c>
      <c r="N70" s="106"/>
    </row>
    <row r="71" spans="1:14" ht="63">
      <c r="A71" s="97"/>
      <c r="B71" s="298" t="s">
        <v>312</v>
      </c>
      <c r="C71" s="63">
        <f>D71</f>
        <v>1830.3</v>
      </c>
      <c r="D71" s="44">
        <v>1830.3</v>
      </c>
      <c r="E71" s="44"/>
      <c r="F71" s="44">
        <f>G71</f>
        <v>1959.4</v>
      </c>
      <c r="G71" s="44">
        <v>1959.4</v>
      </c>
      <c r="H71" s="44"/>
      <c r="I71" s="44">
        <f>F71*1.056</f>
        <v>2069.1264</v>
      </c>
      <c r="J71" s="44">
        <f>I71</f>
        <v>2069.1264</v>
      </c>
      <c r="K71" s="44"/>
      <c r="L71" s="44">
        <f>I71*1.056</f>
        <v>2184.9974784</v>
      </c>
      <c r="M71" s="44">
        <f>L71</f>
        <v>2184.9974784</v>
      </c>
      <c r="N71" s="106"/>
    </row>
    <row r="72" spans="1:14" ht="15.75">
      <c r="A72" s="97"/>
      <c r="B72" s="215" t="s">
        <v>66</v>
      </c>
      <c r="C72" s="63"/>
      <c r="D72" s="44"/>
      <c r="E72" s="44"/>
      <c r="F72" s="63"/>
      <c r="G72" s="44"/>
      <c r="H72" s="38"/>
      <c r="I72" s="63"/>
      <c r="J72" s="44"/>
      <c r="K72" s="38"/>
      <c r="L72" s="106"/>
      <c r="M72" s="106"/>
      <c r="N72" s="106"/>
    </row>
    <row r="73" spans="1:14" ht="49.5" customHeight="1">
      <c r="A73" s="97"/>
      <c r="B73" s="112" t="s">
        <v>165</v>
      </c>
      <c r="C73" s="63">
        <f>D73</f>
        <v>1080</v>
      </c>
      <c r="D73" s="63">
        <v>1080</v>
      </c>
      <c r="E73" s="63"/>
      <c r="F73" s="63">
        <f>G73</f>
        <v>1030</v>
      </c>
      <c r="G73" s="63">
        <v>1030</v>
      </c>
      <c r="H73" s="63"/>
      <c r="I73" s="63">
        <v>5084</v>
      </c>
      <c r="J73" s="63">
        <v>5084</v>
      </c>
      <c r="K73" s="63"/>
      <c r="L73" s="63">
        <v>5084</v>
      </c>
      <c r="M73" s="63">
        <v>5084</v>
      </c>
      <c r="N73" s="106"/>
    </row>
    <row r="74" spans="1:14" ht="15.75">
      <c r="A74" s="97"/>
      <c r="B74" s="215" t="s">
        <v>75</v>
      </c>
      <c r="C74" s="63"/>
      <c r="D74" s="44"/>
      <c r="E74" s="44"/>
      <c r="F74" s="63"/>
      <c r="G74" s="44"/>
      <c r="H74" s="38"/>
      <c r="I74" s="63"/>
      <c r="J74" s="44"/>
      <c r="K74" s="38"/>
      <c r="L74" s="106"/>
      <c r="M74" s="106"/>
      <c r="N74" s="106"/>
    </row>
    <row r="75" spans="1:14" ht="47.25">
      <c r="A75" s="97"/>
      <c r="B75" s="112" t="s">
        <v>46</v>
      </c>
      <c r="C75" s="44">
        <f>D75</f>
        <v>1080</v>
      </c>
      <c r="D75" s="44">
        <v>1080</v>
      </c>
      <c r="E75" s="44"/>
      <c r="F75" s="44">
        <f>G75</f>
        <v>1030</v>
      </c>
      <c r="G75" s="44">
        <v>1030</v>
      </c>
      <c r="H75" s="44"/>
      <c r="I75" s="44">
        <v>930</v>
      </c>
      <c r="J75" s="44">
        <v>930</v>
      </c>
      <c r="K75" s="38"/>
      <c r="L75" s="106">
        <v>930</v>
      </c>
      <c r="M75" s="106">
        <v>930</v>
      </c>
      <c r="N75" s="106"/>
    </row>
    <row r="76" spans="1:14" ht="19.5" customHeight="1">
      <c r="A76" s="97"/>
      <c r="B76" s="215" t="s">
        <v>508</v>
      </c>
      <c r="C76" s="63"/>
      <c r="D76" s="44"/>
      <c r="E76" s="44"/>
      <c r="F76" s="63"/>
      <c r="G76" s="44"/>
      <c r="H76" s="38"/>
      <c r="I76" s="63"/>
      <c r="J76" s="44"/>
      <c r="K76" s="38"/>
      <c r="L76" s="106"/>
      <c r="M76" s="106"/>
      <c r="N76" s="106"/>
    </row>
    <row r="77" spans="1:14" ht="37.5" customHeight="1">
      <c r="A77" s="97"/>
      <c r="B77" s="112" t="s">
        <v>79</v>
      </c>
      <c r="C77" s="70">
        <f>C70/C75</f>
        <v>1.6947222222222222</v>
      </c>
      <c r="D77" s="70">
        <f aca="true" t="shared" si="22" ref="D77:M77">D70/D75</f>
        <v>1.6947222222222222</v>
      </c>
      <c r="E77" s="70"/>
      <c r="F77" s="70">
        <f t="shared" si="22"/>
        <v>1.9023300970873787</v>
      </c>
      <c r="G77" s="70">
        <f t="shared" si="22"/>
        <v>1.9023300970873787</v>
      </c>
      <c r="H77" s="70"/>
      <c r="I77" s="70">
        <f t="shared" si="22"/>
        <v>2.2248670967741937</v>
      </c>
      <c r="J77" s="70">
        <f t="shared" si="22"/>
        <v>2.2248670967741937</v>
      </c>
      <c r="K77" s="70"/>
      <c r="L77" s="70">
        <f t="shared" si="22"/>
        <v>2.3494596541935486</v>
      </c>
      <c r="M77" s="70">
        <f t="shared" si="22"/>
        <v>2.3494596541935486</v>
      </c>
      <c r="N77" s="106"/>
    </row>
    <row r="78" spans="1:14" ht="15.75" customHeight="1">
      <c r="A78" s="32"/>
      <c r="B78" s="67" t="s">
        <v>76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106"/>
    </row>
    <row r="79" spans="1:14" ht="37.5" customHeight="1">
      <c r="A79" s="32"/>
      <c r="B79" s="19" t="s">
        <v>78</v>
      </c>
      <c r="C79" s="63">
        <f>C75/C73*100</f>
        <v>100</v>
      </c>
      <c r="D79" s="63">
        <f aca="true" t="shared" si="23" ref="D79:M79">D75/D73*100</f>
        <v>100</v>
      </c>
      <c r="E79" s="63"/>
      <c r="F79" s="63">
        <f t="shared" si="23"/>
        <v>100</v>
      </c>
      <c r="G79" s="63">
        <f t="shared" si="23"/>
        <v>100</v>
      </c>
      <c r="H79" s="63"/>
      <c r="I79" s="63">
        <f t="shared" si="23"/>
        <v>18.29268292682927</v>
      </c>
      <c r="J79" s="63">
        <f t="shared" si="23"/>
        <v>18.29268292682927</v>
      </c>
      <c r="K79" s="63"/>
      <c r="L79" s="63">
        <f t="shared" si="23"/>
        <v>18.29268292682927</v>
      </c>
      <c r="M79" s="63">
        <f t="shared" si="23"/>
        <v>18.29268292682927</v>
      </c>
      <c r="N79" s="106"/>
    </row>
    <row r="80" spans="1:14" ht="33" customHeight="1">
      <c r="A80" s="32"/>
      <c r="B80" s="243" t="s">
        <v>255</v>
      </c>
      <c r="C80" s="244">
        <v>4704.6</v>
      </c>
      <c r="D80" s="244">
        <f>C80</f>
        <v>4704.6</v>
      </c>
      <c r="E80" s="242"/>
      <c r="F80" s="242">
        <f>F81</f>
        <v>6902.6</v>
      </c>
      <c r="G80" s="242">
        <f>G81</f>
        <v>6902.6</v>
      </c>
      <c r="H80" s="242"/>
      <c r="I80" s="242"/>
      <c r="J80" s="242"/>
      <c r="K80" s="242"/>
      <c r="L80" s="242"/>
      <c r="M80" s="242"/>
      <c r="N80" s="101"/>
    </row>
    <row r="81" spans="1:14" ht="91.5" customHeight="1">
      <c r="A81" s="32"/>
      <c r="B81" s="324" t="s">
        <v>87</v>
      </c>
      <c r="C81" s="242">
        <v>4704.6</v>
      </c>
      <c r="D81" s="242">
        <f>C81</f>
        <v>4704.6</v>
      </c>
      <c r="E81" s="242"/>
      <c r="F81" s="242">
        <f>G81</f>
        <v>6902.6</v>
      </c>
      <c r="G81" s="242">
        <v>6902.6</v>
      </c>
      <c r="H81" s="242"/>
      <c r="I81" s="242"/>
      <c r="J81" s="242"/>
      <c r="K81" s="242"/>
      <c r="L81" s="242"/>
      <c r="M81" s="242"/>
      <c r="N81" s="101"/>
    </row>
    <row r="82" spans="1:14" ht="17.25" customHeight="1">
      <c r="A82" s="32"/>
      <c r="B82" s="215" t="s">
        <v>68</v>
      </c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101"/>
    </row>
    <row r="83" spans="1:14" ht="35.25" customHeight="1">
      <c r="A83" s="32"/>
      <c r="B83" s="112" t="s">
        <v>254</v>
      </c>
      <c r="C83" s="242">
        <v>87628</v>
      </c>
      <c r="D83" s="242">
        <f>C83</f>
        <v>87628</v>
      </c>
      <c r="E83" s="242"/>
      <c r="F83" s="242">
        <f>G83</f>
        <v>87628</v>
      </c>
      <c r="G83" s="242">
        <v>87628</v>
      </c>
      <c r="H83" s="242"/>
      <c r="I83" s="242"/>
      <c r="J83" s="242"/>
      <c r="K83" s="242"/>
      <c r="L83" s="242"/>
      <c r="M83" s="242"/>
      <c r="N83" s="101"/>
    </row>
    <row r="84" spans="1:14" ht="18" customHeight="1">
      <c r="A84" s="32"/>
      <c r="B84" s="215" t="s">
        <v>70</v>
      </c>
      <c r="C84" s="242"/>
      <c r="D84" s="242"/>
      <c r="E84" s="242"/>
      <c r="F84" s="242">
        <f>G84</f>
        <v>0</v>
      </c>
      <c r="G84" s="242"/>
      <c r="H84" s="242"/>
      <c r="I84" s="242"/>
      <c r="J84" s="242"/>
      <c r="K84" s="242"/>
      <c r="L84" s="242"/>
      <c r="M84" s="242"/>
      <c r="N84" s="101"/>
    </row>
    <row r="85" spans="1:14" ht="17.25" customHeight="1">
      <c r="A85" s="32"/>
      <c r="B85" s="112" t="s">
        <v>256</v>
      </c>
      <c r="C85" s="242">
        <f>C83</f>
        <v>87628</v>
      </c>
      <c r="D85" s="242">
        <f>C85</f>
        <v>87628</v>
      </c>
      <c r="E85" s="242"/>
      <c r="F85" s="242">
        <f>G85</f>
        <v>87628</v>
      </c>
      <c r="G85" s="242">
        <v>87628</v>
      </c>
      <c r="H85" s="242"/>
      <c r="I85" s="242"/>
      <c r="J85" s="242"/>
      <c r="K85" s="242"/>
      <c r="L85" s="242"/>
      <c r="M85" s="242"/>
      <c r="N85" s="101"/>
    </row>
    <row r="86" spans="1:14" ht="15" customHeight="1">
      <c r="A86" s="32"/>
      <c r="B86" s="215" t="s">
        <v>72</v>
      </c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101"/>
    </row>
    <row r="87" spans="1:14" ht="30.75" customHeight="1">
      <c r="A87" s="32"/>
      <c r="B87" s="97" t="s">
        <v>520</v>
      </c>
      <c r="C87" s="245">
        <f>C81/C85</f>
        <v>0.053688318802209346</v>
      </c>
      <c r="D87" s="245">
        <f>C87</f>
        <v>0.053688318802209346</v>
      </c>
      <c r="E87" s="245"/>
      <c r="F87" s="245">
        <f>E87</f>
        <v>0</v>
      </c>
      <c r="G87" s="245">
        <f>F87</f>
        <v>0</v>
      </c>
      <c r="H87" s="242"/>
      <c r="I87" s="242"/>
      <c r="J87" s="242"/>
      <c r="K87" s="242"/>
      <c r="L87" s="242"/>
      <c r="M87" s="242"/>
      <c r="N87" s="101"/>
    </row>
    <row r="88" spans="1:14" ht="20.25" customHeight="1">
      <c r="A88" s="32"/>
      <c r="B88" s="67" t="s">
        <v>74</v>
      </c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101"/>
    </row>
    <row r="89" spans="1:14" ht="18.75" customHeight="1">
      <c r="A89" s="32"/>
      <c r="B89" s="19" t="s">
        <v>257</v>
      </c>
      <c r="C89" s="242">
        <v>100</v>
      </c>
      <c r="D89" s="242">
        <v>100</v>
      </c>
      <c r="E89" s="242"/>
      <c r="F89" s="242">
        <v>100</v>
      </c>
      <c r="G89" s="242">
        <v>100</v>
      </c>
      <c r="H89" s="242"/>
      <c r="I89" s="242"/>
      <c r="J89" s="242"/>
      <c r="K89" s="242"/>
      <c r="L89" s="242"/>
      <c r="M89" s="242"/>
      <c r="N89" s="101"/>
    </row>
    <row r="90" spans="1:14" ht="37.5" customHeight="1">
      <c r="A90" s="218" t="s">
        <v>540</v>
      </c>
      <c r="B90" s="153"/>
      <c r="C90" s="154"/>
      <c r="D90" s="38"/>
      <c r="E90" s="38"/>
      <c r="F90" s="63"/>
      <c r="G90" s="44"/>
      <c r="H90" s="38"/>
      <c r="I90" s="63"/>
      <c r="J90" s="44"/>
      <c r="K90" s="38"/>
      <c r="L90" s="106"/>
      <c r="M90" s="106"/>
      <c r="N90" s="106"/>
    </row>
    <row r="91" spans="1:14" ht="71.25" customHeight="1">
      <c r="A91" s="7" t="s">
        <v>323</v>
      </c>
      <c r="B91" s="153"/>
      <c r="C91" s="154"/>
      <c r="D91" s="38"/>
      <c r="E91" s="38"/>
      <c r="F91" s="63"/>
      <c r="G91" s="44"/>
      <c r="H91" s="38"/>
      <c r="I91" s="63"/>
      <c r="J91" s="44"/>
      <c r="K91" s="38"/>
      <c r="L91" s="106"/>
      <c r="M91" s="106"/>
      <c r="N91" s="106"/>
    </row>
    <row r="92" spans="1:14" ht="115.5" customHeight="1">
      <c r="A92" s="97" t="s">
        <v>48</v>
      </c>
      <c r="B92" s="155"/>
      <c r="C92" s="109"/>
      <c r="D92" s="38"/>
      <c r="E92" s="38"/>
      <c r="F92" s="38"/>
      <c r="G92" s="38"/>
      <c r="H92" s="38"/>
      <c r="I92" s="38"/>
      <c r="J92" s="38"/>
      <c r="K92" s="38"/>
      <c r="L92" s="106"/>
      <c r="M92" s="106"/>
      <c r="N92" s="106"/>
    </row>
    <row r="93" spans="1:14" ht="15.75">
      <c r="A93" s="33" t="s">
        <v>500</v>
      </c>
      <c r="B93" s="156"/>
      <c r="C93" s="61">
        <f aca="true" t="shared" si="24" ref="C93:M94">C94</f>
        <v>271</v>
      </c>
      <c r="D93" s="61">
        <f t="shared" si="24"/>
        <v>271</v>
      </c>
      <c r="E93" s="61"/>
      <c r="F93" s="393">
        <f t="shared" si="24"/>
        <v>212</v>
      </c>
      <c r="G93" s="61">
        <f t="shared" si="24"/>
        <v>212</v>
      </c>
      <c r="H93" s="61"/>
      <c r="I93" s="61">
        <f t="shared" si="24"/>
        <v>285.1</v>
      </c>
      <c r="J93" s="61">
        <f t="shared" si="24"/>
        <v>285.1</v>
      </c>
      <c r="K93" s="61"/>
      <c r="L93" s="61">
        <f t="shared" si="24"/>
        <v>301</v>
      </c>
      <c r="M93" s="61">
        <f t="shared" si="24"/>
        <v>301</v>
      </c>
      <c r="N93" s="106"/>
    </row>
    <row r="94" spans="1:14" ht="96" customHeight="1">
      <c r="A94" s="208" t="s">
        <v>299</v>
      </c>
      <c r="B94" s="156"/>
      <c r="C94" s="63">
        <f>C95</f>
        <v>271</v>
      </c>
      <c r="D94" s="63">
        <f t="shared" si="24"/>
        <v>271</v>
      </c>
      <c r="E94" s="63">
        <f t="shared" si="24"/>
        <v>0</v>
      </c>
      <c r="F94" s="63">
        <f t="shared" si="24"/>
        <v>212</v>
      </c>
      <c r="G94" s="63">
        <f t="shared" si="24"/>
        <v>212</v>
      </c>
      <c r="H94" s="63">
        <f t="shared" si="24"/>
        <v>0</v>
      </c>
      <c r="I94" s="63">
        <f t="shared" si="24"/>
        <v>285.1</v>
      </c>
      <c r="J94" s="63">
        <f t="shared" si="24"/>
        <v>285.1</v>
      </c>
      <c r="K94" s="63">
        <f t="shared" si="24"/>
        <v>0</v>
      </c>
      <c r="L94" s="63">
        <f t="shared" si="24"/>
        <v>301</v>
      </c>
      <c r="M94" s="63">
        <f t="shared" si="24"/>
        <v>301</v>
      </c>
      <c r="N94" s="106"/>
    </row>
    <row r="95" spans="1:14" ht="115.5" customHeight="1">
      <c r="A95" s="20"/>
      <c r="B95" s="246" t="s">
        <v>320</v>
      </c>
      <c r="C95" s="42">
        <f>D95</f>
        <v>271</v>
      </c>
      <c r="D95" s="42">
        <v>271</v>
      </c>
      <c r="E95" s="42"/>
      <c r="F95" s="42">
        <f>G95</f>
        <v>212</v>
      </c>
      <c r="G95" s="42">
        <v>212</v>
      </c>
      <c r="H95" s="42"/>
      <c r="I95" s="42">
        <v>285.1</v>
      </c>
      <c r="J95" s="42">
        <f>I95</f>
        <v>285.1</v>
      </c>
      <c r="K95" s="66"/>
      <c r="L95" s="27">
        <v>301</v>
      </c>
      <c r="M95" s="27">
        <f>L95</f>
        <v>301</v>
      </c>
      <c r="N95" s="15"/>
    </row>
    <row r="96" spans="1:14" ht="15.75">
      <c r="A96" s="20"/>
      <c r="B96" s="39" t="s">
        <v>68</v>
      </c>
      <c r="C96" s="44"/>
      <c r="D96" s="44"/>
      <c r="E96" s="44"/>
      <c r="F96" s="44"/>
      <c r="G96" s="44"/>
      <c r="H96" s="44"/>
      <c r="I96" s="44"/>
      <c r="J96" s="44"/>
      <c r="K96" s="38"/>
      <c r="L96" s="15"/>
      <c r="M96" s="15"/>
      <c r="N96" s="15"/>
    </row>
    <row r="97" spans="1:14" ht="36" customHeight="1">
      <c r="A97" s="20"/>
      <c r="B97" s="18" t="s">
        <v>50</v>
      </c>
      <c r="C97" s="44">
        <f>D97</f>
        <v>885</v>
      </c>
      <c r="D97" s="38">
        <v>885</v>
      </c>
      <c r="E97" s="38"/>
      <c r="F97" s="44">
        <f>G97</f>
        <v>885</v>
      </c>
      <c r="G97" s="38">
        <v>885</v>
      </c>
      <c r="H97" s="38"/>
      <c r="I97" s="44">
        <f>J97</f>
        <v>885</v>
      </c>
      <c r="J97" s="38">
        <v>885</v>
      </c>
      <c r="K97" s="38"/>
      <c r="L97" s="38">
        <v>885</v>
      </c>
      <c r="M97" s="38">
        <v>885</v>
      </c>
      <c r="N97" s="15"/>
    </row>
    <row r="98" spans="1:14" ht="34.5" customHeight="1">
      <c r="A98" s="20"/>
      <c r="B98" s="111" t="s">
        <v>51</v>
      </c>
      <c r="C98" s="46">
        <f>D98</f>
        <v>130</v>
      </c>
      <c r="D98" s="46">
        <v>130</v>
      </c>
      <c r="E98" s="46"/>
      <c r="F98" s="46">
        <f>G98</f>
        <v>240</v>
      </c>
      <c r="G98" s="46">
        <v>240</v>
      </c>
      <c r="H98" s="46"/>
      <c r="I98" s="46">
        <v>100</v>
      </c>
      <c r="J98" s="46">
        <v>100</v>
      </c>
      <c r="K98" s="38"/>
      <c r="L98" s="15">
        <v>106</v>
      </c>
      <c r="M98" s="15">
        <v>106</v>
      </c>
      <c r="N98" s="15"/>
    </row>
    <row r="99" spans="1:14" ht="23.25" customHeight="1">
      <c r="A99" s="20"/>
      <c r="B99" s="39" t="s">
        <v>70</v>
      </c>
      <c r="C99" s="46"/>
      <c r="D99" s="46"/>
      <c r="E99" s="46"/>
      <c r="F99" s="46"/>
      <c r="G99" s="46"/>
      <c r="H99" s="46"/>
      <c r="I99" s="46"/>
      <c r="J99" s="46"/>
      <c r="K99" s="38"/>
      <c r="L99" s="15"/>
      <c r="M99" s="15"/>
      <c r="N99" s="15"/>
    </row>
    <row r="100" spans="1:14" ht="20.25" customHeight="1">
      <c r="A100" s="20"/>
      <c r="B100" s="29" t="s">
        <v>52</v>
      </c>
      <c r="C100" s="46">
        <v>130</v>
      </c>
      <c r="D100" s="46">
        <f>C100</f>
        <v>130</v>
      </c>
      <c r="E100" s="46"/>
      <c r="F100" s="46">
        <f>G100</f>
        <v>240</v>
      </c>
      <c r="G100" s="46">
        <v>240</v>
      </c>
      <c r="H100" s="46"/>
      <c r="I100" s="46">
        <v>100</v>
      </c>
      <c r="J100" s="46">
        <v>100</v>
      </c>
      <c r="K100" s="38"/>
      <c r="L100" s="38">
        <v>106</v>
      </c>
      <c r="M100" s="38">
        <v>106</v>
      </c>
      <c r="N100" s="15"/>
    </row>
    <row r="101" spans="1:14" ht="15.75">
      <c r="A101" s="20"/>
      <c r="B101" s="39" t="s">
        <v>72</v>
      </c>
      <c r="C101" s="44"/>
      <c r="D101" s="44"/>
      <c r="E101" s="44"/>
      <c r="F101" s="44"/>
      <c r="G101" s="44"/>
      <c r="H101" s="44"/>
      <c r="I101" s="44"/>
      <c r="J101" s="44"/>
      <c r="K101" s="38"/>
      <c r="L101" s="15"/>
      <c r="M101" s="15"/>
      <c r="N101" s="15"/>
    </row>
    <row r="102" spans="1:14" ht="41.25" customHeight="1">
      <c r="A102" s="20"/>
      <c r="B102" s="32" t="s">
        <v>53</v>
      </c>
      <c r="C102" s="69">
        <f>C95/C100</f>
        <v>2.0846153846153848</v>
      </c>
      <c r="D102" s="69">
        <f>D95/D100</f>
        <v>2.0846153846153848</v>
      </c>
      <c r="E102" s="69"/>
      <c r="F102" s="69">
        <f aca="true" t="shared" si="25" ref="F102:M102">F100/F95</f>
        <v>1.1320754716981132</v>
      </c>
      <c r="G102" s="69">
        <f t="shared" si="25"/>
        <v>1.1320754716981132</v>
      </c>
      <c r="H102" s="69"/>
      <c r="I102" s="69">
        <f t="shared" si="25"/>
        <v>0.350754121360926</v>
      </c>
      <c r="J102" s="69">
        <f t="shared" si="25"/>
        <v>0.350754121360926</v>
      </c>
      <c r="K102" s="69"/>
      <c r="L102" s="69">
        <f t="shared" si="25"/>
        <v>0.3521594684385382</v>
      </c>
      <c r="M102" s="69">
        <f t="shared" si="25"/>
        <v>0.3521594684385382</v>
      </c>
      <c r="N102" s="15"/>
    </row>
    <row r="103" spans="1:14" ht="15.75">
      <c r="A103" s="20"/>
      <c r="B103" s="39" t="s">
        <v>74</v>
      </c>
      <c r="C103" s="44"/>
      <c r="D103" s="44"/>
      <c r="E103" s="44"/>
      <c r="F103" s="44"/>
      <c r="G103" s="44"/>
      <c r="H103" s="44"/>
      <c r="I103" s="44"/>
      <c r="J103" s="44"/>
      <c r="K103" s="38"/>
      <c r="L103" s="15"/>
      <c r="M103" s="15"/>
      <c r="N103" s="15"/>
    </row>
    <row r="104" spans="1:14" ht="35.25" customHeight="1">
      <c r="A104" s="20"/>
      <c r="B104" s="18" t="s">
        <v>49</v>
      </c>
      <c r="C104" s="44">
        <f>C100/C97*100</f>
        <v>14.689265536723164</v>
      </c>
      <c r="D104" s="44">
        <f aca="true" t="shared" si="26" ref="D104:M104">D100/D97*100</f>
        <v>14.689265536723164</v>
      </c>
      <c r="E104" s="44"/>
      <c r="F104" s="44">
        <f t="shared" si="26"/>
        <v>27.11864406779661</v>
      </c>
      <c r="G104" s="44">
        <f t="shared" si="26"/>
        <v>27.11864406779661</v>
      </c>
      <c r="H104" s="44"/>
      <c r="I104" s="44">
        <f t="shared" si="26"/>
        <v>11.299435028248588</v>
      </c>
      <c r="J104" s="44">
        <f t="shared" si="26"/>
        <v>11.299435028248588</v>
      </c>
      <c r="K104" s="44"/>
      <c r="L104" s="44">
        <f t="shared" si="26"/>
        <v>11.977401129943503</v>
      </c>
      <c r="M104" s="44">
        <f t="shared" si="26"/>
        <v>11.977401129943503</v>
      </c>
      <c r="N104" s="15"/>
    </row>
    <row r="105" spans="1:14" ht="118.5" customHeight="1">
      <c r="A105" s="218" t="s">
        <v>541</v>
      </c>
      <c r="B105" s="32"/>
      <c r="C105" s="42">
        <f>C108+C162+C240+C262+C295</f>
        <v>23292.800000000003</v>
      </c>
      <c r="D105" s="42">
        <f>D108+D162+D240+D262+D295+D309+D322+D334</f>
        <v>23292.800000000003</v>
      </c>
      <c r="E105" s="42">
        <f>E108+E162+E240+E262+E295</f>
        <v>0</v>
      </c>
      <c r="F105" s="42">
        <f>G105</f>
        <v>25682</v>
      </c>
      <c r="G105" s="42">
        <f>G108+G162+G240+G262+G295+G309+G321+G334</f>
        <v>25682</v>
      </c>
      <c r="H105" s="42">
        <f aca="true" t="shared" si="27" ref="H105:N105">H108+H162+H240+H262+H295</f>
        <v>0</v>
      </c>
      <c r="I105" s="42">
        <f t="shared" si="27"/>
        <v>29203.112057500002</v>
      </c>
      <c r="J105" s="42">
        <f t="shared" si="27"/>
        <v>29203.112057500002</v>
      </c>
      <c r="K105" s="42">
        <f t="shared" si="27"/>
        <v>0</v>
      </c>
      <c r="L105" s="42">
        <f t="shared" si="27"/>
        <v>30039.697720662498</v>
      </c>
      <c r="M105" s="42">
        <f t="shared" si="27"/>
        <v>30039.697720662498</v>
      </c>
      <c r="N105" s="42">
        <f t="shared" si="27"/>
        <v>0</v>
      </c>
    </row>
    <row r="106" spans="1:14" ht="56.25" customHeight="1">
      <c r="A106" s="224" t="s">
        <v>469</v>
      </c>
      <c r="B106" s="157"/>
      <c r="C106" s="73"/>
      <c r="D106" s="73"/>
      <c r="E106" s="73"/>
      <c r="F106" s="73"/>
      <c r="G106" s="73"/>
      <c r="H106" s="73"/>
      <c r="I106" s="73"/>
      <c r="J106" s="73"/>
      <c r="K106" s="38"/>
      <c r="L106" s="15"/>
      <c r="M106" s="15"/>
      <c r="N106" s="15"/>
    </row>
    <row r="107" spans="1:14" ht="68.25" customHeight="1">
      <c r="A107" s="97" t="s">
        <v>470</v>
      </c>
      <c r="B107" s="32"/>
      <c r="C107" s="73"/>
      <c r="D107" s="38"/>
      <c r="E107" s="38"/>
      <c r="F107" s="38"/>
      <c r="G107" s="38"/>
      <c r="H107" s="38"/>
      <c r="I107" s="38"/>
      <c r="J107" s="38"/>
      <c r="K107" s="38"/>
      <c r="L107" s="15"/>
      <c r="M107" s="15"/>
      <c r="N107" s="15"/>
    </row>
    <row r="108" spans="1:14" ht="19.5" customHeight="1">
      <c r="A108" s="14" t="s">
        <v>498</v>
      </c>
      <c r="B108" s="109"/>
      <c r="C108" s="55">
        <f aca="true" t="shared" si="28" ref="C108:J108">SUM(C109:C111)</f>
        <v>8823.1</v>
      </c>
      <c r="D108" s="235">
        <f t="shared" si="28"/>
        <v>8823.1</v>
      </c>
      <c r="E108" s="55"/>
      <c r="F108" s="55">
        <f t="shared" si="28"/>
        <v>9244.199999999999</v>
      </c>
      <c r="G108" s="55">
        <f t="shared" si="28"/>
        <v>9244.199999999999</v>
      </c>
      <c r="H108" s="55">
        <f t="shared" si="28"/>
        <v>0</v>
      </c>
      <c r="I108" s="55">
        <f t="shared" si="28"/>
        <v>6498.5</v>
      </c>
      <c r="J108" s="55">
        <f t="shared" si="28"/>
        <v>6498.5</v>
      </c>
      <c r="K108" s="55"/>
      <c r="L108" s="55">
        <f>SUM(L109:L111)</f>
        <v>6863</v>
      </c>
      <c r="M108" s="55">
        <f>SUM(M109:M111)</f>
        <v>6863</v>
      </c>
      <c r="N108" s="15"/>
    </row>
    <row r="109" spans="1:14" ht="47.25">
      <c r="A109" s="208" t="s">
        <v>297</v>
      </c>
      <c r="B109" s="158"/>
      <c r="C109" s="74">
        <f aca="true" t="shared" si="29" ref="C109:M109">C113+C132</f>
        <v>469.20000000000005</v>
      </c>
      <c r="D109" s="74">
        <f t="shared" si="29"/>
        <v>469.20000000000005</v>
      </c>
      <c r="E109" s="74"/>
      <c r="F109" s="74">
        <f>G109</f>
        <v>336.6</v>
      </c>
      <c r="G109" s="74">
        <f t="shared" si="29"/>
        <v>336.6</v>
      </c>
      <c r="H109" s="74"/>
      <c r="I109" s="74">
        <f t="shared" si="29"/>
        <v>442.6</v>
      </c>
      <c r="J109" s="74">
        <f t="shared" si="29"/>
        <v>442.6</v>
      </c>
      <c r="K109" s="74"/>
      <c r="L109" s="74">
        <f t="shared" si="29"/>
        <v>467.7</v>
      </c>
      <c r="M109" s="74">
        <f t="shared" si="29"/>
        <v>467.7</v>
      </c>
      <c r="N109" s="15"/>
    </row>
    <row r="110" spans="1:14" ht="81" customHeight="1">
      <c r="A110" s="105" t="s">
        <v>311</v>
      </c>
      <c r="B110" s="33"/>
      <c r="C110" s="42">
        <f aca="true" t="shared" si="30" ref="C110:M110">C114+C133</f>
        <v>72.39999999999999</v>
      </c>
      <c r="D110" s="42">
        <f t="shared" si="30"/>
        <v>72.39999999999999</v>
      </c>
      <c r="E110" s="42"/>
      <c r="F110" s="42">
        <f t="shared" si="30"/>
        <v>77.2</v>
      </c>
      <c r="G110" s="42">
        <f t="shared" si="30"/>
        <v>77.2</v>
      </c>
      <c r="H110" s="42"/>
      <c r="I110" s="42">
        <f t="shared" si="30"/>
        <v>70.3</v>
      </c>
      <c r="J110" s="42">
        <f t="shared" si="30"/>
        <v>70.3</v>
      </c>
      <c r="K110" s="42"/>
      <c r="L110" s="42">
        <f t="shared" si="30"/>
        <v>74.5</v>
      </c>
      <c r="M110" s="42">
        <f t="shared" si="30"/>
        <v>74.5</v>
      </c>
      <c r="N110" s="28"/>
    </row>
    <row r="111" spans="1:14" ht="108.75" customHeight="1">
      <c r="A111" s="299" t="s">
        <v>313</v>
      </c>
      <c r="B111" s="33"/>
      <c r="C111" s="42">
        <f aca="true" t="shared" si="31" ref="C111:M111">C150</f>
        <v>8281.5</v>
      </c>
      <c r="D111" s="42">
        <f t="shared" si="31"/>
        <v>8281.5</v>
      </c>
      <c r="E111" s="42">
        <f t="shared" si="31"/>
        <v>0</v>
      </c>
      <c r="F111" s="42">
        <f t="shared" si="31"/>
        <v>8830.4</v>
      </c>
      <c r="G111" s="42">
        <f t="shared" si="31"/>
        <v>8830.4</v>
      </c>
      <c r="H111" s="42">
        <f t="shared" si="31"/>
        <v>0</v>
      </c>
      <c r="I111" s="42">
        <f t="shared" si="31"/>
        <v>5985.6</v>
      </c>
      <c r="J111" s="42">
        <f t="shared" si="31"/>
        <v>5985.6</v>
      </c>
      <c r="K111" s="42">
        <f t="shared" si="31"/>
        <v>0</v>
      </c>
      <c r="L111" s="42">
        <f t="shared" si="31"/>
        <v>6320.8</v>
      </c>
      <c r="M111" s="42">
        <f t="shared" si="31"/>
        <v>6320.8</v>
      </c>
      <c r="N111" s="28"/>
    </row>
    <row r="112" spans="1:14" ht="101.25" customHeight="1">
      <c r="A112" s="32"/>
      <c r="B112" s="214" t="s">
        <v>476</v>
      </c>
      <c r="C112" s="55">
        <f aca="true" t="shared" si="32" ref="C112:M112">C113+C114</f>
        <v>391.40000000000003</v>
      </c>
      <c r="D112" s="55">
        <f t="shared" si="32"/>
        <v>391.40000000000003</v>
      </c>
      <c r="E112" s="55"/>
      <c r="F112" s="55">
        <f t="shared" si="32"/>
        <v>265.59999999999997</v>
      </c>
      <c r="G112" s="55">
        <f t="shared" si="32"/>
        <v>265.59999999999997</v>
      </c>
      <c r="H112" s="55"/>
      <c r="I112" s="55">
        <f t="shared" si="32"/>
        <v>391.3</v>
      </c>
      <c r="J112" s="55">
        <f t="shared" si="32"/>
        <v>391.3</v>
      </c>
      <c r="K112" s="55"/>
      <c r="L112" s="55">
        <f t="shared" si="32"/>
        <v>413.5</v>
      </c>
      <c r="M112" s="55">
        <f t="shared" si="32"/>
        <v>413.5</v>
      </c>
      <c r="N112" s="15"/>
    </row>
    <row r="113" spans="1:14" ht="48.75" customHeight="1">
      <c r="A113" s="75"/>
      <c r="B113" s="319" t="s">
        <v>300</v>
      </c>
      <c r="C113" s="77">
        <f>D113</f>
        <v>325.1</v>
      </c>
      <c r="D113" s="77">
        <v>325.1</v>
      </c>
      <c r="E113" s="77"/>
      <c r="F113" s="77">
        <f>G113</f>
        <v>201.7</v>
      </c>
      <c r="G113" s="77">
        <v>201.7</v>
      </c>
      <c r="H113" s="77"/>
      <c r="I113" s="77">
        <v>335.3</v>
      </c>
      <c r="J113" s="77">
        <f>I113</f>
        <v>335.3</v>
      </c>
      <c r="K113" s="77"/>
      <c r="L113" s="77">
        <v>354.4</v>
      </c>
      <c r="M113" s="77">
        <f>L113</f>
        <v>354.4</v>
      </c>
      <c r="N113" s="15"/>
    </row>
    <row r="114" spans="1:14" ht="93" customHeight="1">
      <c r="A114" s="16"/>
      <c r="B114" s="2" t="s">
        <v>81</v>
      </c>
      <c r="C114" s="77">
        <f>D114</f>
        <v>66.3</v>
      </c>
      <c r="D114" s="77">
        <v>66.3</v>
      </c>
      <c r="E114" s="77"/>
      <c r="F114" s="77">
        <f>G114</f>
        <v>63.9</v>
      </c>
      <c r="G114" s="77">
        <v>63.9</v>
      </c>
      <c r="H114" s="77"/>
      <c r="I114" s="77">
        <v>56</v>
      </c>
      <c r="J114" s="77">
        <f>I114</f>
        <v>56</v>
      </c>
      <c r="K114" s="38"/>
      <c r="L114" s="77">
        <v>59.1</v>
      </c>
      <c r="M114" s="77">
        <f>L114</f>
        <v>59.1</v>
      </c>
      <c r="N114" s="106"/>
    </row>
    <row r="115" spans="1:14" ht="15.75">
      <c r="A115" s="18"/>
      <c r="B115" s="18" t="s">
        <v>68</v>
      </c>
      <c r="C115" s="78"/>
      <c r="D115" s="78"/>
      <c r="E115" s="78"/>
      <c r="F115" s="78"/>
      <c r="G115" s="78"/>
      <c r="H115" s="44"/>
      <c r="I115" s="44"/>
      <c r="J115" s="73"/>
      <c r="K115" s="38"/>
      <c r="L115" s="106"/>
      <c r="M115" s="106"/>
      <c r="N115" s="106"/>
    </row>
    <row r="116" spans="1:14" ht="37.5" customHeight="1">
      <c r="A116" s="18"/>
      <c r="B116" s="18" t="s">
        <v>69</v>
      </c>
      <c r="C116" s="26">
        <f aca="true" t="shared" si="33" ref="C116:M116">C117+C118</f>
        <v>3467</v>
      </c>
      <c r="D116" s="26">
        <f t="shared" si="33"/>
        <v>3467</v>
      </c>
      <c r="E116" s="26"/>
      <c r="F116" s="26">
        <f t="shared" si="33"/>
        <v>3517</v>
      </c>
      <c r="G116" s="26">
        <f t="shared" si="33"/>
        <v>3517</v>
      </c>
      <c r="H116" s="26"/>
      <c r="I116" s="26">
        <f t="shared" si="33"/>
        <v>7757</v>
      </c>
      <c r="J116" s="26">
        <f t="shared" si="33"/>
        <v>7757</v>
      </c>
      <c r="K116" s="26"/>
      <c r="L116" s="26">
        <f t="shared" si="33"/>
        <v>8038</v>
      </c>
      <c r="M116" s="26">
        <f t="shared" si="33"/>
        <v>8038</v>
      </c>
      <c r="N116" s="106"/>
    </row>
    <row r="117" spans="1:14" ht="48.75" customHeight="1">
      <c r="A117" s="64"/>
      <c r="B117" s="319" t="s">
        <v>301</v>
      </c>
      <c r="C117" s="26">
        <f>D117</f>
        <v>2525</v>
      </c>
      <c r="D117" s="26">
        <v>2525</v>
      </c>
      <c r="E117" s="26"/>
      <c r="F117" s="26">
        <f>G117</f>
        <v>2575</v>
      </c>
      <c r="G117" s="26">
        <v>2575</v>
      </c>
      <c r="H117" s="26"/>
      <c r="I117" s="26">
        <f>J117</f>
        <v>6441</v>
      </c>
      <c r="J117" s="26">
        <v>6441</v>
      </c>
      <c r="K117" s="38"/>
      <c r="L117" s="15">
        <f>M117</f>
        <v>6722</v>
      </c>
      <c r="M117" s="15">
        <v>6722</v>
      </c>
      <c r="N117" s="106"/>
    </row>
    <row r="118" spans="1:14" ht="92.25" customHeight="1">
      <c r="A118" s="16"/>
      <c r="B118" s="2" t="s">
        <v>81</v>
      </c>
      <c r="C118" s="26">
        <f>D118</f>
        <v>942</v>
      </c>
      <c r="D118" s="26">
        <v>942</v>
      </c>
      <c r="E118" s="26"/>
      <c r="F118" s="26">
        <f>G118</f>
        <v>942</v>
      </c>
      <c r="G118" s="26">
        <v>942</v>
      </c>
      <c r="H118" s="26"/>
      <c r="I118" s="26">
        <v>1316</v>
      </c>
      <c r="J118" s="26">
        <v>1316</v>
      </c>
      <c r="K118" s="38"/>
      <c r="L118" s="171">
        <v>1316</v>
      </c>
      <c r="M118" s="171">
        <v>1316</v>
      </c>
      <c r="N118" s="106"/>
    </row>
    <row r="119" spans="1:14" ht="15.75">
      <c r="A119" s="18"/>
      <c r="B119" s="39" t="s">
        <v>70</v>
      </c>
      <c r="C119" s="73"/>
      <c r="D119" s="73"/>
      <c r="E119" s="73"/>
      <c r="F119" s="73"/>
      <c r="G119" s="73"/>
      <c r="H119" s="73"/>
      <c r="I119" s="73"/>
      <c r="J119" s="73"/>
      <c r="K119" s="38"/>
      <c r="L119" s="106"/>
      <c r="M119" s="106"/>
      <c r="N119" s="106"/>
    </row>
    <row r="120" spans="1:14" ht="63" customHeight="1">
      <c r="A120" s="18"/>
      <c r="B120" s="29" t="s">
        <v>71</v>
      </c>
      <c r="C120" s="26">
        <f aca="true" t="shared" si="34" ref="C120:M120">C121+C122</f>
        <v>3622</v>
      </c>
      <c r="D120" s="26">
        <f t="shared" si="34"/>
        <v>3622</v>
      </c>
      <c r="E120" s="26"/>
      <c r="F120" s="26">
        <f t="shared" si="34"/>
        <v>4873</v>
      </c>
      <c r="G120" s="26">
        <f t="shared" si="34"/>
        <v>4873</v>
      </c>
      <c r="H120" s="26"/>
      <c r="I120" s="26">
        <f t="shared" si="34"/>
        <v>5190</v>
      </c>
      <c r="J120" s="26">
        <f t="shared" si="34"/>
        <v>5190</v>
      </c>
      <c r="K120" s="26"/>
      <c r="L120" s="26">
        <f t="shared" si="34"/>
        <v>5344</v>
      </c>
      <c r="M120" s="26">
        <f t="shared" si="34"/>
        <v>5344</v>
      </c>
      <c r="N120" s="106"/>
    </row>
    <row r="121" spans="1:14" ht="48.75" customHeight="1">
      <c r="A121" s="64"/>
      <c r="B121" s="319" t="s">
        <v>300</v>
      </c>
      <c r="C121" s="26">
        <f>D121</f>
        <v>2680</v>
      </c>
      <c r="D121" s="26">
        <v>2680</v>
      </c>
      <c r="E121" s="26"/>
      <c r="F121" s="26">
        <f>G121</f>
        <v>3931</v>
      </c>
      <c r="G121" s="26">
        <v>3931</v>
      </c>
      <c r="H121" s="26"/>
      <c r="I121" s="26">
        <f>J121</f>
        <v>4248</v>
      </c>
      <c r="J121" s="26">
        <v>4248</v>
      </c>
      <c r="K121" s="38"/>
      <c r="L121" s="15">
        <f>M121</f>
        <v>4402</v>
      </c>
      <c r="M121" s="15">
        <v>4402</v>
      </c>
      <c r="N121" s="106"/>
    </row>
    <row r="122" spans="1:14" ht="92.25" customHeight="1">
      <c r="A122" s="16"/>
      <c r="B122" s="2" t="s">
        <v>81</v>
      </c>
      <c r="C122" s="26">
        <v>942</v>
      </c>
      <c r="D122" s="26">
        <v>942</v>
      </c>
      <c r="E122" s="26"/>
      <c r="F122" s="26">
        <v>942</v>
      </c>
      <c r="G122" s="26">
        <v>942</v>
      </c>
      <c r="H122" s="26"/>
      <c r="I122" s="26">
        <v>942</v>
      </c>
      <c r="J122" s="26">
        <v>942</v>
      </c>
      <c r="K122" s="38"/>
      <c r="L122" s="171">
        <v>942</v>
      </c>
      <c r="M122" s="171">
        <v>942</v>
      </c>
      <c r="N122" s="106"/>
    </row>
    <row r="123" spans="1:14" ht="24.75" customHeight="1">
      <c r="A123" s="18"/>
      <c r="B123" s="39" t="s">
        <v>72</v>
      </c>
      <c r="C123" s="79"/>
      <c r="D123" s="79"/>
      <c r="E123" s="79"/>
      <c r="F123" s="79"/>
      <c r="G123" s="79"/>
      <c r="H123" s="79"/>
      <c r="I123" s="79"/>
      <c r="J123" s="79"/>
      <c r="K123" s="38"/>
      <c r="L123" s="106"/>
      <c r="M123" s="106"/>
      <c r="N123" s="106"/>
    </row>
    <row r="124" spans="1:14" ht="31.5" customHeight="1">
      <c r="A124" s="18"/>
      <c r="B124" s="18" t="s">
        <v>73</v>
      </c>
      <c r="C124" s="91">
        <f aca="true" t="shared" si="35" ref="C124:M124">C112/C120</f>
        <v>0.10806184428492546</v>
      </c>
      <c r="D124" s="91">
        <f t="shared" si="35"/>
        <v>0.10806184428492546</v>
      </c>
      <c r="E124" s="91"/>
      <c r="F124" s="91">
        <f t="shared" si="35"/>
        <v>0.05450441206648881</v>
      </c>
      <c r="G124" s="91">
        <f t="shared" si="35"/>
        <v>0.05450441206648881</v>
      </c>
      <c r="H124" s="91"/>
      <c r="I124" s="91">
        <f t="shared" si="35"/>
        <v>0.07539499036608864</v>
      </c>
      <c r="J124" s="91">
        <f t="shared" si="35"/>
        <v>0.07539499036608864</v>
      </c>
      <c r="K124" s="91"/>
      <c r="L124" s="91">
        <f t="shared" si="35"/>
        <v>0.07737649700598802</v>
      </c>
      <c r="M124" s="91">
        <f t="shared" si="35"/>
        <v>0.07737649700598802</v>
      </c>
      <c r="N124" s="106"/>
    </row>
    <row r="125" spans="1:14" ht="48" customHeight="1">
      <c r="A125" s="64"/>
      <c r="B125" s="319" t="s">
        <v>300</v>
      </c>
      <c r="C125" s="91">
        <f aca="true" t="shared" si="36" ref="C125:M125">C113/C121</f>
        <v>0.12130597014925373</v>
      </c>
      <c r="D125" s="91">
        <f t="shared" si="36"/>
        <v>0.12130597014925373</v>
      </c>
      <c r="E125" s="91"/>
      <c r="F125" s="91">
        <f t="shared" si="36"/>
        <v>0.051310099211396586</v>
      </c>
      <c r="G125" s="91">
        <f t="shared" si="36"/>
        <v>0.051310099211396586</v>
      </c>
      <c r="H125" s="91"/>
      <c r="I125" s="91">
        <f t="shared" si="36"/>
        <v>0.07893126177024483</v>
      </c>
      <c r="J125" s="91">
        <f t="shared" si="36"/>
        <v>0.07893126177024483</v>
      </c>
      <c r="K125" s="91"/>
      <c r="L125" s="91">
        <f t="shared" si="36"/>
        <v>0.08050885960926851</v>
      </c>
      <c r="M125" s="91">
        <f t="shared" si="36"/>
        <v>0.08050885960926851</v>
      </c>
      <c r="N125" s="106"/>
    </row>
    <row r="126" spans="1:14" ht="115.5" customHeight="1">
      <c r="A126" s="16"/>
      <c r="B126" s="2" t="s">
        <v>81</v>
      </c>
      <c r="C126" s="91">
        <f aca="true" t="shared" si="37" ref="C126:M126">C114/C122</f>
        <v>0.07038216560509554</v>
      </c>
      <c r="D126" s="91">
        <f t="shared" si="37"/>
        <v>0.07038216560509554</v>
      </c>
      <c r="E126" s="91"/>
      <c r="F126" s="91">
        <f t="shared" si="37"/>
        <v>0.0678343949044586</v>
      </c>
      <c r="G126" s="91">
        <f t="shared" si="37"/>
        <v>0.0678343949044586</v>
      </c>
      <c r="H126" s="91"/>
      <c r="I126" s="91">
        <f t="shared" si="37"/>
        <v>0.059447983014861996</v>
      </c>
      <c r="J126" s="91">
        <f t="shared" si="37"/>
        <v>0.059447983014861996</v>
      </c>
      <c r="K126" s="91"/>
      <c r="L126" s="91">
        <f t="shared" si="37"/>
        <v>0.06273885350318471</v>
      </c>
      <c r="M126" s="91">
        <f t="shared" si="37"/>
        <v>0.06273885350318471</v>
      </c>
      <c r="N126" s="106"/>
    </row>
    <row r="127" spans="1:14" ht="15.75">
      <c r="A127" s="18"/>
      <c r="B127" s="39" t="s">
        <v>74</v>
      </c>
      <c r="C127" s="79"/>
      <c r="D127" s="80"/>
      <c r="E127" s="79"/>
      <c r="F127" s="79"/>
      <c r="G127" s="80"/>
      <c r="H127" s="79"/>
      <c r="I127" s="79"/>
      <c r="J127" s="80"/>
      <c r="K127" s="38"/>
      <c r="L127" s="106"/>
      <c r="M127" s="106"/>
      <c r="N127" s="106"/>
    </row>
    <row r="128" spans="1:14" ht="39" customHeight="1">
      <c r="A128" s="18"/>
      <c r="B128" s="18" t="s">
        <v>168</v>
      </c>
      <c r="C128" s="78">
        <f aca="true" t="shared" si="38" ref="C128:M128">C120/C116*100</f>
        <v>104.47072396884916</v>
      </c>
      <c r="D128" s="78">
        <f t="shared" si="38"/>
        <v>104.47072396884916</v>
      </c>
      <c r="E128" s="78"/>
      <c r="F128" s="78">
        <f t="shared" si="38"/>
        <v>138.55558714813762</v>
      </c>
      <c r="G128" s="78">
        <f t="shared" si="38"/>
        <v>138.55558714813762</v>
      </c>
      <c r="H128" s="78"/>
      <c r="I128" s="78">
        <f t="shared" si="38"/>
        <v>66.90730952687895</v>
      </c>
      <c r="J128" s="78">
        <f t="shared" si="38"/>
        <v>66.90730952687895</v>
      </c>
      <c r="K128" s="78"/>
      <c r="L128" s="78">
        <f t="shared" si="38"/>
        <v>66.48420004976361</v>
      </c>
      <c r="M128" s="78">
        <f t="shared" si="38"/>
        <v>66.48420004976361</v>
      </c>
      <c r="N128" s="106"/>
    </row>
    <row r="129" spans="1:14" ht="51" customHeight="1">
      <c r="A129" s="64"/>
      <c r="B129" s="319" t="s">
        <v>300</v>
      </c>
      <c r="C129" s="78">
        <f aca="true" t="shared" si="39" ref="C129:M129">C121/C117*100</f>
        <v>106.13861386138615</v>
      </c>
      <c r="D129" s="78">
        <f t="shared" si="39"/>
        <v>106.13861386138615</v>
      </c>
      <c r="E129" s="78"/>
      <c r="F129" s="78">
        <f t="shared" si="39"/>
        <v>152.6601941747573</v>
      </c>
      <c r="G129" s="78">
        <f t="shared" si="39"/>
        <v>152.6601941747573</v>
      </c>
      <c r="H129" s="78"/>
      <c r="I129" s="78">
        <f t="shared" si="39"/>
        <v>65.95249184909176</v>
      </c>
      <c r="J129" s="78">
        <f t="shared" si="39"/>
        <v>65.95249184909176</v>
      </c>
      <c r="K129" s="78"/>
      <c r="L129" s="78">
        <f t="shared" si="39"/>
        <v>65.48646236239215</v>
      </c>
      <c r="M129" s="78">
        <f t="shared" si="39"/>
        <v>65.48646236239215</v>
      </c>
      <c r="N129" s="106"/>
    </row>
    <row r="130" spans="1:14" ht="95.25" customHeight="1">
      <c r="A130" s="16"/>
      <c r="B130" s="2" t="s">
        <v>81</v>
      </c>
      <c r="C130" s="78">
        <f aca="true" t="shared" si="40" ref="C130:M130">C122/C118*100</f>
        <v>100</v>
      </c>
      <c r="D130" s="78">
        <f t="shared" si="40"/>
        <v>100</v>
      </c>
      <c r="E130" s="78"/>
      <c r="F130" s="78">
        <f t="shared" si="40"/>
        <v>100</v>
      </c>
      <c r="G130" s="78">
        <f t="shared" si="40"/>
        <v>100</v>
      </c>
      <c r="H130" s="78"/>
      <c r="I130" s="78">
        <f t="shared" si="40"/>
        <v>71.580547112462</v>
      </c>
      <c r="J130" s="78">
        <f t="shared" si="40"/>
        <v>71.580547112462</v>
      </c>
      <c r="K130" s="78"/>
      <c r="L130" s="78">
        <f>M130</f>
        <v>71.580547112462</v>
      </c>
      <c r="M130" s="78">
        <f t="shared" si="40"/>
        <v>71.580547112462</v>
      </c>
      <c r="N130" s="106"/>
    </row>
    <row r="131" spans="1:14" ht="154.5" customHeight="1">
      <c r="A131" s="32"/>
      <c r="B131" s="211" t="s">
        <v>472</v>
      </c>
      <c r="C131" s="174">
        <f aca="true" t="shared" si="41" ref="C131:J131">C132+C133</f>
        <v>150.2</v>
      </c>
      <c r="D131" s="174">
        <f t="shared" si="41"/>
        <v>150.2</v>
      </c>
      <c r="E131" s="174"/>
      <c r="F131" s="174">
        <f t="shared" si="41"/>
        <v>148.20000000000002</v>
      </c>
      <c r="G131" s="174">
        <f t="shared" si="41"/>
        <v>148.20000000000002</v>
      </c>
      <c r="H131" s="174"/>
      <c r="I131" s="174">
        <f t="shared" si="41"/>
        <v>121.6</v>
      </c>
      <c r="J131" s="174">
        <f t="shared" si="41"/>
        <v>121.6</v>
      </c>
      <c r="K131" s="174"/>
      <c r="L131" s="174">
        <f>L132+L133</f>
        <v>128.7</v>
      </c>
      <c r="M131" s="174">
        <f>M132+M133</f>
        <v>128.7</v>
      </c>
      <c r="N131" s="106"/>
    </row>
    <row r="132" spans="1:14" ht="47.25">
      <c r="A132" s="64"/>
      <c r="B132" s="320" t="s">
        <v>302</v>
      </c>
      <c r="C132" s="78">
        <f>D132</f>
        <v>144.1</v>
      </c>
      <c r="D132" s="78">
        <v>144.1</v>
      </c>
      <c r="E132" s="78"/>
      <c r="F132" s="78">
        <f>G132</f>
        <v>134.9</v>
      </c>
      <c r="G132" s="78">
        <v>134.9</v>
      </c>
      <c r="H132" s="78"/>
      <c r="I132" s="78">
        <v>107.3</v>
      </c>
      <c r="J132" s="78">
        <f>I132</f>
        <v>107.3</v>
      </c>
      <c r="K132" s="78"/>
      <c r="L132" s="78">
        <v>113.3</v>
      </c>
      <c r="M132" s="78">
        <f>L132</f>
        <v>113.3</v>
      </c>
      <c r="N132" s="106"/>
    </row>
    <row r="133" spans="1:14" ht="110.25">
      <c r="A133" s="16"/>
      <c r="B133" s="321" t="s">
        <v>313</v>
      </c>
      <c r="C133" s="78">
        <f>D133</f>
        <v>6.1</v>
      </c>
      <c r="D133" s="78">
        <v>6.1</v>
      </c>
      <c r="E133" s="78"/>
      <c r="F133" s="78">
        <v>13.3</v>
      </c>
      <c r="G133" s="78">
        <v>13.3</v>
      </c>
      <c r="H133" s="78"/>
      <c r="I133" s="78">
        <v>14.3</v>
      </c>
      <c r="J133" s="78">
        <v>14.3</v>
      </c>
      <c r="K133" s="38"/>
      <c r="L133" s="106">
        <v>15.4</v>
      </c>
      <c r="M133" s="106">
        <v>15.4</v>
      </c>
      <c r="N133" s="106"/>
    </row>
    <row r="134" spans="1:14" ht="15.75">
      <c r="A134" s="18"/>
      <c r="B134" s="39" t="s">
        <v>68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106"/>
      <c r="M134" s="106"/>
      <c r="N134" s="106"/>
    </row>
    <row r="135" spans="1:14" ht="39.75" customHeight="1">
      <c r="A135" s="29"/>
      <c r="B135" s="29" t="s">
        <v>174</v>
      </c>
      <c r="C135" s="26">
        <f aca="true" t="shared" si="42" ref="C135:M135">C136+C137</f>
        <v>72971</v>
      </c>
      <c r="D135" s="26">
        <f t="shared" si="42"/>
        <v>72971</v>
      </c>
      <c r="E135" s="26">
        <f t="shared" si="42"/>
        <v>0</v>
      </c>
      <c r="F135" s="26">
        <f t="shared" si="42"/>
        <v>73306</v>
      </c>
      <c r="G135" s="26">
        <f t="shared" si="42"/>
        <v>73306</v>
      </c>
      <c r="H135" s="26">
        <f t="shared" si="42"/>
        <v>0</v>
      </c>
      <c r="I135" s="26">
        <f t="shared" si="42"/>
        <v>72720</v>
      </c>
      <c r="J135" s="26">
        <f t="shared" si="42"/>
        <v>72720</v>
      </c>
      <c r="K135" s="26"/>
      <c r="L135" s="26">
        <f t="shared" si="42"/>
        <v>72740</v>
      </c>
      <c r="M135" s="26">
        <f t="shared" si="42"/>
        <v>72740</v>
      </c>
      <c r="N135" s="106"/>
    </row>
    <row r="136" spans="1:14" ht="47.25">
      <c r="A136" s="64"/>
      <c r="B136" s="320" t="s">
        <v>291</v>
      </c>
      <c r="C136" s="26">
        <f>D136</f>
        <v>56571</v>
      </c>
      <c r="D136" s="26">
        <v>56571</v>
      </c>
      <c r="E136" s="26"/>
      <c r="F136" s="26">
        <f>G136</f>
        <v>56806</v>
      </c>
      <c r="G136" s="26">
        <v>56806</v>
      </c>
      <c r="H136" s="26"/>
      <c r="I136" s="26">
        <v>55720</v>
      </c>
      <c r="J136" s="26">
        <v>55720</v>
      </c>
      <c r="K136" s="26"/>
      <c r="L136" s="26">
        <v>55739</v>
      </c>
      <c r="M136" s="26">
        <v>55739</v>
      </c>
      <c r="N136" s="106"/>
    </row>
    <row r="137" spans="1:14" ht="94.5">
      <c r="A137" s="16"/>
      <c r="B137" s="2" t="s">
        <v>81</v>
      </c>
      <c r="C137" s="26">
        <v>16400</v>
      </c>
      <c r="D137" s="81">
        <v>16400</v>
      </c>
      <c r="E137" s="26"/>
      <c r="F137" s="26">
        <v>16500</v>
      </c>
      <c r="G137" s="81">
        <v>16500</v>
      </c>
      <c r="H137" s="26"/>
      <c r="I137" s="26">
        <v>17000</v>
      </c>
      <c r="J137" s="81">
        <v>17000</v>
      </c>
      <c r="K137" s="38"/>
      <c r="L137" s="106">
        <v>17001</v>
      </c>
      <c r="M137" s="106">
        <v>17001</v>
      </c>
      <c r="N137" s="106"/>
    </row>
    <row r="138" spans="1:14" ht="18" customHeight="1">
      <c r="A138" s="18"/>
      <c r="B138" s="71" t="s">
        <v>70</v>
      </c>
      <c r="C138" s="26"/>
      <c r="D138" s="26"/>
      <c r="E138" s="26"/>
      <c r="F138" s="26"/>
      <c r="G138" s="26"/>
      <c r="H138" s="26"/>
      <c r="I138" s="26"/>
      <c r="J138" s="26"/>
      <c r="K138" s="38"/>
      <c r="L138" s="106"/>
      <c r="M138" s="106"/>
      <c r="N138" s="106"/>
    </row>
    <row r="139" spans="1:14" ht="18" customHeight="1">
      <c r="A139" s="29"/>
      <c r="B139" s="29" t="s">
        <v>167</v>
      </c>
      <c r="C139" s="26">
        <f aca="true" t="shared" si="43" ref="C139:M139">C140+C141</f>
        <v>27272</v>
      </c>
      <c r="D139" s="26">
        <f t="shared" si="43"/>
        <v>27272</v>
      </c>
      <c r="E139" s="26"/>
      <c r="F139" s="26">
        <f t="shared" si="43"/>
        <v>26315</v>
      </c>
      <c r="G139" s="26">
        <f t="shared" si="43"/>
        <v>26315</v>
      </c>
      <c r="H139" s="26"/>
      <c r="I139" s="26">
        <f t="shared" si="43"/>
        <v>26882</v>
      </c>
      <c r="J139" s="26">
        <f t="shared" si="43"/>
        <v>26882</v>
      </c>
      <c r="K139" s="26"/>
      <c r="L139" s="26">
        <f t="shared" si="43"/>
        <v>26663</v>
      </c>
      <c r="M139" s="26">
        <f t="shared" si="43"/>
        <v>26663</v>
      </c>
      <c r="N139" s="106"/>
    </row>
    <row r="140" spans="1:14" ht="49.5" customHeight="1">
      <c r="A140" s="64"/>
      <c r="B140" s="319" t="s">
        <v>300</v>
      </c>
      <c r="C140" s="26">
        <f>D140</f>
        <v>10872</v>
      </c>
      <c r="D140" s="26">
        <v>10872</v>
      </c>
      <c r="E140" s="26"/>
      <c r="F140" s="26">
        <f>G140</f>
        <v>9815</v>
      </c>
      <c r="G140" s="26">
        <v>9815</v>
      </c>
      <c r="H140" s="26"/>
      <c r="I140" s="26">
        <f>J140</f>
        <v>9882</v>
      </c>
      <c r="J140" s="26">
        <v>9882</v>
      </c>
      <c r="K140" s="38"/>
      <c r="L140" s="15">
        <f>M140</f>
        <v>9662</v>
      </c>
      <c r="M140" s="15">
        <v>9662</v>
      </c>
      <c r="N140" s="106"/>
    </row>
    <row r="141" spans="1:14" ht="94.5">
      <c r="A141" s="16"/>
      <c r="B141" s="2" t="s">
        <v>81</v>
      </c>
      <c r="C141" s="26">
        <v>16400</v>
      </c>
      <c r="D141" s="81">
        <v>16400</v>
      </c>
      <c r="E141" s="26"/>
      <c r="F141" s="26">
        <v>16500</v>
      </c>
      <c r="G141" s="81">
        <v>16500</v>
      </c>
      <c r="H141" s="26"/>
      <c r="I141" s="26">
        <v>17000</v>
      </c>
      <c r="J141" s="81">
        <v>17000</v>
      </c>
      <c r="K141" s="38"/>
      <c r="L141" s="15">
        <v>17001</v>
      </c>
      <c r="M141" s="15">
        <v>17001</v>
      </c>
      <c r="N141" s="106"/>
    </row>
    <row r="142" spans="1:14" ht="20.25" customHeight="1">
      <c r="A142" s="18"/>
      <c r="B142" s="71" t="s">
        <v>72</v>
      </c>
      <c r="C142" s="82"/>
      <c r="D142" s="82"/>
      <c r="E142" s="82"/>
      <c r="F142" s="82"/>
      <c r="G142" s="82"/>
      <c r="H142" s="82"/>
      <c r="I142" s="82"/>
      <c r="J142" s="82"/>
      <c r="K142" s="38"/>
      <c r="L142" s="106"/>
      <c r="M142" s="106"/>
      <c r="N142" s="106"/>
    </row>
    <row r="143" spans="1:14" ht="30.75" customHeight="1">
      <c r="A143" s="32"/>
      <c r="B143" s="97" t="s">
        <v>175</v>
      </c>
      <c r="C143" s="82">
        <f aca="true" t="shared" si="44" ref="C143:M143">C131/C139</f>
        <v>0.005507480199471985</v>
      </c>
      <c r="D143" s="82">
        <f t="shared" si="44"/>
        <v>0.005507480199471985</v>
      </c>
      <c r="E143" s="82"/>
      <c r="F143" s="82">
        <f t="shared" si="44"/>
        <v>0.0056317689530685925</v>
      </c>
      <c r="G143" s="82">
        <f t="shared" si="44"/>
        <v>0.0056317689530685925</v>
      </c>
      <c r="H143" s="82"/>
      <c r="I143" s="82">
        <f t="shared" si="44"/>
        <v>0.004523472955881258</v>
      </c>
      <c r="J143" s="82">
        <f t="shared" si="44"/>
        <v>0.004523472955881258</v>
      </c>
      <c r="K143" s="82"/>
      <c r="L143" s="82">
        <f t="shared" si="44"/>
        <v>0.004826913700633837</v>
      </c>
      <c r="M143" s="82">
        <f t="shared" si="44"/>
        <v>0.004826913700633837</v>
      </c>
      <c r="N143" s="106"/>
    </row>
    <row r="144" spans="1:14" ht="49.5" customHeight="1">
      <c r="A144" s="64"/>
      <c r="B144" s="319" t="s">
        <v>300</v>
      </c>
      <c r="C144" s="82">
        <f aca="true" t="shared" si="45" ref="C144:M144">C132/C140</f>
        <v>0.013254231052244297</v>
      </c>
      <c r="D144" s="82">
        <f t="shared" si="45"/>
        <v>0.013254231052244297</v>
      </c>
      <c r="E144" s="82"/>
      <c r="F144" s="82">
        <f t="shared" si="45"/>
        <v>0.013744268976057057</v>
      </c>
      <c r="G144" s="82">
        <f t="shared" si="45"/>
        <v>0.013744268976057057</v>
      </c>
      <c r="H144" s="82"/>
      <c r="I144" s="82">
        <f t="shared" si="45"/>
        <v>0.010858125885448289</v>
      </c>
      <c r="J144" s="82">
        <f t="shared" si="45"/>
        <v>0.010858125885448289</v>
      </c>
      <c r="K144" s="82"/>
      <c r="L144" s="82">
        <f t="shared" si="45"/>
        <v>0.011726350652038916</v>
      </c>
      <c r="M144" s="82">
        <f t="shared" si="45"/>
        <v>0.011726350652038916</v>
      </c>
      <c r="N144" s="106"/>
    </row>
    <row r="145" spans="1:14" ht="94.5">
      <c r="A145" s="90"/>
      <c r="B145" s="2" t="s">
        <v>81</v>
      </c>
      <c r="C145" s="82">
        <f aca="true" t="shared" si="46" ref="C145:M145">C133/C141</f>
        <v>0.0003719512195121951</v>
      </c>
      <c r="D145" s="82">
        <f t="shared" si="46"/>
        <v>0.0003719512195121951</v>
      </c>
      <c r="E145" s="82"/>
      <c r="F145" s="82">
        <f t="shared" si="46"/>
        <v>0.0008060606060606062</v>
      </c>
      <c r="G145" s="82">
        <f t="shared" si="46"/>
        <v>0.0008060606060606062</v>
      </c>
      <c r="H145" s="82"/>
      <c r="I145" s="82">
        <f t="shared" si="46"/>
        <v>0.0008411764705882354</v>
      </c>
      <c r="J145" s="82">
        <f t="shared" si="46"/>
        <v>0.0008411764705882354</v>
      </c>
      <c r="K145" s="82"/>
      <c r="L145" s="82">
        <f t="shared" si="46"/>
        <v>0.0009058290688783013</v>
      </c>
      <c r="M145" s="82">
        <f t="shared" si="46"/>
        <v>0.0009058290688783013</v>
      </c>
      <c r="N145" s="106"/>
    </row>
    <row r="146" spans="1:14" ht="15.75">
      <c r="A146" s="18"/>
      <c r="B146" s="215" t="s">
        <v>74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15"/>
      <c r="M146" s="15"/>
      <c r="N146" s="106"/>
    </row>
    <row r="147" spans="1:14" ht="31.5">
      <c r="A147" s="18"/>
      <c r="B147" s="112" t="s">
        <v>173</v>
      </c>
      <c r="C147" s="44">
        <f aca="true" t="shared" si="47" ref="C147:M147">C139/C135*100</f>
        <v>37.37375121623659</v>
      </c>
      <c r="D147" s="44">
        <f t="shared" si="47"/>
        <v>37.37375121623659</v>
      </c>
      <c r="E147" s="44"/>
      <c r="F147" s="44">
        <f t="shared" si="47"/>
        <v>35.89747087550814</v>
      </c>
      <c r="G147" s="44">
        <f t="shared" si="47"/>
        <v>35.89747087550814</v>
      </c>
      <c r="H147" s="44"/>
      <c r="I147" s="44">
        <f t="shared" si="47"/>
        <v>36.96644664466447</v>
      </c>
      <c r="J147" s="44">
        <f t="shared" si="47"/>
        <v>36.96644664466447</v>
      </c>
      <c r="K147" s="44"/>
      <c r="L147" s="44">
        <f t="shared" si="47"/>
        <v>36.65521033819082</v>
      </c>
      <c r="M147" s="44">
        <f t="shared" si="47"/>
        <v>36.65521033819082</v>
      </c>
      <c r="N147" s="106"/>
    </row>
    <row r="148" spans="1:14" ht="48.75" customHeight="1">
      <c r="A148" s="64"/>
      <c r="B148" s="319" t="s">
        <v>300</v>
      </c>
      <c r="C148" s="44">
        <f aca="true" t="shared" si="48" ref="C148:M148">C140/C136*100</f>
        <v>19.218327411571302</v>
      </c>
      <c r="D148" s="44">
        <f t="shared" si="48"/>
        <v>19.218327411571302</v>
      </c>
      <c r="E148" s="44"/>
      <c r="F148" s="44">
        <f t="shared" si="48"/>
        <v>17.278104425588847</v>
      </c>
      <c r="G148" s="44">
        <f t="shared" si="48"/>
        <v>17.278104425588847</v>
      </c>
      <c r="H148" s="44"/>
      <c r="I148" s="44">
        <f t="shared" si="48"/>
        <v>17.73510409188801</v>
      </c>
      <c r="J148" s="44">
        <f t="shared" si="48"/>
        <v>17.73510409188801</v>
      </c>
      <c r="K148" s="44"/>
      <c r="L148" s="44">
        <f t="shared" si="48"/>
        <v>17.334361936884406</v>
      </c>
      <c r="M148" s="44">
        <f t="shared" si="48"/>
        <v>17.334361936884406</v>
      </c>
      <c r="N148" s="106"/>
    </row>
    <row r="149" spans="1:14" ht="98.25" customHeight="1">
      <c r="A149" s="16"/>
      <c r="B149" s="2" t="s">
        <v>81</v>
      </c>
      <c r="C149" s="46">
        <f aca="true" t="shared" si="49" ref="C149:M149">C137/C141*100</f>
        <v>100</v>
      </c>
      <c r="D149" s="46">
        <f t="shared" si="49"/>
        <v>100</v>
      </c>
      <c r="E149" s="46"/>
      <c r="F149" s="46">
        <f t="shared" si="49"/>
        <v>100</v>
      </c>
      <c r="G149" s="46">
        <f t="shared" si="49"/>
        <v>100</v>
      </c>
      <c r="H149" s="46"/>
      <c r="I149" s="46">
        <f t="shared" si="49"/>
        <v>100</v>
      </c>
      <c r="J149" s="46">
        <f t="shared" si="49"/>
        <v>100</v>
      </c>
      <c r="K149" s="46"/>
      <c r="L149" s="46">
        <f t="shared" si="49"/>
        <v>100</v>
      </c>
      <c r="M149" s="46">
        <f t="shared" si="49"/>
        <v>100</v>
      </c>
      <c r="N149" s="106"/>
    </row>
    <row r="150" spans="1:14" ht="58.5" customHeight="1">
      <c r="A150" s="16"/>
      <c r="B150" s="225" t="s">
        <v>517</v>
      </c>
      <c r="C150" s="42">
        <f>D150</f>
        <v>8281.5</v>
      </c>
      <c r="D150" s="236">
        <v>8281.5</v>
      </c>
      <c r="E150" s="42"/>
      <c r="F150" s="42">
        <f>G150</f>
        <v>8830.4</v>
      </c>
      <c r="G150" s="42">
        <f>G151</f>
        <v>8830.4</v>
      </c>
      <c r="H150" s="42"/>
      <c r="I150" s="42">
        <v>5985.6</v>
      </c>
      <c r="J150" s="42">
        <f>I150</f>
        <v>5985.6</v>
      </c>
      <c r="K150" s="42"/>
      <c r="L150" s="42">
        <v>6320.8</v>
      </c>
      <c r="M150" s="42">
        <f>L150</f>
        <v>6320.8</v>
      </c>
      <c r="N150" s="159"/>
    </row>
    <row r="151" spans="1:14" ht="110.25" customHeight="1">
      <c r="A151" s="16"/>
      <c r="B151" s="170" t="s">
        <v>303</v>
      </c>
      <c r="C151" s="44">
        <f>D151</f>
        <v>8281.5</v>
      </c>
      <c r="D151" s="44">
        <v>8281.5</v>
      </c>
      <c r="E151" s="44"/>
      <c r="F151" s="44">
        <f>G151</f>
        <v>8830.4</v>
      </c>
      <c r="G151" s="356">
        <v>8830.4</v>
      </c>
      <c r="H151" s="44"/>
      <c r="I151" s="44">
        <f>J151</f>
        <v>13026</v>
      </c>
      <c r="J151" s="44">
        <v>13026</v>
      </c>
      <c r="K151" s="44"/>
      <c r="L151" s="24">
        <f>M151</f>
        <v>13755.5</v>
      </c>
      <c r="M151" s="24">
        <v>13755.5</v>
      </c>
      <c r="N151" s="106"/>
    </row>
    <row r="152" spans="1:14" ht="25.5" customHeight="1">
      <c r="A152" s="16"/>
      <c r="B152" s="215" t="s">
        <v>68</v>
      </c>
      <c r="C152" s="38">
        <f>C153</f>
        <v>1586</v>
      </c>
      <c r="D152" s="38">
        <f>D153</f>
        <v>1586</v>
      </c>
      <c r="E152" s="38"/>
      <c r="F152" s="38">
        <v>1536</v>
      </c>
      <c r="G152" s="38">
        <v>1536</v>
      </c>
      <c r="H152" s="38"/>
      <c r="I152" s="38">
        <v>1536</v>
      </c>
      <c r="J152" s="38">
        <v>1536</v>
      </c>
      <c r="K152" s="38"/>
      <c r="L152" s="15">
        <v>1536</v>
      </c>
      <c r="M152" s="15">
        <v>1536</v>
      </c>
      <c r="N152" s="106"/>
    </row>
    <row r="153" spans="1:14" ht="44.25" customHeight="1">
      <c r="A153" s="16"/>
      <c r="B153" s="112" t="s">
        <v>518</v>
      </c>
      <c r="C153" s="38">
        <f>D153</f>
        <v>1586</v>
      </c>
      <c r="D153" s="38">
        <v>1586</v>
      </c>
      <c r="E153" s="38"/>
      <c r="F153" s="38">
        <v>1536</v>
      </c>
      <c r="G153" s="38">
        <v>1536</v>
      </c>
      <c r="H153" s="38"/>
      <c r="I153" s="38">
        <v>1536</v>
      </c>
      <c r="J153" s="38">
        <v>1536</v>
      </c>
      <c r="K153" s="38"/>
      <c r="L153" s="15">
        <v>1536</v>
      </c>
      <c r="M153" s="15">
        <v>1536</v>
      </c>
      <c r="N153" s="106"/>
    </row>
    <row r="154" spans="1:14" ht="21.75" customHeight="1">
      <c r="A154" s="16"/>
      <c r="B154" s="215" t="s">
        <v>70</v>
      </c>
      <c r="C154" s="66"/>
      <c r="D154" s="38"/>
      <c r="E154" s="66"/>
      <c r="F154" s="66"/>
      <c r="G154" s="38"/>
      <c r="H154" s="66"/>
      <c r="I154" s="66"/>
      <c r="J154" s="38"/>
      <c r="K154" s="54"/>
      <c r="L154" s="28"/>
      <c r="M154" s="28"/>
      <c r="N154" s="13"/>
    </row>
    <row r="155" spans="1:14" ht="33.75" customHeight="1">
      <c r="A155" s="16"/>
      <c r="B155" s="112" t="s">
        <v>519</v>
      </c>
      <c r="C155" s="66">
        <f>D155</f>
        <v>1586</v>
      </c>
      <c r="D155" s="38">
        <v>1586</v>
      </c>
      <c r="E155" s="66"/>
      <c r="F155" s="66">
        <v>1536</v>
      </c>
      <c r="G155" s="38">
        <v>1536</v>
      </c>
      <c r="H155" s="66"/>
      <c r="I155" s="66">
        <v>1536</v>
      </c>
      <c r="J155" s="38">
        <v>1536</v>
      </c>
      <c r="K155" s="54"/>
      <c r="L155" s="28">
        <v>1536</v>
      </c>
      <c r="M155" s="28">
        <v>1536</v>
      </c>
      <c r="N155" s="13"/>
    </row>
    <row r="156" spans="1:14" ht="19.5" customHeight="1">
      <c r="A156" s="16"/>
      <c r="B156" s="215" t="s">
        <v>72</v>
      </c>
      <c r="C156" s="38"/>
      <c r="D156" s="38"/>
      <c r="E156" s="38"/>
      <c r="F156" s="38"/>
      <c r="G156" s="38"/>
      <c r="H156" s="38"/>
      <c r="I156" s="110"/>
      <c r="J156" s="38"/>
      <c r="K156" s="38"/>
      <c r="L156" s="15"/>
      <c r="M156" s="15"/>
      <c r="N156" s="106"/>
    </row>
    <row r="157" spans="1:14" ht="33" customHeight="1">
      <c r="A157" s="16"/>
      <c r="B157" s="97" t="s">
        <v>520</v>
      </c>
      <c r="C157" s="69">
        <f>D157</f>
        <v>5.221626733921816</v>
      </c>
      <c r="D157" s="69">
        <f>D151/D155</f>
        <v>5.221626733921816</v>
      </c>
      <c r="E157" s="69"/>
      <c r="F157" s="69">
        <f aca="true" t="shared" si="50" ref="F157:M157">F151/F155</f>
        <v>5.748958333333333</v>
      </c>
      <c r="G157" s="69">
        <f t="shared" si="50"/>
        <v>5.748958333333333</v>
      </c>
      <c r="H157" s="69"/>
      <c r="I157" s="69">
        <f t="shared" si="50"/>
        <v>8.48046875</v>
      </c>
      <c r="J157" s="69">
        <f t="shared" si="50"/>
        <v>8.48046875</v>
      </c>
      <c r="K157" s="69"/>
      <c r="L157" s="69">
        <f t="shared" si="50"/>
        <v>8.955403645833334</v>
      </c>
      <c r="M157" s="69">
        <f t="shared" si="50"/>
        <v>8.955403645833334</v>
      </c>
      <c r="N157" s="106"/>
    </row>
    <row r="158" spans="1:14" ht="15.75">
      <c r="A158" s="16"/>
      <c r="B158" s="67" t="s">
        <v>74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15"/>
      <c r="M158" s="15"/>
      <c r="N158" s="106"/>
    </row>
    <row r="159" spans="1:14" ht="39.75" customHeight="1">
      <c r="A159" s="16"/>
      <c r="B159" s="19" t="s">
        <v>521</v>
      </c>
      <c r="C159" s="38">
        <v>100</v>
      </c>
      <c r="D159" s="38">
        <v>100</v>
      </c>
      <c r="E159" s="38"/>
      <c r="F159" s="38">
        <v>100</v>
      </c>
      <c r="G159" s="38">
        <v>100</v>
      </c>
      <c r="H159" s="38"/>
      <c r="I159" s="38">
        <v>100</v>
      </c>
      <c r="J159" s="38">
        <v>100</v>
      </c>
      <c r="K159" s="38"/>
      <c r="L159" s="38">
        <v>100</v>
      </c>
      <c r="M159" s="38">
        <v>100</v>
      </c>
      <c r="N159" s="106"/>
    </row>
    <row r="160" spans="1:14" ht="60" customHeight="1">
      <c r="A160" s="218" t="s">
        <v>461</v>
      </c>
      <c r="B160" s="10"/>
      <c r="C160" s="44"/>
      <c r="D160" s="44"/>
      <c r="E160" s="44"/>
      <c r="F160" s="44"/>
      <c r="G160" s="44"/>
      <c r="H160" s="44"/>
      <c r="I160" s="44"/>
      <c r="J160" s="44"/>
      <c r="K160" s="38"/>
      <c r="L160" s="161"/>
      <c r="M160" s="161"/>
      <c r="N160" s="106"/>
    </row>
    <row r="161" spans="1:14" ht="99.75" customHeight="1">
      <c r="A161" s="100" t="s">
        <v>509</v>
      </c>
      <c r="B161" s="10"/>
      <c r="C161" s="73"/>
      <c r="D161" s="38"/>
      <c r="E161" s="38"/>
      <c r="F161" s="44"/>
      <c r="G161" s="38"/>
      <c r="H161" s="38"/>
      <c r="I161" s="44"/>
      <c r="J161" s="38"/>
      <c r="K161" s="38"/>
      <c r="L161" s="106"/>
      <c r="M161" s="106"/>
      <c r="N161" s="106"/>
    </row>
    <row r="162" spans="1:14" ht="15.75">
      <c r="A162" s="33" t="s">
        <v>513</v>
      </c>
      <c r="B162" s="156"/>
      <c r="C162" s="76">
        <f aca="true" t="shared" si="51" ref="C162:M162">C163</f>
        <v>457.70000000000005</v>
      </c>
      <c r="D162" s="76">
        <f t="shared" si="51"/>
        <v>457.70000000000005</v>
      </c>
      <c r="E162" s="76"/>
      <c r="F162" s="76">
        <f t="shared" si="51"/>
        <v>699.4000000000001</v>
      </c>
      <c r="G162" s="76">
        <f t="shared" si="51"/>
        <v>699.4000000000001</v>
      </c>
      <c r="H162" s="76"/>
      <c r="I162" s="76">
        <f t="shared" si="51"/>
        <v>9081.312057500001</v>
      </c>
      <c r="J162" s="76">
        <f t="shared" si="51"/>
        <v>9081.312057500001</v>
      </c>
      <c r="K162" s="76"/>
      <c r="L162" s="76">
        <f t="shared" si="51"/>
        <v>8796.897720662499</v>
      </c>
      <c r="M162" s="76">
        <f t="shared" si="51"/>
        <v>8796.897720662499</v>
      </c>
      <c r="N162" s="106"/>
    </row>
    <row r="163" spans="1:14" ht="54" customHeight="1">
      <c r="A163" s="209" t="s">
        <v>304</v>
      </c>
      <c r="B163" s="62"/>
      <c r="C163" s="76">
        <f>C164+C173+C180+C187+C195+C202+C209+C216+C226</f>
        <v>457.70000000000005</v>
      </c>
      <c r="D163" s="76">
        <f aca="true" t="shared" si="52" ref="D163:M163">D164+D173+D180+D187+D195+D202+D209+D216+D226</f>
        <v>457.70000000000005</v>
      </c>
      <c r="E163" s="76"/>
      <c r="F163" s="76">
        <f t="shared" si="52"/>
        <v>699.4000000000001</v>
      </c>
      <c r="G163" s="76">
        <f t="shared" si="52"/>
        <v>699.4000000000001</v>
      </c>
      <c r="H163" s="76"/>
      <c r="I163" s="76">
        <f t="shared" si="52"/>
        <v>9081.312057500001</v>
      </c>
      <c r="J163" s="76">
        <f t="shared" si="52"/>
        <v>9081.312057500001</v>
      </c>
      <c r="K163" s="76"/>
      <c r="L163" s="76">
        <f t="shared" si="52"/>
        <v>8796.897720662499</v>
      </c>
      <c r="M163" s="76">
        <f t="shared" si="52"/>
        <v>8796.897720662499</v>
      </c>
      <c r="N163" s="106"/>
    </row>
    <row r="164" spans="1:14" ht="69" customHeight="1">
      <c r="A164" s="2"/>
      <c r="B164" s="247" t="s">
        <v>253</v>
      </c>
      <c r="C164" s="248">
        <f>D164</f>
        <v>25.1</v>
      </c>
      <c r="D164" s="248">
        <v>25.1</v>
      </c>
      <c r="E164" s="248"/>
      <c r="F164" s="248">
        <f>G164</f>
        <v>199.9</v>
      </c>
      <c r="G164" s="248">
        <v>199.9</v>
      </c>
      <c r="H164" s="248"/>
      <c r="I164" s="248">
        <f>I172*I170</f>
        <v>7.2</v>
      </c>
      <c r="J164" s="248">
        <f>J172*J170</f>
        <v>7.2</v>
      </c>
      <c r="K164" s="248"/>
      <c r="L164" s="248">
        <f>L172*L170</f>
        <v>7.2</v>
      </c>
      <c r="M164" s="248">
        <f>M172*M170</f>
        <v>7.2</v>
      </c>
      <c r="N164" s="249"/>
    </row>
    <row r="165" spans="1:14" ht="20.25" customHeight="1">
      <c r="A165" s="9"/>
      <c r="B165" s="250" t="s">
        <v>68</v>
      </c>
      <c r="C165" s="248"/>
      <c r="D165" s="248"/>
      <c r="E165" s="248"/>
      <c r="F165" s="248"/>
      <c r="G165" s="248"/>
      <c r="H165" s="248"/>
      <c r="I165" s="248"/>
      <c r="J165" s="248"/>
      <c r="K165" s="184"/>
      <c r="L165" s="184"/>
      <c r="M165" s="184"/>
      <c r="N165" s="251"/>
    </row>
    <row r="166" spans="1:14" ht="32.25" customHeight="1">
      <c r="A166" s="9"/>
      <c r="B166" s="252" t="s">
        <v>33</v>
      </c>
      <c r="C166" s="253">
        <f>D166</f>
        <v>68323</v>
      </c>
      <c r="D166" s="253">
        <v>68323</v>
      </c>
      <c r="E166" s="249"/>
      <c r="F166" s="253">
        <f>G166</f>
        <v>68323</v>
      </c>
      <c r="G166" s="253">
        <v>68323</v>
      </c>
      <c r="H166" s="249"/>
      <c r="I166" s="253">
        <f>J166</f>
        <v>69803</v>
      </c>
      <c r="J166" s="253">
        <v>69803</v>
      </c>
      <c r="K166" s="184"/>
      <c r="L166" s="253">
        <f>M166</f>
        <v>69803</v>
      </c>
      <c r="M166" s="253">
        <v>69803</v>
      </c>
      <c r="N166" s="251"/>
    </row>
    <row r="167" spans="1:14" ht="22.5" customHeight="1">
      <c r="A167" s="9"/>
      <c r="B167" s="252" t="s">
        <v>34</v>
      </c>
      <c r="C167" s="253">
        <f>D167</f>
        <v>4700</v>
      </c>
      <c r="D167" s="253">
        <v>4700</v>
      </c>
      <c r="E167" s="253"/>
      <c r="F167" s="253">
        <f>G167</f>
        <v>4700</v>
      </c>
      <c r="G167" s="253">
        <v>4700</v>
      </c>
      <c r="H167" s="253"/>
      <c r="I167" s="253">
        <f>J167</f>
        <v>4700</v>
      </c>
      <c r="J167" s="253">
        <v>4700</v>
      </c>
      <c r="K167" s="184"/>
      <c r="L167" s="253">
        <f>M167</f>
        <v>4700</v>
      </c>
      <c r="M167" s="253">
        <v>4700</v>
      </c>
      <c r="N167" s="251"/>
    </row>
    <row r="168" spans="1:14" ht="18.75" customHeight="1">
      <c r="A168" s="9"/>
      <c r="B168" s="252" t="s">
        <v>331</v>
      </c>
      <c r="C168" s="253">
        <f>D168</f>
        <v>1850</v>
      </c>
      <c r="D168" s="253">
        <v>1850</v>
      </c>
      <c r="E168" s="253"/>
      <c r="F168" s="253">
        <f>G168</f>
        <v>2500</v>
      </c>
      <c r="G168" s="253">
        <v>2500</v>
      </c>
      <c r="H168" s="253"/>
      <c r="I168" s="253">
        <f>J168</f>
        <v>2500</v>
      </c>
      <c r="J168" s="253">
        <v>2500</v>
      </c>
      <c r="K168" s="184"/>
      <c r="L168" s="253">
        <f>M168</f>
        <v>2500</v>
      </c>
      <c r="M168" s="253">
        <v>2500</v>
      </c>
      <c r="N168" s="251"/>
    </row>
    <row r="169" spans="1:14" ht="17.25" customHeight="1">
      <c r="A169" s="9"/>
      <c r="B169" s="250" t="s">
        <v>70</v>
      </c>
      <c r="C169" s="248"/>
      <c r="D169" s="248"/>
      <c r="E169" s="248"/>
      <c r="F169" s="248"/>
      <c r="G169" s="248"/>
      <c r="H169" s="248"/>
      <c r="I169" s="248"/>
      <c r="J169" s="248"/>
      <c r="K169" s="184"/>
      <c r="L169" s="184"/>
      <c r="M169" s="184"/>
      <c r="N169" s="251"/>
    </row>
    <row r="170" spans="1:14" ht="70.5" customHeight="1">
      <c r="A170" s="9"/>
      <c r="B170" s="252" t="s">
        <v>35</v>
      </c>
      <c r="C170" s="253">
        <f>D170</f>
        <v>18000</v>
      </c>
      <c r="D170" s="253">
        <v>18000</v>
      </c>
      <c r="E170" s="253"/>
      <c r="F170" s="253">
        <f>G170</f>
        <v>18000</v>
      </c>
      <c r="G170" s="253">
        <v>18000</v>
      </c>
      <c r="H170" s="253"/>
      <c r="I170" s="253">
        <f>J170</f>
        <v>18000</v>
      </c>
      <c r="J170" s="253">
        <v>18000</v>
      </c>
      <c r="K170" s="253"/>
      <c r="L170" s="253">
        <f>M170</f>
        <v>18000</v>
      </c>
      <c r="M170" s="253">
        <v>18000</v>
      </c>
      <c r="N170" s="251"/>
    </row>
    <row r="171" spans="1:14" ht="18" customHeight="1">
      <c r="A171" s="9"/>
      <c r="B171" s="250" t="s">
        <v>72</v>
      </c>
      <c r="C171" s="253"/>
      <c r="D171" s="253"/>
      <c r="E171" s="253"/>
      <c r="F171" s="253"/>
      <c r="G171" s="253"/>
      <c r="H171" s="253"/>
      <c r="I171" s="253"/>
      <c r="J171" s="253"/>
      <c r="K171" s="253"/>
      <c r="L171" s="253"/>
      <c r="M171" s="253"/>
      <c r="N171" s="251"/>
    </row>
    <row r="172" spans="1:14" ht="71.25" customHeight="1">
      <c r="A172" s="9"/>
      <c r="B172" s="252" t="s">
        <v>473</v>
      </c>
      <c r="C172" s="254">
        <v>0.0004</v>
      </c>
      <c r="D172" s="254">
        <v>0.0004</v>
      </c>
      <c r="E172" s="254">
        <v>0.0004</v>
      </c>
      <c r="F172" s="254">
        <v>0.0004</v>
      </c>
      <c r="G172" s="254">
        <v>0.0004</v>
      </c>
      <c r="H172" s="254">
        <v>0.0004</v>
      </c>
      <c r="I172" s="254">
        <v>0.0004</v>
      </c>
      <c r="J172" s="254">
        <v>0.0004</v>
      </c>
      <c r="K172" s="254">
        <v>0.0004</v>
      </c>
      <c r="L172" s="254">
        <v>0.0004</v>
      </c>
      <c r="M172" s="254">
        <v>0.0004</v>
      </c>
      <c r="N172" s="251"/>
    </row>
    <row r="173" spans="1:14" ht="83.25" customHeight="1">
      <c r="A173" s="9"/>
      <c r="B173" s="264" t="s">
        <v>226</v>
      </c>
      <c r="C173" s="248"/>
      <c r="D173" s="248"/>
      <c r="E173" s="248"/>
      <c r="F173" s="248"/>
      <c r="G173" s="248"/>
      <c r="H173" s="248"/>
      <c r="I173" s="248">
        <f>I179*I177</f>
        <v>0</v>
      </c>
      <c r="J173" s="248">
        <f>J179*J177</f>
        <v>0</v>
      </c>
      <c r="K173" s="248"/>
      <c r="L173" s="248">
        <f>L179*L177</f>
        <v>0</v>
      </c>
      <c r="M173" s="248">
        <f>M179*M177</f>
        <v>0</v>
      </c>
      <c r="N173" s="251"/>
    </row>
    <row r="174" spans="1:14" ht="20.25" customHeight="1">
      <c r="A174" s="9"/>
      <c r="B174" s="250" t="s">
        <v>68</v>
      </c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51"/>
    </row>
    <row r="175" spans="1:14" ht="53.25" customHeight="1">
      <c r="A175" s="9"/>
      <c r="B175" s="252" t="s">
        <v>227</v>
      </c>
      <c r="C175" s="253"/>
      <c r="D175" s="253"/>
      <c r="E175" s="253"/>
      <c r="F175" s="253"/>
      <c r="G175" s="253"/>
      <c r="H175" s="253"/>
      <c r="I175" s="253">
        <f>J175</f>
        <v>480</v>
      </c>
      <c r="J175" s="253">
        <v>480</v>
      </c>
      <c r="K175" s="184"/>
      <c r="L175" s="253">
        <f>M175</f>
        <v>480</v>
      </c>
      <c r="M175" s="253">
        <v>480</v>
      </c>
      <c r="N175" s="251"/>
    </row>
    <row r="176" spans="1:14" ht="19.5" customHeight="1">
      <c r="A176" s="9"/>
      <c r="B176" s="250" t="s">
        <v>70</v>
      </c>
      <c r="C176" s="253"/>
      <c r="D176" s="253"/>
      <c r="E176" s="253"/>
      <c r="F176" s="253"/>
      <c r="G176" s="253"/>
      <c r="H176" s="253"/>
      <c r="I176" s="253"/>
      <c r="J176" s="253"/>
      <c r="K176" s="184"/>
      <c r="L176" s="253"/>
      <c r="M176" s="253"/>
      <c r="N176" s="251"/>
    </row>
    <row r="177" spans="1:14" ht="52.5" customHeight="1">
      <c r="A177" s="9"/>
      <c r="B177" s="252" t="s">
        <v>184</v>
      </c>
      <c r="C177" s="253"/>
      <c r="D177" s="253"/>
      <c r="E177" s="253"/>
      <c r="F177" s="253"/>
      <c r="G177" s="253"/>
      <c r="H177" s="253"/>
      <c r="I177" s="253">
        <f>J177</f>
        <v>110</v>
      </c>
      <c r="J177" s="253">
        <f>70+40</f>
        <v>110</v>
      </c>
      <c r="K177" s="253"/>
      <c r="L177" s="253">
        <f>M177</f>
        <v>110</v>
      </c>
      <c r="M177" s="253">
        <f>70+40</f>
        <v>110</v>
      </c>
      <c r="N177" s="251"/>
    </row>
    <row r="178" spans="1:14" ht="21" customHeight="1">
      <c r="A178" s="9"/>
      <c r="B178" s="250" t="s">
        <v>72</v>
      </c>
      <c r="C178" s="253"/>
      <c r="D178" s="253"/>
      <c r="E178" s="253"/>
      <c r="F178" s="253"/>
      <c r="G178" s="253"/>
      <c r="H178" s="253"/>
      <c r="I178" s="253"/>
      <c r="J178" s="253"/>
      <c r="K178" s="253"/>
      <c r="L178" s="253"/>
      <c r="M178" s="253"/>
      <c r="N178" s="251"/>
    </row>
    <row r="179" spans="1:14" ht="33.75" customHeight="1">
      <c r="A179" s="9"/>
      <c r="B179" s="252" t="s">
        <v>187</v>
      </c>
      <c r="C179" s="254"/>
      <c r="D179" s="254"/>
      <c r="E179" s="248"/>
      <c r="F179" s="255"/>
      <c r="G179" s="255"/>
      <c r="H179" s="255"/>
      <c r="I179" s="255">
        <f>J179</f>
        <v>0</v>
      </c>
      <c r="J179" s="255">
        <f>G179*1.055</f>
        <v>0</v>
      </c>
      <c r="K179" s="255"/>
      <c r="L179" s="255">
        <f>M179</f>
        <v>0</v>
      </c>
      <c r="M179" s="255">
        <f>J179*1.055</f>
        <v>0</v>
      </c>
      <c r="N179" s="251"/>
    </row>
    <row r="180" spans="1:14" ht="81.75" customHeight="1">
      <c r="A180" s="9"/>
      <c r="B180" s="264" t="s">
        <v>228</v>
      </c>
      <c r="C180" s="256"/>
      <c r="D180" s="256"/>
      <c r="E180" s="256"/>
      <c r="F180" s="257"/>
      <c r="G180" s="257"/>
      <c r="H180" s="257"/>
      <c r="I180" s="257">
        <f>I184*I186</f>
        <v>35.6</v>
      </c>
      <c r="J180" s="257">
        <f>J184*J186</f>
        <v>35.6</v>
      </c>
      <c r="K180" s="257"/>
      <c r="L180" s="257">
        <f>L184*L186</f>
        <v>37.6</v>
      </c>
      <c r="M180" s="257">
        <f>M184*M186</f>
        <v>37.6</v>
      </c>
      <c r="N180" s="251"/>
    </row>
    <row r="181" spans="1:14" ht="19.5" customHeight="1">
      <c r="A181" s="9"/>
      <c r="B181" s="250" t="s">
        <v>68</v>
      </c>
      <c r="C181" s="254"/>
      <c r="D181" s="254"/>
      <c r="E181" s="248"/>
      <c r="F181" s="255"/>
      <c r="G181" s="255"/>
      <c r="H181" s="255"/>
      <c r="I181" s="255"/>
      <c r="J181" s="255"/>
      <c r="K181" s="255"/>
      <c r="L181" s="255"/>
      <c r="M181" s="255"/>
      <c r="N181" s="251"/>
    </row>
    <row r="182" spans="1:14" ht="49.5" customHeight="1">
      <c r="A182" s="9"/>
      <c r="B182" s="252" t="s">
        <v>229</v>
      </c>
      <c r="C182" s="253"/>
      <c r="D182" s="253"/>
      <c r="E182" s="253"/>
      <c r="F182" s="253"/>
      <c r="G182" s="253"/>
      <c r="H182" s="253"/>
      <c r="I182" s="253">
        <f>J182</f>
        <v>4200</v>
      </c>
      <c r="J182" s="253">
        <v>4200</v>
      </c>
      <c r="K182" s="184"/>
      <c r="L182" s="253">
        <f>M182</f>
        <v>4200</v>
      </c>
      <c r="M182" s="253">
        <v>4200</v>
      </c>
      <c r="N182" s="251"/>
    </row>
    <row r="183" spans="1:14" ht="20.25" customHeight="1">
      <c r="A183" s="9"/>
      <c r="B183" s="250" t="s">
        <v>70</v>
      </c>
      <c r="C183" s="253"/>
      <c r="D183" s="253"/>
      <c r="E183" s="253"/>
      <c r="F183" s="253"/>
      <c r="G183" s="253"/>
      <c r="H183" s="253"/>
      <c r="I183" s="253"/>
      <c r="J183" s="253"/>
      <c r="K183" s="184"/>
      <c r="L183" s="253"/>
      <c r="M183" s="253"/>
      <c r="N183" s="251"/>
    </row>
    <row r="184" spans="1:14" ht="34.5" customHeight="1">
      <c r="A184" s="9"/>
      <c r="B184" s="252" t="s">
        <v>185</v>
      </c>
      <c r="C184" s="253"/>
      <c r="D184" s="253"/>
      <c r="E184" s="253"/>
      <c r="F184" s="253"/>
      <c r="G184" s="253"/>
      <c r="H184" s="253"/>
      <c r="I184" s="253">
        <v>4000</v>
      </c>
      <c r="J184" s="253">
        <v>4000</v>
      </c>
      <c r="K184" s="253"/>
      <c r="L184" s="253">
        <v>4000</v>
      </c>
      <c r="M184" s="253">
        <v>4000</v>
      </c>
      <c r="N184" s="251"/>
    </row>
    <row r="185" spans="1:14" ht="21.75" customHeight="1">
      <c r="A185" s="9"/>
      <c r="B185" s="250" t="s">
        <v>72</v>
      </c>
      <c r="C185" s="253"/>
      <c r="D185" s="253"/>
      <c r="E185" s="253"/>
      <c r="F185" s="253"/>
      <c r="G185" s="253"/>
      <c r="H185" s="253"/>
      <c r="I185" s="253"/>
      <c r="J185" s="253"/>
      <c r="K185" s="184"/>
      <c r="L185" s="253"/>
      <c r="M185" s="253"/>
      <c r="N185" s="251"/>
    </row>
    <row r="186" spans="1:14" ht="54.75" customHeight="1">
      <c r="A186" s="9"/>
      <c r="B186" s="252" t="s">
        <v>188</v>
      </c>
      <c r="C186" s="254"/>
      <c r="D186" s="254"/>
      <c r="E186" s="254"/>
      <c r="F186" s="254"/>
      <c r="G186" s="254"/>
      <c r="H186" s="254"/>
      <c r="I186" s="254">
        <v>0.0089</v>
      </c>
      <c r="J186" s="254">
        <v>0.0089</v>
      </c>
      <c r="K186" s="254"/>
      <c r="L186" s="254">
        <v>0.0094</v>
      </c>
      <c r="M186" s="254">
        <v>0.0094</v>
      </c>
      <c r="N186" s="251"/>
    </row>
    <row r="187" spans="1:14" ht="61.5" customHeight="1">
      <c r="A187" s="9"/>
      <c r="B187" s="258" t="s">
        <v>230</v>
      </c>
      <c r="C187" s="248"/>
      <c r="D187" s="248"/>
      <c r="E187" s="259"/>
      <c r="F187" s="256"/>
      <c r="G187" s="256"/>
      <c r="H187" s="256"/>
      <c r="I187" s="256">
        <v>420</v>
      </c>
      <c r="J187" s="256">
        <v>420</v>
      </c>
      <c r="K187" s="256"/>
      <c r="L187" s="256">
        <v>450</v>
      </c>
      <c r="M187" s="256">
        <v>450</v>
      </c>
      <c r="N187" s="251"/>
    </row>
    <row r="188" spans="1:14" ht="34.5" customHeight="1">
      <c r="A188" s="9"/>
      <c r="B188" s="252" t="s">
        <v>186</v>
      </c>
      <c r="C188" s="253"/>
      <c r="D188" s="253"/>
      <c r="E188" s="253"/>
      <c r="F188" s="253"/>
      <c r="G188" s="253"/>
      <c r="H188" s="253"/>
      <c r="I188" s="253">
        <f>J188</f>
        <v>500</v>
      </c>
      <c r="J188" s="253">
        <v>500</v>
      </c>
      <c r="K188" s="253"/>
      <c r="L188" s="253">
        <f>M188</f>
        <v>500</v>
      </c>
      <c r="M188" s="253">
        <v>500</v>
      </c>
      <c r="N188" s="251"/>
    </row>
    <row r="189" spans="1:14" ht="21.75" customHeight="1">
      <c r="A189" s="9"/>
      <c r="B189" s="250" t="s">
        <v>68</v>
      </c>
      <c r="C189" s="253"/>
      <c r="D189" s="253"/>
      <c r="E189" s="253"/>
      <c r="F189" s="253"/>
      <c r="G189" s="253"/>
      <c r="H189" s="253"/>
      <c r="I189" s="253"/>
      <c r="J189" s="253"/>
      <c r="K189" s="253"/>
      <c r="L189" s="253"/>
      <c r="M189" s="253"/>
      <c r="N189" s="251"/>
    </row>
    <row r="190" spans="1:14" ht="34.5" customHeight="1">
      <c r="A190" s="9"/>
      <c r="B190" s="252" t="s">
        <v>196</v>
      </c>
      <c r="C190" s="253"/>
      <c r="D190" s="253"/>
      <c r="E190" s="253"/>
      <c r="F190" s="253"/>
      <c r="G190" s="253"/>
      <c r="H190" s="253"/>
      <c r="I190" s="253">
        <f>J190</f>
        <v>10</v>
      </c>
      <c r="J190" s="253">
        <v>10</v>
      </c>
      <c r="K190" s="253"/>
      <c r="L190" s="253">
        <f>M190</f>
        <v>10</v>
      </c>
      <c r="M190" s="253">
        <v>10</v>
      </c>
      <c r="N190" s="251"/>
    </row>
    <row r="191" spans="1:14" ht="19.5" customHeight="1">
      <c r="A191" s="9"/>
      <c r="B191" s="250" t="s">
        <v>70</v>
      </c>
      <c r="C191" s="253"/>
      <c r="D191" s="253"/>
      <c r="E191" s="253"/>
      <c r="F191" s="253"/>
      <c r="G191" s="253"/>
      <c r="H191" s="253"/>
      <c r="I191" s="253"/>
      <c r="J191" s="253"/>
      <c r="K191" s="253"/>
      <c r="L191" s="253"/>
      <c r="M191" s="253"/>
      <c r="N191" s="251"/>
    </row>
    <row r="192" spans="1:14" ht="48" customHeight="1">
      <c r="A192" s="9"/>
      <c r="B192" s="252" t="s">
        <v>231</v>
      </c>
      <c r="C192" s="253"/>
      <c r="D192" s="253"/>
      <c r="E192" s="253"/>
      <c r="F192" s="253"/>
      <c r="G192" s="253"/>
      <c r="H192" s="253"/>
      <c r="I192" s="253">
        <v>10</v>
      </c>
      <c r="J192" s="253">
        <v>10</v>
      </c>
      <c r="K192" s="253"/>
      <c r="L192" s="253">
        <v>10</v>
      </c>
      <c r="M192" s="253">
        <v>10</v>
      </c>
      <c r="N192" s="251"/>
    </row>
    <row r="193" spans="1:14" ht="18.75" customHeight="1">
      <c r="A193" s="9"/>
      <c r="B193" s="250" t="s">
        <v>72</v>
      </c>
      <c r="C193" s="253"/>
      <c r="D193" s="253"/>
      <c r="E193" s="253"/>
      <c r="F193" s="253"/>
      <c r="G193" s="253"/>
      <c r="H193" s="253"/>
      <c r="I193" s="253"/>
      <c r="J193" s="253"/>
      <c r="K193" s="253"/>
      <c r="L193" s="253"/>
      <c r="M193" s="253"/>
      <c r="N193" s="251"/>
    </row>
    <row r="194" spans="1:14" ht="48" customHeight="1">
      <c r="A194" s="9"/>
      <c r="B194" s="252" t="s">
        <v>199</v>
      </c>
      <c r="C194" s="249"/>
      <c r="D194" s="249"/>
      <c r="E194" s="249"/>
      <c r="F194" s="249"/>
      <c r="G194" s="249"/>
      <c r="H194" s="249"/>
      <c r="I194" s="249">
        <f>I187/I192</f>
        <v>42</v>
      </c>
      <c r="J194" s="249">
        <f>J187/J192</f>
        <v>42</v>
      </c>
      <c r="K194" s="249"/>
      <c r="L194" s="249">
        <f>L187/L192</f>
        <v>45</v>
      </c>
      <c r="M194" s="249">
        <f>M187/M192</f>
        <v>45</v>
      </c>
      <c r="N194" s="251"/>
    </row>
    <row r="195" spans="1:14" ht="83.25" customHeight="1">
      <c r="A195" s="9"/>
      <c r="B195" s="303" t="s">
        <v>232</v>
      </c>
      <c r="C195" s="248">
        <f>D195</f>
        <v>405.7</v>
      </c>
      <c r="D195" s="248">
        <v>405.7</v>
      </c>
      <c r="E195" s="260"/>
      <c r="F195" s="248">
        <f>G195</f>
        <v>415.2</v>
      </c>
      <c r="G195" s="248">
        <v>415.2</v>
      </c>
      <c r="H195" s="260"/>
      <c r="I195" s="260">
        <v>50</v>
      </c>
      <c r="J195" s="260">
        <v>50</v>
      </c>
      <c r="K195" s="260"/>
      <c r="L195" s="260">
        <v>50</v>
      </c>
      <c r="M195" s="260">
        <v>50</v>
      </c>
      <c r="N195" s="251"/>
    </row>
    <row r="196" spans="1:14" ht="23.25" customHeight="1">
      <c r="A196" s="9"/>
      <c r="B196" s="250" t="s">
        <v>68</v>
      </c>
      <c r="C196" s="253"/>
      <c r="D196" s="253"/>
      <c r="E196" s="253"/>
      <c r="F196" s="253"/>
      <c r="G196" s="253"/>
      <c r="H196" s="253"/>
      <c r="I196" s="253"/>
      <c r="J196" s="253"/>
      <c r="K196" s="253"/>
      <c r="L196" s="253"/>
      <c r="M196" s="253"/>
      <c r="N196" s="251"/>
    </row>
    <row r="197" spans="1:14" ht="23.25" customHeight="1">
      <c r="A197" s="9"/>
      <c r="B197" s="252" t="s">
        <v>34</v>
      </c>
      <c r="C197" s="253">
        <f>D197</f>
        <v>4700</v>
      </c>
      <c r="D197" s="253">
        <v>4700</v>
      </c>
      <c r="E197" s="253"/>
      <c r="F197" s="253">
        <f>G197</f>
        <v>4700</v>
      </c>
      <c r="G197" s="253">
        <v>4700</v>
      </c>
      <c r="H197" s="253"/>
      <c r="I197" s="253">
        <f>J197</f>
        <v>4700</v>
      </c>
      <c r="J197" s="253">
        <v>4700</v>
      </c>
      <c r="K197" s="184"/>
      <c r="L197" s="253">
        <f>M197</f>
        <v>4700</v>
      </c>
      <c r="M197" s="253">
        <v>4700</v>
      </c>
      <c r="N197" s="251"/>
    </row>
    <row r="198" spans="1:14" ht="23.25" customHeight="1">
      <c r="A198" s="9"/>
      <c r="B198" s="250" t="s">
        <v>70</v>
      </c>
      <c r="C198" s="253"/>
      <c r="D198" s="253"/>
      <c r="E198" s="253"/>
      <c r="F198" s="253"/>
      <c r="G198" s="253"/>
      <c r="H198" s="253"/>
      <c r="I198" s="253"/>
      <c r="J198" s="253"/>
      <c r="K198" s="184"/>
      <c r="L198" s="253"/>
      <c r="M198" s="253"/>
      <c r="N198" s="251"/>
    </row>
    <row r="199" spans="1:14" ht="36" customHeight="1">
      <c r="A199" s="9"/>
      <c r="B199" s="252" t="s">
        <v>282</v>
      </c>
      <c r="C199" s="253">
        <v>30</v>
      </c>
      <c r="D199" s="253">
        <v>30</v>
      </c>
      <c r="E199" s="253"/>
      <c r="F199" s="253">
        <f>G199</f>
        <v>30</v>
      </c>
      <c r="G199" s="253">
        <v>30</v>
      </c>
      <c r="H199" s="253"/>
      <c r="I199" s="253">
        <v>150</v>
      </c>
      <c r="J199" s="253">
        <v>150</v>
      </c>
      <c r="K199" s="253"/>
      <c r="L199" s="253">
        <v>150</v>
      </c>
      <c r="M199" s="253">
        <v>150</v>
      </c>
      <c r="N199" s="251"/>
    </row>
    <row r="200" spans="1:14" ht="17.25" customHeight="1">
      <c r="A200" s="9"/>
      <c r="B200" s="250" t="s">
        <v>72</v>
      </c>
      <c r="C200" s="253"/>
      <c r="D200" s="253"/>
      <c r="E200" s="253"/>
      <c r="F200" s="253"/>
      <c r="G200" s="253"/>
      <c r="H200" s="253"/>
      <c r="I200" s="253"/>
      <c r="J200" s="253"/>
      <c r="K200" s="184"/>
      <c r="L200" s="253"/>
      <c r="M200" s="253"/>
      <c r="N200" s="251"/>
    </row>
    <row r="201" spans="1:14" ht="47.25" customHeight="1">
      <c r="A201" s="9"/>
      <c r="B201" s="252" t="s">
        <v>233</v>
      </c>
      <c r="C201" s="262">
        <f>C195/C199</f>
        <v>13.523333333333333</v>
      </c>
      <c r="D201" s="262">
        <f aca="true" t="shared" si="53" ref="D201:M201">D195/D199</f>
        <v>13.523333333333333</v>
      </c>
      <c r="E201" s="261"/>
      <c r="F201" s="262">
        <f t="shared" si="53"/>
        <v>13.84</v>
      </c>
      <c r="G201" s="262">
        <f t="shared" si="53"/>
        <v>13.84</v>
      </c>
      <c r="H201" s="261"/>
      <c r="I201" s="261">
        <f t="shared" si="53"/>
        <v>0.3333333333333333</v>
      </c>
      <c r="J201" s="261">
        <f t="shared" si="53"/>
        <v>0.3333333333333333</v>
      </c>
      <c r="K201" s="261"/>
      <c r="L201" s="261">
        <f t="shared" si="53"/>
        <v>0.3333333333333333</v>
      </c>
      <c r="M201" s="261">
        <f t="shared" si="53"/>
        <v>0.3333333333333333</v>
      </c>
      <c r="N201" s="251"/>
    </row>
    <row r="202" spans="1:14" ht="67.5" customHeight="1">
      <c r="A202" s="9"/>
      <c r="B202" s="303" t="s">
        <v>234</v>
      </c>
      <c r="C202" s="248"/>
      <c r="D202" s="248"/>
      <c r="E202" s="248"/>
      <c r="F202" s="248"/>
      <c r="G202" s="248"/>
      <c r="H202" s="248"/>
      <c r="I202" s="248">
        <f>I206*I208</f>
        <v>450</v>
      </c>
      <c r="J202" s="248">
        <f>J206*J208</f>
        <v>450</v>
      </c>
      <c r="K202" s="248"/>
      <c r="L202" s="248">
        <f>L206*L208</f>
        <v>450</v>
      </c>
      <c r="M202" s="248">
        <f>M206*M208</f>
        <v>450</v>
      </c>
      <c r="N202" s="251"/>
    </row>
    <row r="203" spans="1:14" ht="23.25" customHeight="1">
      <c r="A203" s="9"/>
      <c r="B203" s="250" t="s">
        <v>68</v>
      </c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51"/>
    </row>
    <row r="204" spans="1:14" ht="33" customHeight="1">
      <c r="A204" s="9"/>
      <c r="B204" s="252" t="s">
        <v>198</v>
      </c>
      <c r="C204" s="253"/>
      <c r="D204" s="253"/>
      <c r="E204" s="253"/>
      <c r="F204" s="253"/>
      <c r="G204" s="253"/>
      <c r="H204" s="253"/>
      <c r="I204" s="253">
        <f>J204</f>
        <v>250</v>
      </c>
      <c r="J204" s="253">
        <v>250</v>
      </c>
      <c r="K204" s="253"/>
      <c r="L204" s="253">
        <f>M204</f>
        <v>250</v>
      </c>
      <c r="M204" s="253">
        <v>250</v>
      </c>
      <c r="N204" s="251"/>
    </row>
    <row r="205" spans="1:14" ht="24.75" customHeight="1">
      <c r="A205" s="9"/>
      <c r="B205" s="250" t="s">
        <v>70</v>
      </c>
      <c r="C205" s="253"/>
      <c r="D205" s="253"/>
      <c r="E205" s="253"/>
      <c r="F205" s="253"/>
      <c r="G205" s="253"/>
      <c r="H205" s="253"/>
      <c r="I205" s="253"/>
      <c r="J205" s="253"/>
      <c r="K205" s="253"/>
      <c r="L205" s="253"/>
      <c r="M205" s="253"/>
      <c r="N205" s="251"/>
    </row>
    <row r="206" spans="1:14" ht="56.25" customHeight="1">
      <c r="A206" s="9"/>
      <c r="B206" s="252" t="s">
        <v>235</v>
      </c>
      <c r="C206" s="253"/>
      <c r="D206" s="253"/>
      <c r="E206" s="253"/>
      <c r="F206" s="253"/>
      <c r="G206" s="253"/>
      <c r="H206" s="253"/>
      <c r="I206" s="253">
        <v>250</v>
      </c>
      <c r="J206" s="253">
        <v>250</v>
      </c>
      <c r="K206" s="253"/>
      <c r="L206" s="253">
        <v>250</v>
      </c>
      <c r="M206" s="253">
        <v>250</v>
      </c>
      <c r="N206" s="251"/>
    </row>
    <row r="207" spans="1:14" ht="15.75">
      <c r="A207" s="9"/>
      <c r="B207" s="250" t="s">
        <v>72</v>
      </c>
      <c r="C207" s="248"/>
      <c r="D207" s="248"/>
      <c r="E207" s="248"/>
      <c r="F207" s="248"/>
      <c r="G207" s="248"/>
      <c r="H207" s="248"/>
      <c r="I207" s="248"/>
      <c r="J207" s="248"/>
      <c r="K207" s="184"/>
      <c r="L207" s="184"/>
      <c r="M207" s="184"/>
      <c r="N207" s="251"/>
    </row>
    <row r="208" spans="1:14" ht="81" customHeight="1">
      <c r="A208" s="9"/>
      <c r="B208" s="252" t="s">
        <v>200</v>
      </c>
      <c r="C208" s="254"/>
      <c r="D208" s="254"/>
      <c r="E208" s="254"/>
      <c r="F208" s="254"/>
      <c r="G208" s="254"/>
      <c r="H208" s="254"/>
      <c r="I208" s="254">
        <v>1.8</v>
      </c>
      <c r="J208" s="254">
        <v>1.8</v>
      </c>
      <c r="K208" s="254"/>
      <c r="L208" s="254">
        <v>1.8</v>
      </c>
      <c r="M208" s="254">
        <v>1.8</v>
      </c>
      <c r="N208" s="251"/>
    </row>
    <row r="209" spans="1:14" ht="47.25" customHeight="1">
      <c r="A209" s="9"/>
      <c r="B209" s="303" t="s">
        <v>236</v>
      </c>
      <c r="C209" s="256">
        <f>D209</f>
        <v>6.3</v>
      </c>
      <c r="D209" s="256">
        <v>6.3</v>
      </c>
      <c r="E209" s="256"/>
      <c r="F209" s="256">
        <f>G209</f>
        <v>2.1</v>
      </c>
      <c r="G209" s="256">
        <v>2.1</v>
      </c>
      <c r="H209" s="256"/>
      <c r="I209" s="256">
        <f>I215*I213</f>
        <v>7.012057499999999</v>
      </c>
      <c r="J209" s="256">
        <f>J215*J213</f>
        <v>7.012057499999999</v>
      </c>
      <c r="K209" s="256"/>
      <c r="L209" s="256">
        <f>L215*L213</f>
        <v>7.3977206624999985</v>
      </c>
      <c r="M209" s="256">
        <f>M215*M213</f>
        <v>7.3977206624999985</v>
      </c>
      <c r="N209" s="251"/>
    </row>
    <row r="210" spans="1:14" ht="21.75" customHeight="1">
      <c r="A210" s="9"/>
      <c r="B210" s="250" t="s">
        <v>68</v>
      </c>
      <c r="C210" s="262"/>
      <c r="D210" s="262"/>
      <c r="E210" s="262"/>
      <c r="F210" s="262"/>
      <c r="G210" s="262"/>
      <c r="H210" s="262"/>
      <c r="I210" s="262"/>
      <c r="J210" s="262"/>
      <c r="K210" s="262"/>
      <c r="L210" s="262"/>
      <c r="M210" s="262"/>
      <c r="N210" s="251"/>
    </row>
    <row r="211" spans="1:14" ht="35.25" customHeight="1">
      <c r="A211" s="9"/>
      <c r="B211" s="252" t="s">
        <v>197</v>
      </c>
      <c r="C211" s="253">
        <v>25</v>
      </c>
      <c r="D211" s="253">
        <v>25</v>
      </c>
      <c r="E211" s="253"/>
      <c r="F211" s="253">
        <v>25</v>
      </c>
      <c r="G211" s="253">
        <v>25</v>
      </c>
      <c r="H211" s="253"/>
      <c r="I211" s="253">
        <v>25</v>
      </c>
      <c r="J211" s="253">
        <v>25</v>
      </c>
      <c r="K211" s="253"/>
      <c r="L211" s="253">
        <v>25</v>
      </c>
      <c r="M211" s="253">
        <v>25</v>
      </c>
      <c r="N211" s="251"/>
    </row>
    <row r="212" spans="1:14" ht="16.5" customHeight="1">
      <c r="A212" s="9"/>
      <c r="B212" s="250" t="s">
        <v>70</v>
      </c>
      <c r="C212" s="253"/>
      <c r="D212" s="253"/>
      <c r="E212" s="253"/>
      <c r="F212" s="253"/>
      <c r="G212" s="253"/>
      <c r="H212" s="253"/>
      <c r="I212" s="253"/>
      <c r="J212" s="253"/>
      <c r="K212" s="253"/>
      <c r="L212" s="253"/>
      <c r="M212" s="253"/>
      <c r="N212" s="251"/>
    </row>
    <row r="213" spans="1:14" ht="55.5" customHeight="1">
      <c r="A213" s="9"/>
      <c r="B213" s="252" t="s">
        <v>237</v>
      </c>
      <c r="C213" s="253">
        <v>25</v>
      </c>
      <c r="D213" s="253">
        <v>25</v>
      </c>
      <c r="E213" s="253"/>
      <c r="F213" s="253">
        <v>25</v>
      </c>
      <c r="G213" s="253">
        <v>25</v>
      </c>
      <c r="H213" s="253"/>
      <c r="I213" s="253">
        <v>25</v>
      </c>
      <c r="J213" s="253">
        <v>25</v>
      </c>
      <c r="K213" s="253"/>
      <c r="L213" s="253">
        <v>25</v>
      </c>
      <c r="M213" s="253">
        <v>25</v>
      </c>
      <c r="N213" s="251"/>
    </row>
    <row r="214" spans="1:14" ht="20.25" customHeight="1">
      <c r="A214" s="9"/>
      <c r="B214" s="250" t="s">
        <v>72</v>
      </c>
      <c r="C214" s="253"/>
      <c r="D214" s="253"/>
      <c r="E214" s="253"/>
      <c r="F214" s="253"/>
      <c r="G214" s="253"/>
      <c r="H214" s="253"/>
      <c r="I214" s="253"/>
      <c r="J214" s="253"/>
      <c r="K214" s="253"/>
      <c r="L214" s="253"/>
      <c r="M214" s="253"/>
      <c r="N214" s="251"/>
    </row>
    <row r="215" spans="1:14" ht="31.5" customHeight="1">
      <c r="A215" s="9"/>
      <c r="B215" s="252" t="s">
        <v>189</v>
      </c>
      <c r="C215" s="254">
        <f>D215</f>
        <v>0.252</v>
      </c>
      <c r="D215" s="254">
        <f>D209/D213</f>
        <v>0.252</v>
      </c>
      <c r="E215" s="248"/>
      <c r="F215" s="263">
        <f>G215</f>
        <v>0.26586</v>
      </c>
      <c r="G215" s="263">
        <f>D215*1.055</f>
        <v>0.26586</v>
      </c>
      <c r="H215" s="263"/>
      <c r="I215" s="263">
        <f>J215</f>
        <v>0.28048229999999996</v>
      </c>
      <c r="J215" s="263">
        <f>G215*1.055</f>
        <v>0.28048229999999996</v>
      </c>
      <c r="K215" s="263"/>
      <c r="L215" s="263">
        <f>M215</f>
        <v>0.29590882649999994</v>
      </c>
      <c r="M215" s="263">
        <f>J215*1.055</f>
        <v>0.29590882649999994</v>
      </c>
      <c r="N215" s="251"/>
    </row>
    <row r="216" spans="1:14" ht="33" customHeight="1">
      <c r="A216" s="20"/>
      <c r="B216" s="264" t="s">
        <v>238</v>
      </c>
      <c r="C216" s="248">
        <f>D216</f>
        <v>20.6</v>
      </c>
      <c r="D216" s="248">
        <v>20.6</v>
      </c>
      <c r="E216" s="248"/>
      <c r="F216" s="248">
        <f>G216</f>
        <v>82.2</v>
      </c>
      <c r="G216" s="248">
        <v>82.2</v>
      </c>
      <c r="H216" s="248"/>
      <c r="I216" s="248">
        <v>4.6</v>
      </c>
      <c r="J216" s="248">
        <f>I216</f>
        <v>4.6</v>
      </c>
      <c r="K216" s="265"/>
      <c r="L216" s="266">
        <v>4.8</v>
      </c>
      <c r="M216" s="266">
        <f>L216</f>
        <v>4.8</v>
      </c>
      <c r="N216" s="267"/>
    </row>
    <row r="217" spans="1:14" ht="19.5" customHeight="1">
      <c r="A217" s="10"/>
      <c r="B217" s="250" t="s">
        <v>70</v>
      </c>
      <c r="C217" s="248"/>
      <c r="D217" s="184"/>
      <c r="E217" s="184"/>
      <c r="F217" s="265"/>
      <c r="G217" s="184"/>
      <c r="H217" s="184"/>
      <c r="I217" s="184"/>
      <c r="J217" s="184"/>
      <c r="K217" s="184"/>
      <c r="L217" s="251"/>
      <c r="M217" s="251"/>
      <c r="N217" s="251"/>
    </row>
    <row r="218" spans="1:14" ht="38.25" customHeight="1">
      <c r="A218" s="10"/>
      <c r="B218" s="252" t="s">
        <v>37</v>
      </c>
      <c r="C218" s="253">
        <f>D218</f>
        <v>1850</v>
      </c>
      <c r="D218" s="253">
        <v>1850</v>
      </c>
      <c r="E218" s="253"/>
      <c r="F218" s="253">
        <f>G218</f>
        <v>2500</v>
      </c>
      <c r="G218" s="253">
        <v>2500</v>
      </c>
      <c r="H218" s="253"/>
      <c r="I218" s="253">
        <f>J218</f>
        <v>2500</v>
      </c>
      <c r="J218" s="253">
        <v>2500</v>
      </c>
      <c r="K218" s="253"/>
      <c r="L218" s="253">
        <f>M218</f>
        <v>2500</v>
      </c>
      <c r="M218" s="253">
        <v>2500</v>
      </c>
      <c r="N218" s="251"/>
    </row>
    <row r="219" spans="1:14" ht="69" customHeight="1">
      <c r="A219" s="10"/>
      <c r="B219" s="252" t="s">
        <v>332</v>
      </c>
      <c r="C219" s="253">
        <f>D219</f>
        <v>80</v>
      </c>
      <c r="D219" s="253">
        <v>80</v>
      </c>
      <c r="E219" s="253"/>
      <c r="F219" s="253">
        <f>G219</f>
        <v>120</v>
      </c>
      <c r="G219" s="253">
        <v>120</v>
      </c>
      <c r="H219" s="253"/>
      <c r="I219" s="253">
        <f>J219</f>
        <v>120</v>
      </c>
      <c r="J219" s="253">
        <v>120</v>
      </c>
      <c r="K219" s="253"/>
      <c r="L219" s="253">
        <f>M219</f>
        <v>120</v>
      </c>
      <c r="M219" s="253">
        <v>120</v>
      </c>
      <c r="N219" s="251"/>
    </row>
    <row r="220" spans="1:14" ht="15.75">
      <c r="A220" s="10"/>
      <c r="B220" s="250" t="s">
        <v>72</v>
      </c>
      <c r="C220" s="248"/>
      <c r="D220" s="249"/>
      <c r="E220" s="249"/>
      <c r="F220" s="248"/>
      <c r="G220" s="249"/>
      <c r="H220" s="249"/>
      <c r="I220" s="248"/>
      <c r="J220" s="248"/>
      <c r="K220" s="184"/>
      <c r="L220" s="251"/>
      <c r="M220" s="251"/>
      <c r="N220" s="251"/>
    </row>
    <row r="221" spans="1:14" ht="33.75" customHeight="1">
      <c r="A221" s="10"/>
      <c r="B221" s="252" t="s">
        <v>38</v>
      </c>
      <c r="C221" s="261">
        <f aca="true" t="shared" si="54" ref="C221:M221">C216/C218</f>
        <v>0.011135135135135137</v>
      </c>
      <c r="D221" s="261">
        <f t="shared" si="54"/>
        <v>0.011135135135135137</v>
      </c>
      <c r="E221" s="261"/>
      <c r="F221" s="261">
        <f t="shared" si="54"/>
        <v>0.03288</v>
      </c>
      <c r="G221" s="261">
        <f t="shared" si="54"/>
        <v>0.03288</v>
      </c>
      <c r="H221" s="261"/>
      <c r="I221" s="261">
        <f t="shared" si="54"/>
        <v>0.0018399999999999998</v>
      </c>
      <c r="J221" s="261">
        <f t="shared" si="54"/>
        <v>0.0018399999999999998</v>
      </c>
      <c r="K221" s="261"/>
      <c r="L221" s="261">
        <f t="shared" si="54"/>
        <v>0.0019199999999999998</v>
      </c>
      <c r="M221" s="261">
        <f t="shared" si="54"/>
        <v>0.0019199999999999998</v>
      </c>
      <c r="N221" s="251"/>
    </row>
    <row r="222" spans="1:14" ht="66" customHeight="1">
      <c r="A222" s="10"/>
      <c r="B222" s="252" t="s">
        <v>333</v>
      </c>
      <c r="C222" s="262">
        <f>D222</f>
        <v>0.10500000000000001</v>
      </c>
      <c r="D222" s="262">
        <f>8.4/D219</f>
        <v>0.10500000000000001</v>
      </c>
      <c r="E222" s="262"/>
      <c r="F222" s="262">
        <f aca="true" t="shared" si="55" ref="F222:M222">F216/F219</f>
        <v>0.685</v>
      </c>
      <c r="G222" s="262">
        <f t="shared" si="55"/>
        <v>0.685</v>
      </c>
      <c r="H222" s="262"/>
      <c r="I222" s="262">
        <f t="shared" si="55"/>
        <v>0.03833333333333333</v>
      </c>
      <c r="J222" s="262">
        <f t="shared" si="55"/>
        <v>0.03833333333333333</v>
      </c>
      <c r="K222" s="262"/>
      <c r="L222" s="262">
        <f t="shared" si="55"/>
        <v>0.04</v>
      </c>
      <c r="M222" s="262">
        <f t="shared" si="55"/>
        <v>0.04</v>
      </c>
      <c r="N222" s="251"/>
    </row>
    <row r="223" spans="1:14" ht="64.5" customHeight="1">
      <c r="A223" s="10"/>
      <c r="B223" s="252" t="s">
        <v>201</v>
      </c>
      <c r="C223" s="262">
        <f>D223</f>
        <v>0.02702702702702703</v>
      </c>
      <c r="D223" s="262">
        <f>50/D218</f>
        <v>0.02702702702702703</v>
      </c>
      <c r="E223" s="262"/>
      <c r="F223" s="262">
        <f aca="true" t="shared" si="56" ref="F223:M223">50/F218</f>
        <v>0.02</v>
      </c>
      <c r="G223" s="262">
        <f t="shared" si="56"/>
        <v>0.02</v>
      </c>
      <c r="H223" s="262"/>
      <c r="I223" s="262">
        <f t="shared" si="56"/>
        <v>0.02</v>
      </c>
      <c r="J223" s="262">
        <f t="shared" si="56"/>
        <v>0.02</v>
      </c>
      <c r="K223" s="262"/>
      <c r="L223" s="262">
        <f t="shared" si="56"/>
        <v>0.02</v>
      </c>
      <c r="M223" s="262">
        <f t="shared" si="56"/>
        <v>0.02</v>
      </c>
      <c r="N223" s="251"/>
    </row>
    <row r="224" spans="1:14" ht="15.75">
      <c r="A224" s="10"/>
      <c r="B224" s="250" t="s">
        <v>39</v>
      </c>
      <c r="C224" s="248"/>
      <c r="D224" s="249"/>
      <c r="E224" s="248"/>
      <c r="F224" s="248"/>
      <c r="G224" s="249"/>
      <c r="H224" s="248"/>
      <c r="I224" s="248"/>
      <c r="J224" s="249"/>
      <c r="K224" s="184"/>
      <c r="L224" s="251"/>
      <c r="M224" s="251"/>
      <c r="N224" s="251"/>
    </row>
    <row r="225" spans="1:14" ht="31.5" customHeight="1">
      <c r="A225" s="10"/>
      <c r="B225" s="252" t="s">
        <v>40</v>
      </c>
      <c r="C225" s="249">
        <v>0.8</v>
      </c>
      <c r="D225" s="249">
        <v>0.8</v>
      </c>
      <c r="E225" s="268"/>
      <c r="F225" s="249">
        <v>0.8</v>
      </c>
      <c r="G225" s="249">
        <f>F225</f>
        <v>0.8</v>
      </c>
      <c r="H225" s="268"/>
      <c r="I225" s="249">
        <v>0.8</v>
      </c>
      <c r="J225" s="249">
        <f>I225</f>
        <v>0.8</v>
      </c>
      <c r="K225" s="184"/>
      <c r="L225" s="267">
        <v>0.8</v>
      </c>
      <c r="M225" s="267">
        <v>0.8</v>
      </c>
      <c r="N225" s="267"/>
    </row>
    <row r="226" spans="1:14" ht="66" customHeight="1">
      <c r="A226" s="20"/>
      <c r="B226" s="264" t="s">
        <v>239</v>
      </c>
      <c r="C226" s="248"/>
      <c r="D226" s="269"/>
      <c r="E226" s="248"/>
      <c r="F226" s="248"/>
      <c r="G226" s="248"/>
      <c r="H226" s="248"/>
      <c r="I226" s="248">
        <f>2.3+I231*I234+I232*I235</f>
        <v>8106.900000000001</v>
      </c>
      <c r="J226" s="248">
        <f>I226</f>
        <v>8106.900000000001</v>
      </c>
      <c r="K226" s="265"/>
      <c r="L226" s="248">
        <f>2.4+L231*L234+L232*L235</f>
        <v>7789.9</v>
      </c>
      <c r="M226" s="266">
        <f>L226</f>
        <v>7789.9</v>
      </c>
      <c r="N226" s="267"/>
    </row>
    <row r="227" spans="1:14" ht="15.75">
      <c r="A227" s="12"/>
      <c r="B227" s="270" t="s">
        <v>68</v>
      </c>
      <c r="C227" s="248"/>
      <c r="D227" s="184"/>
      <c r="E227" s="184"/>
      <c r="F227" s="265"/>
      <c r="G227" s="184"/>
      <c r="H227" s="184"/>
      <c r="I227" s="184"/>
      <c r="J227" s="184"/>
      <c r="K227" s="184"/>
      <c r="L227" s="267"/>
      <c r="M227" s="267"/>
      <c r="N227" s="267"/>
    </row>
    <row r="228" spans="1:14" ht="66.75" customHeight="1">
      <c r="A228" s="12"/>
      <c r="B228" s="271" t="s">
        <v>190</v>
      </c>
      <c r="C228" s="253"/>
      <c r="D228" s="253"/>
      <c r="E228" s="253"/>
      <c r="F228" s="253"/>
      <c r="G228" s="253"/>
      <c r="H228" s="253"/>
      <c r="I228" s="253">
        <v>21635</v>
      </c>
      <c r="J228" s="253">
        <v>21635</v>
      </c>
      <c r="K228" s="253"/>
      <c r="L228" s="253">
        <f>M228</f>
        <v>21635</v>
      </c>
      <c r="M228" s="253">
        <v>21635</v>
      </c>
      <c r="N228" s="267"/>
    </row>
    <row r="229" spans="1:14" ht="63.75" customHeight="1">
      <c r="A229" s="12"/>
      <c r="B229" s="271" t="s">
        <v>191</v>
      </c>
      <c r="C229" s="253"/>
      <c r="D229" s="253"/>
      <c r="E229" s="253"/>
      <c r="F229" s="253"/>
      <c r="G229" s="253"/>
      <c r="H229" s="253"/>
      <c r="I229" s="253">
        <f>J229</f>
        <v>9633</v>
      </c>
      <c r="J229" s="253">
        <v>9633</v>
      </c>
      <c r="K229" s="253"/>
      <c r="L229" s="253">
        <f>M229</f>
        <v>9633</v>
      </c>
      <c r="M229" s="253">
        <v>9633</v>
      </c>
      <c r="N229" s="267"/>
    </row>
    <row r="230" spans="1:14" ht="21" customHeight="1">
      <c r="A230" s="10"/>
      <c r="B230" s="250" t="s">
        <v>70</v>
      </c>
      <c r="C230" s="249"/>
      <c r="D230" s="249"/>
      <c r="E230" s="249"/>
      <c r="F230" s="249"/>
      <c r="G230" s="249"/>
      <c r="H230" s="249"/>
      <c r="I230" s="249"/>
      <c r="J230" s="249"/>
      <c r="K230" s="184"/>
      <c r="L230" s="267"/>
      <c r="M230" s="267"/>
      <c r="N230" s="267"/>
    </row>
    <row r="231" spans="1:14" ht="33" customHeight="1">
      <c r="A231" s="10"/>
      <c r="B231" s="252" t="s">
        <v>192</v>
      </c>
      <c r="C231" s="253"/>
      <c r="D231" s="253"/>
      <c r="E231" s="253"/>
      <c r="F231" s="253"/>
      <c r="G231" s="253"/>
      <c r="H231" s="253"/>
      <c r="I231" s="253">
        <f>J231</f>
        <v>3500</v>
      </c>
      <c r="J231" s="253">
        <v>3500</v>
      </c>
      <c r="K231" s="253"/>
      <c r="L231" s="253">
        <f>M231</f>
        <v>5000</v>
      </c>
      <c r="M231" s="253">
        <v>5000</v>
      </c>
      <c r="N231" s="267"/>
    </row>
    <row r="232" spans="1:14" ht="36.75" customHeight="1">
      <c r="A232" s="10"/>
      <c r="B232" s="252" t="s">
        <v>193</v>
      </c>
      <c r="C232" s="253"/>
      <c r="D232" s="253"/>
      <c r="E232" s="253"/>
      <c r="F232" s="253"/>
      <c r="G232" s="253"/>
      <c r="H232" s="253"/>
      <c r="I232" s="253">
        <f>J232</f>
        <v>6300</v>
      </c>
      <c r="J232" s="253">
        <v>6300</v>
      </c>
      <c r="K232" s="253"/>
      <c r="L232" s="253">
        <f>M232</f>
        <v>2500</v>
      </c>
      <c r="M232" s="253">
        <v>2500</v>
      </c>
      <c r="N232" s="267"/>
    </row>
    <row r="233" spans="1:14" ht="15.75">
      <c r="A233" s="10"/>
      <c r="B233" s="250" t="s">
        <v>72</v>
      </c>
      <c r="C233" s="248"/>
      <c r="D233" s="249"/>
      <c r="E233" s="249"/>
      <c r="F233" s="248"/>
      <c r="G233" s="249"/>
      <c r="H233" s="249"/>
      <c r="I233" s="248"/>
      <c r="J233" s="249"/>
      <c r="K233" s="272"/>
      <c r="L233" s="273"/>
      <c r="M233" s="273"/>
      <c r="N233" s="273"/>
    </row>
    <row r="234" spans="1:14" ht="34.5" customHeight="1">
      <c r="A234" s="10"/>
      <c r="B234" s="252" t="s">
        <v>194</v>
      </c>
      <c r="C234" s="262"/>
      <c r="D234" s="262"/>
      <c r="E234" s="274"/>
      <c r="F234" s="255"/>
      <c r="G234" s="261"/>
      <c r="H234" s="263"/>
      <c r="I234" s="255">
        <f>J234</f>
        <v>0.98</v>
      </c>
      <c r="J234" s="261">
        <v>0.98</v>
      </c>
      <c r="K234" s="263"/>
      <c r="L234" s="263">
        <f>M234</f>
        <v>1.056</v>
      </c>
      <c r="M234" s="254">
        <v>1.056</v>
      </c>
      <c r="N234" s="275"/>
    </row>
    <row r="235" spans="1:14" ht="38.25" customHeight="1">
      <c r="A235" s="10"/>
      <c r="B235" s="252" t="s">
        <v>195</v>
      </c>
      <c r="C235" s="262"/>
      <c r="D235" s="262"/>
      <c r="E235" s="274"/>
      <c r="F235" s="255"/>
      <c r="G235" s="261"/>
      <c r="H235" s="263"/>
      <c r="I235" s="255">
        <f>J235</f>
        <v>0.742</v>
      </c>
      <c r="J235" s="261">
        <v>0.742</v>
      </c>
      <c r="K235" s="255"/>
      <c r="L235" s="255">
        <f>M235</f>
        <v>1.003</v>
      </c>
      <c r="M235" s="261">
        <v>1.003</v>
      </c>
      <c r="N235" s="275"/>
    </row>
    <row r="236" spans="1:14" ht="18" customHeight="1">
      <c r="A236" s="10"/>
      <c r="B236" s="250" t="s">
        <v>39</v>
      </c>
      <c r="C236" s="248"/>
      <c r="D236" s="262"/>
      <c r="E236" s="262"/>
      <c r="F236" s="248"/>
      <c r="G236" s="262"/>
      <c r="H236" s="262"/>
      <c r="I236" s="248"/>
      <c r="J236" s="262"/>
      <c r="K236" s="272"/>
      <c r="L236" s="275"/>
      <c r="M236" s="275"/>
      <c r="N236" s="275"/>
    </row>
    <row r="237" spans="1:14" ht="34.5" customHeight="1">
      <c r="A237" s="10"/>
      <c r="B237" s="252" t="s">
        <v>60</v>
      </c>
      <c r="C237" s="249"/>
      <c r="D237" s="249"/>
      <c r="E237" s="249"/>
      <c r="F237" s="249"/>
      <c r="G237" s="249"/>
      <c r="H237" s="249"/>
      <c r="I237" s="249">
        <v>0</v>
      </c>
      <c r="J237" s="249">
        <v>0</v>
      </c>
      <c r="K237" s="249"/>
      <c r="L237" s="249">
        <v>0</v>
      </c>
      <c r="M237" s="249">
        <v>0</v>
      </c>
      <c r="N237" s="275"/>
    </row>
    <row r="238" spans="1:14" ht="56.25">
      <c r="A238" s="212" t="s">
        <v>334</v>
      </c>
      <c r="B238" s="252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M238" s="249"/>
      <c r="N238" s="275"/>
    </row>
    <row r="239" spans="1:14" ht="31.5">
      <c r="A239" s="10" t="s">
        <v>336</v>
      </c>
      <c r="B239" s="252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M239" s="249"/>
      <c r="N239" s="275"/>
    </row>
    <row r="240" spans="1:14" ht="15.75">
      <c r="A240" s="33" t="s">
        <v>513</v>
      </c>
      <c r="B240" s="252"/>
      <c r="C240" s="248">
        <f aca="true" t="shared" si="57" ref="C240:M240">C241</f>
        <v>10.7</v>
      </c>
      <c r="D240" s="248">
        <f t="shared" si="57"/>
        <v>10.7</v>
      </c>
      <c r="E240" s="248"/>
      <c r="F240" s="248">
        <f t="shared" si="57"/>
        <v>32.8</v>
      </c>
      <c r="G240" s="248">
        <f t="shared" si="57"/>
        <v>32.8</v>
      </c>
      <c r="H240" s="248"/>
      <c r="I240" s="248">
        <f t="shared" si="57"/>
        <v>12.2</v>
      </c>
      <c r="J240" s="248">
        <f t="shared" si="57"/>
        <v>12.2</v>
      </c>
      <c r="K240" s="248"/>
      <c r="L240" s="248">
        <f t="shared" si="57"/>
        <v>12.8</v>
      </c>
      <c r="M240" s="248">
        <f t="shared" si="57"/>
        <v>12.8</v>
      </c>
      <c r="N240" s="275"/>
    </row>
    <row r="241" spans="1:14" ht="47.25">
      <c r="A241" s="208" t="s">
        <v>297</v>
      </c>
      <c r="B241" s="252"/>
      <c r="C241" s="248">
        <f>D241</f>
        <v>10.7</v>
      </c>
      <c r="D241" s="248">
        <f aca="true" t="shared" si="58" ref="D241:M241">D242+D251</f>
        <v>10.7</v>
      </c>
      <c r="E241" s="248"/>
      <c r="F241" s="248">
        <f>G241</f>
        <v>32.8</v>
      </c>
      <c r="G241" s="248">
        <f t="shared" si="58"/>
        <v>32.8</v>
      </c>
      <c r="H241" s="248"/>
      <c r="I241" s="248">
        <f t="shared" si="58"/>
        <v>12.2</v>
      </c>
      <c r="J241" s="248">
        <f t="shared" si="58"/>
        <v>12.2</v>
      </c>
      <c r="K241" s="248"/>
      <c r="L241" s="248">
        <f t="shared" si="58"/>
        <v>12.8</v>
      </c>
      <c r="M241" s="248">
        <f t="shared" si="58"/>
        <v>12.8</v>
      </c>
      <c r="N241" s="275"/>
    </row>
    <row r="242" spans="1:14" ht="55.5" customHeight="1">
      <c r="A242" s="10"/>
      <c r="B242" s="276" t="s">
        <v>337</v>
      </c>
      <c r="C242" s="248">
        <f>D242</f>
        <v>5.7</v>
      </c>
      <c r="D242" s="248">
        <v>5.7</v>
      </c>
      <c r="E242" s="248"/>
      <c r="F242" s="248">
        <f>G242</f>
        <v>27.5</v>
      </c>
      <c r="G242" s="248">
        <v>27.5</v>
      </c>
      <c r="H242" s="248"/>
      <c r="I242" s="248">
        <f>J242</f>
        <v>6.6</v>
      </c>
      <c r="J242" s="248">
        <v>6.6</v>
      </c>
      <c r="K242" s="248"/>
      <c r="L242" s="248">
        <v>6.9</v>
      </c>
      <c r="M242" s="248">
        <v>6.9</v>
      </c>
      <c r="N242" s="275"/>
    </row>
    <row r="243" spans="1:14" ht="15.75">
      <c r="A243" s="10"/>
      <c r="B243" s="277" t="s">
        <v>66</v>
      </c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M243" s="249"/>
      <c r="N243" s="275"/>
    </row>
    <row r="244" spans="1:14" ht="35.25" customHeight="1">
      <c r="A244" s="10"/>
      <c r="B244" s="278" t="s">
        <v>338</v>
      </c>
      <c r="C244" s="249">
        <f>D244</f>
        <v>40092</v>
      </c>
      <c r="D244" s="249">
        <v>40092</v>
      </c>
      <c r="E244" s="249"/>
      <c r="F244" s="249">
        <f>G244</f>
        <v>40092</v>
      </c>
      <c r="G244" s="249">
        <v>40092</v>
      </c>
      <c r="H244" s="249"/>
      <c r="I244" s="249">
        <f>J244</f>
        <v>23792</v>
      </c>
      <c r="J244" s="249">
        <v>23792</v>
      </c>
      <c r="K244" s="249"/>
      <c r="L244" s="249">
        <f>M244</f>
        <v>24292</v>
      </c>
      <c r="M244" s="249">
        <v>24292</v>
      </c>
      <c r="N244" s="275"/>
    </row>
    <row r="245" spans="1:14" ht="15.75">
      <c r="A245" s="10"/>
      <c r="B245" s="279" t="s">
        <v>507</v>
      </c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M245" s="249"/>
      <c r="N245" s="275"/>
    </row>
    <row r="246" spans="1:14" ht="21.75" customHeight="1">
      <c r="A246" s="10"/>
      <c r="B246" s="280" t="s">
        <v>339</v>
      </c>
      <c r="C246" s="253">
        <v>40092</v>
      </c>
      <c r="D246" s="253">
        <f>C246</f>
        <v>40092</v>
      </c>
      <c r="E246" s="253"/>
      <c r="F246" s="253">
        <f>G246</f>
        <v>23392</v>
      </c>
      <c r="G246" s="253">
        <v>23392</v>
      </c>
      <c r="H246" s="253"/>
      <c r="I246" s="253">
        <f>J246</f>
        <v>23792</v>
      </c>
      <c r="J246" s="253">
        <v>23792</v>
      </c>
      <c r="K246" s="253"/>
      <c r="L246" s="253">
        <f>M246</f>
        <v>24292</v>
      </c>
      <c r="M246" s="253">
        <v>24292</v>
      </c>
      <c r="N246" s="275"/>
    </row>
    <row r="247" spans="1:14" ht="19.5" customHeight="1">
      <c r="A247" s="10"/>
      <c r="B247" s="279" t="s">
        <v>508</v>
      </c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M247" s="249"/>
      <c r="N247" s="275"/>
    </row>
    <row r="248" spans="1:14" ht="20.25" customHeight="1">
      <c r="A248" s="10"/>
      <c r="B248" s="280" t="s">
        <v>340</v>
      </c>
      <c r="C248" s="274">
        <f>C242/C246</f>
        <v>0.0001421730020951811</v>
      </c>
      <c r="D248" s="274">
        <f aca="true" t="shared" si="59" ref="D248:M248">D242/D246</f>
        <v>0.0001421730020951811</v>
      </c>
      <c r="E248" s="274"/>
      <c r="F248" s="274">
        <f t="shared" si="59"/>
        <v>0.0011756155950752394</v>
      </c>
      <c r="G248" s="274">
        <f t="shared" si="59"/>
        <v>0.0011756155950752394</v>
      </c>
      <c r="H248" s="274"/>
      <c r="I248" s="274">
        <f t="shared" si="59"/>
        <v>0.00027740416946872896</v>
      </c>
      <c r="J248" s="274">
        <f t="shared" si="59"/>
        <v>0.00027740416946872896</v>
      </c>
      <c r="K248" s="274"/>
      <c r="L248" s="274">
        <f t="shared" si="59"/>
        <v>0.00028404412975465175</v>
      </c>
      <c r="M248" s="274">
        <f t="shared" si="59"/>
        <v>0.00028404412975465175</v>
      </c>
      <c r="N248" s="275"/>
    </row>
    <row r="249" spans="1:14" ht="15.75">
      <c r="A249" s="10"/>
      <c r="B249" s="279" t="s">
        <v>39</v>
      </c>
      <c r="C249" s="254"/>
      <c r="D249" s="254"/>
      <c r="E249" s="254"/>
      <c r="F249" s="254"/>
      <c r="G249" s="254"/>
      <c r="H249" s="254"/>
      <c r="I249" s="254"/>
      <c r="J249" s="254"/>
      <c r="K249" s="254"/>
      <c r="L249" s="254"/>
      <c r="M249" s="254"/>
      <c r="N249" s="275"/>
    </row>
    <row r="250" spans="1:14" ht="33" customHeight="1">
      <c r="A250" s="10"/>
      <c r="B250" s="280" t="s">
        <v>341</v>
      </c>
      <c r="C250" s="249">
        <f aca="true" t="shared" si="60" ref="C250:M250">C246/C244*100</f>
        <v>100</v>
      </c>
      <c r="D250" s="249">
        <f t="shared" si="60"/>
        <v>100</v>
      </c>
      <c r="E250" s="249"/>
      <c r="F250" s="249">
        <f t="shared" si="60"/>
        <v>58.3458046493066</v>
      </c>
      <c r="G250" s="249">
        <f t="shared" si="60"/>
        <v>58.3458046493066</v>
      </c>
      <c r="H250" s="249"/>
      <c r="I250" s="249">
        <f t="shared" si="60"/>
        <v>100</v>
      </c>
      <c r="J250" s="249">
        <f t="shared" si="60"/>
        <v>100</v>
      </c>
      <c r="K250" s="249"/>
      <c r="L250" s="249">
        <f t="shared" si="60"/>
        <v>100</v>
      </c>
      <c r="M250" s="249">
        <f t="shared" si="60"/>
        <v>100</v>
      </c>
      <c r="N250" s="275"/>
    </row>
    <row r="251" spans="1:14" ht="62.25" customHeight="1">
      <c r="A251" s="10"/>
      <c r="B251" s="294" t="s">
        <v>342</v>
      </c>
      <c r="C251" s="248">
        <v>5</v>
      </c>
      <c r="D251" s="248">
        <v>5</v>
      </c>
      <c r="E251" s="248"/>
      <c r="F251" s="248">
        <v>5.3</v>
      </c>
      <c r="G251" s="248">
        <v>5.3</v>
      </c>
      <c r="H251" s="248"/>
      <c r="I251" s="248">
        <v>5.6</v>
      </c>
      <c r="J251" s="248">
        <v>5.6</v>
      </c>
      <c r="K251" s="248"/>
      <c r="L251" s="248">
        <v>5.9</v>
      </c>
      <c r="M251" s="248">
        <v>5.9</v>
      </c>
      <c r="N251" s="249"/>
    </row>
    <row r="252" spans="1:14" ht="15.75">
      <c r="A252" s="10"/>
      <c r="B252" s="250" t="s">
        <v>66</v>
      </c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M252" s="249"/>
      <c r="N252" s="249"/>
    </row>
    <row r="253" spans="1:14" ht="54" customHeight="1">
      <c r="A253" s="10"/>
      <c r="B253" s="252" t="s">
        <v>343</v>
      </c>
      <c r="C253" s="253">
        <f>C255</f>
        <v>11000</v>
      </c>
      <c r="D253" s="253">
        <f>C253</f>
        <v>11000</v>
      </c>
      <c r="E253" s="253"/>
      <c r="F253" s="253">
        <v>18700</v>
      </c>
      <c r="G253" s="253">
        <v>18700</v>
      </c>
      <c r="H253" s="253"/>
      <c r="I253" s="253">
        <v>19000</v>
      </c>
      <c r="J253" s="253">
        <v>19000</v>
      </c>
      <c r="K253" s="253"/>
      <c r="L253" s="253">
        <v>19400</v>
      </c>
      <c r="M253" s="253">
        <v>19400</v>
      </c>
      <c r="N253" s="249"/>
    </row>
    <row r="254" spans="1:14" ht="21.75" customHeight="1">
      <c r="A254" s="10"/>
      <c r="B254" s="281" t="s">
        <v>507</v>
      </c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M254" s="249"/>
      <c r="N254" s="249"/>
    </row>
    <row r="255" spans="1:14" ht="47.25" customHeight="1">
      <c r="A255" s="10"/>
      <c r="B255" s="252" t="s">
        <v>344</v>
      </c>
      <c r="C255" s="253">
        <v>11000</v>
      </c>
      <c r="D255" s="253">
        <f>C255</f>
        <v>11000</v>
      </c>
      <c r="E255" s="253"/>
      <c r="F255" s="253">
        <v>18700</v>
      </c>
      <c r="G255" s="253">
        <v>18700</v>
      </c>
      <c r="H255" s="253"/>
      <c r="I255" s="253">
        <v>19000</v>
      </c>
      <c r="J255" s="253">
        <v>19000</v>
      </c>
      <c r="K255" s="253"/>
      <c r="L255" s="253">
        <v>19400</v>
      </c>
      <c r="M255" s="253">
        <v>19400</v>
      </c>
      <c r="N255" s="249"/>
    </row>
    <row r="256" spans="1:14" ht="22.5" customHeight="1">
      <c r="A256" s="10"/>
      <c r="B256" s="281" t="s">
        <v>508</v>
      </c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M256" s="249"/>
      <c r="N256" s="249"/>
    </row>
    <row r="257" spans="1:14" ht="20.25" customHeight="1">
      <c r="A257" s="10"/>
      <c r="B257" s="282" t="s">
        <v>345</v>
      </c>
      <c r="C257" s="254">
        <f>C251/C255</f>
        <v>0.00045454545454545455</v>
      </c>
      <c r="D257" s="254">
        <f aca="true" t="shared" si="61" ref="D257:M257">D251/D255</f>
        <v>0.00045454545454545455</v>
      </c>
      <c r="E257" s="254"/>
      <c r="F257" s="254">
        <f t="shared" si="61"/>
        <v>0.0002834224598930481</v>
      </c>
      <c r="G257" s="254">
        <f t="shared" si="61"/>
        <v>0.0002834224598930481</v>
      </c>
      <c r="H257" s="254"/>
      <c r="I257" s="254">
        <f t="shared" si="61"/>
        <v>0.00029473684210526316</v>
      </c>
      <c r="J257" s="254">
        <f t="shared" si="61"/>
        <v>0.00029473684210526316</v>
      </c>
      <c r="K257" s="254"/>
      <c r="L257" s="254">
        <f t="shared" si="61"/>
        <v>0.0003041237113402062</v>
      </c>
      <c r="M257" s="254">
        <f t="shared" si="61"/>
        <v>0.0003041237113402062</v>
      </c>
      <c r="N257" s="249"/>
    </row>
    <row r="258" spans="1:14" ht="15.75">
      <c r="A258" s="10"/>
      <c r="B258" s="281" t="s">
        <v>39</v>
      </c>
      <c r="C258" s="254"/>
      <c r="D258" s="254"/>
      <c r="E258" s="254"/>
      <c r="F258" s="254"/>
      <c r="G258" s="254"/>
      <c r="H258" s="254"/>
      <c r="I258" s="254"/>
      <c r="J258" s="254"/>
      <c r="K258" s="254"/>
      <c r="L258" s="254"/>
      <c r="M258" s="254"/>
      <c r="N258" s="249"/>
    </row>
    <row r="259" spans="1:14" ht="18.75" customHeight="1">
      <c r="A259" s="10"/>
      <c r="B259" s="282" t="s">
        <v>346</v>
      </c>
      <c r="C259" s="249">
        <f aca="true" t="shared" si="62" ref="C259:M259">C255/C253*100</f>
        <v>100</v>
      </c>
      <c r="D259" s="249">
        <f t="shared" si="62"/>
        <v>100</v>
      </c>
      <c r="E259" s="249"/>
      <c r="F259" s="249">
        <f t="shared" si="62"/>
        <v>100</v>
      </c>
      <c r="G259" s="249">
        <f t="shared" si="62"/>
        <v>100</v>
      </c>
      <c r="H259" s="249"/>
      <c r="I259" s="249">
        <f t="shared" si="62"/>
        <v>100</v>
      </c>
      <c r="J259" s="249">
        <f t="shared" si="62"/>
        <v>100</v>
      </c>
      <c r="K259" s="249"/>
      <c r="L259" s="249">
        <f t="shared" si="62"/>
        <v>100</v>
      </c>
      <c r="M259" s="249">
        <f t="shared" si="62"/>
        <v>100</v>
      </c>
      <c r="N259" s="249"/>
    </row>
    <row r="260" spans="1:14" ht="58.5" customHeight="1">
      <c r="A260" s="212" t="s">
        <v>335</v>
      </c>
      <c r="B260" s="282"/>
      <c r="C260" s="283"/>
      <c r="D260" s="283"/>
      <c r="E260" s="283"/>
      <c r="F260" s="283"/>
      <c r="G260" s="283"/>
      <c r="H260" s="283"/>
      <c r="I260" s="283"/>
      <c r="J260" s="283"/>
      <c r="K260" s="284"/>
      <c r="L260" s="275"/>
      <c r="M260" s="275"/>
      <c r="N260" s="275"/>
    </row>
    <row r="261" spans="1:14" ht="72.75" customHeight="1">
      <c r="A261" s="10" t="s">
        <v>474</v>
      </c>
      <c r="B261" s="285"/>
      <c r="C261" s="248"/>
      <c r="D261" s="184"/>
      <c r="E261" s="184"/>
      <c r="F261" s="184"/>
      <c r="G261" s="184"/>
      <c r="H261" s="184"/>
      <c r="I261" s="184"/>
      <c r="J261" s="184"/>
      <c r="K261" s="284"/>
      <c r="L261" s="275"/>
      <c r="M261" s="275"/>
      <c r="N261" s="275"/>
    </row>
    <row r="262" spans="1:14" ht="15.75">
      <c r="A262" s="33" t="s">
        <v>513</v>
      </c>
      <c r="B262" s="280"/>
      <c r="C262" s="34">
        <f aca="true" t="shared" si="63" ref="C262:M262">C263</f>
        <v>280</v>
      </c>
      <c r="D262" s="34">
        <f t="shared" si="63"/>
        <v>280</v>
      </c>
      <c r="E262" s="34"/>
      <c r="F262" s="34">
        <f t="shared" si="63"/>
        <v>250</v>
      </c>
      <c r="G262" s="34">
        <f t="shared" si="63"/>
        <v>250</v>
      </c>
      <c r="H262" s="34"/>
      <c r="I262" s="34">
        <f t="shared" si="63"/>
        <v>315.4</v>
      </c>
      <c r="J262" s="34">
        <f t="shared" si="63"/>
        <v>315.4</v>
      </c>
      <c r="K262" s="34"/>
      <c r="L262" s="34">
        <f t="shared" si="63"/>
        <v>326.8</v>
      </c>
      <c r="M262" s="34">
        <f t="shared" si="63"/>
        <v>326.8</v>
      </c>
      <c r="N262" s="275"/>
    </row>
    <row r="263" spans="1:14" ht="47.25">
      <c r="A263" s="208" t="s">
        <v>297</v>
      </c>
      <c r="B263" s="286"/>
      <c r="C263" s="34">
        <f>C264+C274+C284</f>
        <v>280</v>
      </c>
      <c r="D263" s="34">
        <f>D264+D274+D284</f>
        <v>280</v>
      </c>
      <c r="E263" s="34">
        <f>E264+E274+E284</f>
        <v>0</v>
      </c>
      <c r="F263" s="34">
        <f>F264+F274+F284</f>
        <v>250</v>
      </c>
      <c r="G263" s="34">
        <f>G264+G274+G284</f>
        <v>250</v>
      </c>
      <c r="H263" s="34"/>
      <c r="I263" s="34">
        <f>I264+I274+I284</f>
        <v>315.4</v>
      </c>
      <c r="J263" s="34">
        <f>J264+J274+J284</f>
        <v>315.4</v>
      </c>
      <c r="K263" s="34"/>
      <c r="L263" s="34">
        <f>L264+L274+L284</f>
        <v>326.8</v>
      </c>
      <c r="M263" s="34">
        <f>M264+M274+M284</f>
        <v>326.8</v>
      </c>
      <c r="N263" s="275"/>
    </row>
    <row r="264" spans="1:14" ht="63" customHeight="1">
      <c r="A264" s="32"/>
      <c r="B264" s="303" t="s">
        <v>348</v>
      </c>
      <c r="C264" s="34">
        <v>155</v>
      </c>
      <c r="D264" s="34">
        <v>155</v>
      </c>
      <c r="E264" s="34"/>
      <c r="F264" s="34">
        <f>G264</f>
        <v>126.7</v>
      </c>
      <c r="G264" s="34">
        <v>126.7</v>
      </c>
      <c r="H264" s="34"/>
      <c r="I264" s="34">
        <v>174.6</v>
      </c>
      <c r="J264" s="34">
        <f>I264</f>
        <v>174.6</v>
      </c>
      <c r="K264" s="34"/>
      <c r="L264" s="34">
        <v>184.4</v>
      </c>
      <c r="M264" s="34">
        <f>L264</f>
        <v>184.4</v>
      </c>
      <c r="N264" s="40"/>
    </row>
    <row r="265" spans="1:14" ht="18.75" customHeight="1">
      <c r="A265" s="18"/>
      <c r="B265" s="287" t="s">
        <v>68</v>
      </c>
      <c r="C265" s="178"/>
      <c r="D265" s="176"/>
      <c r="E265" s="176"/>
      <c r="F265" s="178"/>
      <c r="G265" s="176"/>
      <c r="H265" s="176"/>
      <c r="I265" s="176"/>
      <c r="J265" s="176"/>
      <c r="K265" s="176"/>
      <c r="L265" s="275"/>
      <c r="M265" s="275"/>
      <c r="N265" s="275"/>
    </row>
    <row r="266" spans="1:14" ht="81.75" customHeight="1">
      <c r="A266" s="18"/>
      <c r="B266" s="288" t="s">
        <v>475</v>
      </c>
      <c r="C266" s="177">
        <v>65</v>
      </c>
      <c r="D266" s="177">
        <f>C266</f>
        <v>65</v>
      </c>
      <c r="E266" s="177"/>
      <c r="F266" s="177">
        <v>70</v>
      </c>
      <c r="G266" s="177">
        <f>F266</f>
        <v>70</v>
      </c>
      <c r="H266" s="177"/>
      <c r="I266" s="177">
        <v>73</v>
      </c>
      <c r="J266" s="177">
        <f>I266</f>
        <v>73</v>
      </c>
      <c r="K266" s="289"/>
      <c r="L266" s="251">
        <v>75</v>
      </c>
      <c r="M266" s="251">
        <f>L266</f>
        <v>75</v>
      </c>
      <c r="N266" s="275"/>
    </row>
    <row r="267" spans="1:14" ht="19.5" customHeight="1">
      <c r="A267" s="18"/>
      <c r="B267" s="287" t="s">
        <v>70</v>
      </c>
      <c r="C267" s="40"/>
      <c r="D267" s="184"/>
      <c r="E267" s="184"/>
      <c r="F267" s="184"/>
      <c r="G267" s="184"/>
      <c r="H267" s="184"/>
      <c r="I267" s="184"/>
      <c r="J267" s="184"/>
      <c r="K267" s="184"/>
      <c r="L267" s="251"/>
      <c r="M267" s="251"/>
      <c r="N267" s="275"/>
    </row>
    <row r="268" spans="1:14" ht="65.25" customHeight="1">
      <c r="A268" s="18"/>
      <c r="B268" s="288" t="s">
        <v>443</v>
      </c>
      <c r="C268" s="177">
        <v>20</v>
      </c>
      <c r="D268" s="177">
        <v>20</v>
      </c>
      <c r="E268" s="177"/>
      <c r="F268" s="177">
        <v>30</v>
      </c>
      <c r="G268" s="177">
        <f>F268</f>
        <v>30</v>
      </c>
      <c r="H268" s="177"/>
      <c r="I268" s="177">
        <v>35</v>
      </c>
      <c r="J268" s="177">
        <f>I268</f>
        <v>35</v>
      </c>
      <c r="K268" s="177"/>
      <c r="L268" s="177">
        <v>35</v>
      </c>
      <c r="M268" s="177">
        <f>L268</f>
        <v>35</v>
      </c>
      <c r="N268" s="275"/>
    </row>
    <row r="269" spans="1:14" ht="19.5" customHeight="1">
      <c r="A269" s="18"/>
      <c r="B269" s="287" t="s">
        <v>72</v>
      </c>
      <c r="C269" s="177"/>
      <c r="D269" s="177"/>
      <c r="E269" s="177"/>
      <c r="F269" s="177"/>
      <c r="G269" s="177"/>
      <c r="H269" s="177"/>
      <c r="I269" s="177"/>
      <c r="J269" s="177"/>
      <c r="K269" s="184"/>
      <c r="L269" s="251"/>
      <c r="M269" s="251"/>
      <c r="N269" s="275"/>
    </row>
    <row r="270" spans="1:14" ht="51.75" customHeight="1">
      <c r="A270" s="18"/>
      <c r="B270" s="288" t="s">
        <v>487</v>
      </c>
      <c r="C270" s="176">
        <f>C264/C266</f>
        <v>2.3846153846153846</v>
      </c>
      <c r="D270" s="176">
        <f aca="true" t="shared" si="64" ref="D270:M270">D264/D266</f>
        <v>2.3846153846153846</v>
      </c>
      <c r="E270" s="176"/>
      <c r="F270" s="176">
        <f t="shared" si="64"/>
        <v>1.81</v>
      </c>
      <c r="G270" s="176">
        <f t="shared" si="64"/>
        <v>1.81</v>
      </c>
      <c r="H270" s="176"/>
      <c r="I270" s="176">
        <f t="shared" si="64"/>
        <v>2.3917808219178083</v>
      </c>
      <c r="J270" s="176">
        <f t="shared" si="64"/>
        <v>2.3917808219178083</v>
      </c>
      <c r="K270" s="176"/>
      <c r="L270" s="176">
        <f t="shared" si="64"/>
        <v>2.458666666666667</v>
      </c>
      <c r="M270" s="176">
        <f t="shared" si="64"/>
        <v>2.458666666666667</v>
      </c>
      <c r="N270" s="275"/>
    </row>
    <row r="271" spans="1:14" ht="15.75">
      <c r="A271" s="18"/>
      <c r="B271" s="287" t="s">
        <v>74</v>
      </c>
      <c r="C271" s="177"/>
      <c r="D271" s="184"/>
      <c r="E271" s="177"/>
      <c r="F271" s="177"/>
      <c r="G271" s="184"/>
      <c r="H271" s="177"/>
      <c r="I271" s="176"/>
      <c r="J271" s="176"/>
      <c r="K271" s="184"/>
      <c r="L271" s="251"/>
      <c r="M271" s="251"/>
      <c r="N271" s="275"/>
    </row>
    <row r="272" spans="1:14" ht="47.25" customHeight="1">
      <c r="A272" s="18"/>
      <c r="B272" s="288" t="s">
        <v>477</v>
      </c>
      <c r="C272" s="176">
        <f>C268/C266*100</f>
        <v>30.76923076923077</v>
      </c>
      <c r="D272" s="176">
        <f>D268/D266*100</f>
        <v>30.76923076923077</v>
      </c>
      <c r="E272" s="176"/>
      <c r="F272" s="176">
        <f>F268/F266*100</f>
        <v>42.857142857142854</v>
      </c>
      <c r="G272" s="176">
        <f>G268/G266*100</f>
        <v>42.857142857142854</v>
      </c>
      <c r="H272" s="176"/>
      <c r="I272" s="176">
        <f>I268/I266*100</f>
        <v>47.94520547945205</v>
      </c>
      <c r="J272" s="176">
        <f>J268/J266*100</f>
        <v>47.94520547945205</v>
      </c>
      <c r="K272" s="184"/>
      <c r="L272" s="251">
        <v>100</v>
      </c>
      <c r="M272" s="251">
        <v>100</v>
      </c>
      <c r="N272" s="275"/>
    </row>
    <row r="273" spans="1:14" ht="46.5" customHeight="1">
      <c r="A273" s="18"/>
      <c r="B273" s="288" t="s">
        <v>67</v>
      </c>
      <c r="C273" s="176">
        <f>D273</f>
        <v>1</v>
      </c>
      <c r="D273" s="181">
        <v>1</v>
      </c>
      <c r="E273" s="176"/>
      <c r="F273" s="176">
        <f>G273</f>
        <v>1</v>
      </c>
      <c r="G273" s="181">
        <v>1</v>
      </c>
      <c r="H273" s="176"/>
      <c r="I273" s="176">
        <f>J273</f>
        <v>1</v>
      </c>
      <c r="J273" s="181">
        <v>1</v>
      </c>
      <c r="K273" s="184"/>
      <c r="L273" s="290">
        <v>1</v>
      </c>
      <c r="M273" s="290">
        <v>1</v>
      </c>
      <c r="N273" s="275"/>
    </row>
    <row r="274" spans="1:14" ht="63" customHeight="1">
      <c r="A274" s="18"/>
      <c r="B274" s="303" t="s">
        <v>349</v>
      </c>
      <c r="C274" s="178">
        <v>24.6</v>
      </c>
      <c r="D274" s="178">
        <v>24.6</v>
      </c>
      <c r="E274" s="178"/>
      <c r="F274" s="178">
        <v>26.2</v>
      </c>
      <c r="G274" s="178">
        <f>F274</f>
        <v>26.2</v>
      </c>
      <c r="H274" s="178"/>
      <c r="I274" s="178">
        <v>27.7</v>
      </c>
      <c r="J274" s="178">
        <f>I274</f>
        <v>27.7</v>
      </c>
      <c r="K274" s="178"/>
      <c r="L274" s="178">
        <v>29.3</v>
      </c>
      <c r="M274" s="178">
        <f>L274</f>
        <v>29.3</v>
      </c>
      <c r="N274" s="275"/>
    </row>
    <row r="275" spans="1:14" ht="18.75" customHeight="1">
      <c r="A275" s="18"/>
      <c r="B275" s="287" t="s">
        <v>68</v>
      </c>
      <c r="C275" s="176"/>
      <c r="D275" s="176"/>
      <c r="E275" s="176"/>
      <c r="F275" s="176"/>
      <c r="G275" s="176"/>
      <c r="H275" s="176"/>
      <c r="I275" s="176"/>
      <c r="J275" s="176"/>
      <c r="K275" s="176"/>
      <c r="L275" s="251"/>
      <c r="M275" s="251"/>
      <c r="N275" s="275"/>
    </row>
    <row r="276" spans="1:14" ht="66" customHeight="1">
      <c r="A276" s="18"/>
      <c r="B276" s="288" t="s">
        <v>569</v>
      </c>
      <c r="C276" s="177">
        <v>10</v>
      </c>
      <c r="D276" s="177">
        <v>10</v>
      </c>
      <c r="E276" s="177"/>
      <c r="F276" s="177">
        <v>10</v>
      </c>
      <c r="G276" s="177">
        <f>F276</f>
        <v>10</v>
      </c>
      <c r="H276" s="177"/>
      <c r="I276" s="177">
        <v>10</v>
      </c>
      <c r="J276" s="177">
        <f>I276</f>
        <v>10</v>
      </c>
      <c r="K276" s="289"/>
      <c r="L276" s="251">
        <v>10</v>
      </c>
      <c r="M276" s="251">
        <v>10</v>
      </c>
      <c r="N276" s="275"/>
    </row>
    <row r="277" spans="1:14" ht="21" customHeight="1">
      <c r="A277" s="18"/>
      <c r="B277" s="287" t="s">
        <v>70</v>
      </c>
      <c r="C277" s="40"/>
      <c r="D277" s="184"/>
      <c r="E277" s="184"/>
      <c r="F277" s="184"/>
      <c r="G277" s="184"/>
      <c r="H277" s="184"/>
      <c r="I277" s="184"/>
      <c r="J277" s="184"/>
      <c r="K277" s="184"/>
      <c r="L277" s="251"/>
      <c r="M277" s="251"/>
      <c r="N277" s="275"/>
    </row>
    <row r="278" spans="1:14" ht="66" customHeight="1">
      <c r="A278" s="18"/>
      <c r="B278" s="288" t="s">
        <v>445</v>
      </c>
      <c r="C278" s="177">
        <v>1</v>
      </c>
      <c r="D278" s="177">
        <v>1</v>
      </c>
      <c r="E278" s="177"/>
      <c r="F278" s="177">
        <v>4</v>
      </c>
      <c r="G278" s="177">
        <f>F278</f>
        <v>4</v>
      </c>
      <c r="H278" s="177"/>
      <c r="I278" s="177">
        <v>4</v>
      </c>
      <c r="J278" s="177">
        <f>I278</f>
        <v>4</v>
      </c>
      <c r="K278" s="184"/>
      <c r="L278" s="251">
        <v>4</v>
      </c>
      <c r="M278" s="251">
        <f>L278</f>
        <v>4</v>
      </c>
      <c r="N278" s="275"/>
    </row>
    <row r="279" spans="1:14" ht="15.75">
      <c r="A279" s="18"/>
      <c r="B279" s="287" t="s">
        <v>72</v>
      </c>
      <c r="C279" s="177"/>
      <c r="D279" s="177"/>
      <c r="E279" s="177"/>
      <c r="F279" s="177"/>
      <c r="G279" s="177"/>
      <c r="H279" s="177"/>
      <c r="I279" s="177"/>
      <c r="J279" s="177"/>
      <c r="K279" s="184"/>
      <c r="L279" s="251"/>
      <c r="M279" s="251"/>
      <c r="N279" s="275"/>
    </row>
    <row r="280" spans="1:14" ht="48.75" customHeight="1">
      <c r="A280" s="18"/>
      <c r="B280" s="288" t="s">
        <v>487</v>
      </c>
      <c r="C280" s="176">
        <f>C274/C276</f>
        <v>2.46</v>
      </c>
      <c r="D280" s="176">
        <f aca="true" t="shared" si="65" ref="D280:M280">D274/D276</f>
        <v>2.46</v>
      </c>
      <c r="E280" s="176"/>
      <c r="F280" s="176">
        <f t="shared" si="65"/>
        <v>2.62</v>
      </c>
      <c r="G280" s="176">
        <f t="shared" si="65"/>
        <v>2.62</v>
      </c>
      <c r="H280" s="176"/>
      <c r="I280" s="176">
        <f t="shared" si="65"/>
        <v>2.77</v>
      </c>
      <c r="J280" s="176">
        <f t="shared" si="65"/>
        <v>2.77</v>
      </c>
      <c r="K280" s="176"/>
      <c r="L280" s="176">
        <f t="shared" si="65"/>
        <v>2.93</v>
      </c>
      <c r="M280" s="176">
        <f t="shared" si="65"/>
        <v>2.93</v>
      </c>
      <c r="N280" s="275"/>
    </row>
    <row r="281" spans="1:14" ht="22.5" customHeight="1">
      <c r="A281" s="18"/>
      <c r="B281" s="287" t="s">
        <v>74</v>
      </c>
      <c r="C281" s="177"/>
      <c r="D281" s="184"/>
      <c r="E281" s="177"/>
      <c r="F281" s="177"/>
      <c r="G281" s="184"/>
      <c r="H281" s="177"/>
      <c r="I281" s="176"/>
      <c r="J281" s="176"/>
      <c r="K281" s="184"/>
      <c r="L281" s="251"/>
      <c r="M281" s="251"/>
      <c r="N281" s="275"/>
    </row>
    <row r="282" spans="1:14" ht="49.5" customHeight="1">
      <c r="A282" s="18"/>
      <c r="B282" s="288" t="s">
        <v>477</v>
      </c>
      <c r="C282" s="176">
        <f aca="true" t="shared" si="66" ref="C282:M282">C278/C276*100</f>
        <v>10</v>
      </c>
      <c r="D282" s="176">
        <f t="shared" si="66"/>
        <v>10</v>
      </c>
      <c r="E282" s="176"/>
      <c r="F282" s="176">
        <f t="shared" si="66"/>
        <v>40</v>
      </c>
      <c r="G282" s="176">
        <f t="shared" si="66"/>
        <v>40</v>
      </c>
      <c r="H282" s="176"/>
      <c r="I282" s="176">
        <f t="shared" si="66"/>
        <v>40</v>
      </c>
      <c r="J282" s="176">
        <f t="shared" si="66"/>
        <v>40</v>
      </c>
      <c r="K282" s="176"/>
      <c r="L282" s="176">
        <f t="shared" si="66"/>
        <v>40</v>
      </c>
      <c r="M282" s="176">
        <f t="shared" si="66"/>
        <v>40</v>
      </c>
      <c r="N282" s="251"/>
    </row>
    <row r="283" spans="1:14" ht="51" customHeight="1">
      <c r="A283" s="18"/>
      <c r="B283" s="288" t="s">
        <v>67</v>
      </c>
      <c r="C283" s="176">
        <v>1</v>
      </c>
      <c r="D283" s="181">
        <v>1</v>
      </c>
      <c r="E283" s="176"/>
      <c r="F283" s="176">
        <f>G283</f>
        <v>1</v>
      </c>
      <c r="G283" s="181">
        <v>1</v>
      </c>
      <c r="H283" s="176"/>
      <c r="I283" s="176">
        <f>J283</f>
        <v>1</v>
      </c>
      <c r="J283" s="181">
        <v>1</v>
      </c>
      <c r="K283" s="184"/>
      <c r="L283" s="176">
        <v>1</v>
      </c>
      <c r="M283" s="176">
        <v>1</v>
      </c>
      <c r="N283" s="251"/>
    </row>
    <row r="284" spans="1:14" ht="84.75" customHeight="1">
      <c r="A284" s="18"/>
      <c r="B284" s="264" t="s">
        <v>182</v>
      </c>
      <c r="C284" s="199">
        <v>100.4</v>
      </c>
      <c r="D284" s="199">
        <f>C284</f>
        <v>100.4</v>
      </c>
      <c r="E284" s="199"/>
      <c r="F284" s="201">
        <f>G284</f>
        <v>97.1</v>
      </c>
      <c r="G284" s="201">
        <v>97.1</v>
      </c>
      <c r="H284" s="201">
        <f>E284*106.7%</f>
        <v>0</v>
      </c>
      <c r="I284" s="200">
        <v>113.1</v>
      </c>
      <c r="J284" s="201">
        <f>I284</f>
        <v>113.1</v>
      </c>
      <c r="K284" s="201">
        <f>H284*105.6%</f>
        <v>0</v>
      </c>
      <c r="L284" s="200">
        <v>113.1</v>
      </c>
      <c r="M284" s="201">
        <f>L284</f>
        <v>113.1</v>
      </c>
      <c r="N284" s="201">
        <f>K284</f>
        <v>0</v>
      </c>
    </row>
    <row r="285" spans="1:14" ht="21" customHeight="1">
      <c r="A285" s="18"/>
      <c r="B285" s="222" t="s">
        <v>68</v>
      </c>
      <c r="C285" s="202"/>
      <c r="D285" s="202"/>
      <c r="E285" s="202"/>
      <c r="F285" s="202"/>
      <c r="G285" s="202"/>
      <c r="H285" s="202"/>
      <c r="I285" s="202"/>
      <c r="J285" s="202"/>
      <c r="K285" s="202"/>
      <c r="L285" s="202"/>
      <c r="M285" s="202"/>
      <c r="N285" s="202"/>
    </row>
    <row r="286" spans="1:14" ht="63" customHeight="1">
      <c r="A286" s="18"/>
      <c r="B286" s="198" t="s">
        <v>178</v>
      </c>
      <c r="C286" s="203">
        <f>D286</f>
        <v>570</v>
      </c>
      <c r="D286" s="203">
        <f>630-60</f>
        <v>570</v>
      </c>
      <c r="E286" s="203"/>
      <c r="F286" s="204">
        <f>G286</f>
        <v>570</v>
      </c>
      <c r="G286" s="203">
        <v>570</v>
      </c>
      <c r="H286" s="203"/>
      <c r="I286" s="204">
        <f>J286</f>
        <v>570</v>
      </c>
      <c r="J286" s="203">
        <v>570</v>
      </c>
      <c r="K286" s="203"/>
      <c r="L286" s="204">
        <f>M286</f>
        <v>570</v>
      </c>
      <c r="M286" s="203">
        <v>570</v>
      </c>
      <c r="N286" s="203"/>
    </row>
    <row r="287" spans="1:14" ht="18.75" customHeight="1">
      <c r="A287" s="18"/>
      <c r="B287" s="222" t="s">
        <v>70</v>
      </c>
      <c r="C287" s="205"/>
      <c r="D287" s="205"/>
      <c r="E287" s="205"/>
      <c r="F287" s="205"/>
      <c r="G287" s="203"/>
      <c r="H287" s="203"/>
      <c r="I287" s="205"/>
      <c r="J287" s="203"/>
      <c r="K287" s="203"/>
      <c r="L287" s="205"/>
      <c r="M287" s="203"/>
      <c r="N287" s="203"/>
    </row>
    <row r="288" spans="1:14" ht="66.75" customHeight="1">
      <c r="A288" s="18"/>
      <c r="B288" s="220" t="s">
        <v>179</v>
      </c>
      <c r="C288" s="203">
        <v>207</v>
      </c>
      <c r="D288" s="203">
        <v>207</v>
      </c>
      <c r="E288" s="203"/>
      <c r="F288" s="203">
        <f>G288</f>
        <v>400</v>
      </c>
      <c r="G288" s="203">
        <v>400</v>
      </c>
      <c r="H288" s="203"/>
      <c r="I288" s="203">
        <f>J288</f>
        <v>400</v>
      </c>
      <c r="J288" s="203">
        <v>400</v>
      </c>
      <c r="K288" s="203"/>
      <c r="L288" s="203">
        <f>M288</f>
        <v>400</v>
      </c>
      <c r="M288" s="203">
        <v>400</v>
      </c>
      <c r="N288" s="203"/>
    </row>
    <row r="289" spans="1:14" ht="20.25" customHeight="1">
      <c r="A289" s="18"/>
      <c r="B289" s="221" t="s">
        <v>72</v>
      </c>
      <c r="C289" s="203"/>
      <c r="D289" s="203"/>
      <c r="E289" s="203"/>
      <c r="F289" s="205"/>
      <c r="G289" s="202"/>
      <c r="H289" s="202"/>
      <c r="I289" s="205"/>
      <c r="J289" s="202"/>
      <c r="K289" s="202"/>
      <c r="L289" s="205"/>
      <c r="M289" s="202"/>
      <c r="N289" s="202"/>
    </row>
    <row r="290" spans="1:14" ht="64.5" customHeight="1">
      <c r="A290" s="18"/>
      <c r="B290" s="220" t="s">
        <v>180</v>
      </c>
      <c r="C290" s="202">
        <f>D290</f>
        <v>0.485024154589372</v>
      </c>
      <c r="D290" s="202">
        <f>D284/D288</f>
        <v>0.485024154589372</v>
      </c>
      <c r="E290" s="202"/>
      <c r="F290" s="202">
        <f>G290</f>
        <v>0.24275</v>
      </c>
      <c r="G290" s="202">
        <f>G284/G288</f>
        <v>0.24275</v>
      </c>
      <c r="H290" s="202"/>
      <c r="I290" s="202">
        <f>J290</f>
        <v>0.28275</v>
      </c>
      <c r="J290" s="202">
        <f>J284/J288</f>
        <v>0.28275</v>
      </c>
      <c r="K290" s="202"/>
      <c r="L290" s="202">
        <f>M290</f>
        <v>0.28275</v>
      </c>
      <c r="M290" s="202">
        <f>M284/M288</f>
        <v>0.28275</v>
      </c>
      <c r="N290" s="202"/>
    </row>
    <row r="291" spans="1:14" ht="18.75" customHeight="1">
      <c r="A291" s="18"/>
      <c r="B291" s="221" t="s">
        <v>74</v>
      </c>
      <c r="C291" s="203"/>
      <c r="D291" s="202"/>
      <c r="E291" s="202"/>
      <c r="F291" s="205"/>
      <c r="G291" s="202"/>
      <c r="H291" s="202"/>
      <c r="I291" s="205"/>
      <c r="J291" s="202"/>
      <c r="K291" s="202"/>
      <c r="L291" s="205"/>
      <c r="M291" s="202"/>
      <c r="N291" s="202"/>
    </row>
    <row r="292" spans="1:14" ht="51" customHeight="1">
      <c r="A292" s="206"/>
      <c r="B292" s="220" t="s">
        <v>181</v>
      </c>
      <c r="C292" s="202">
        <f>D292</f>
        <v>36.31578947368421</v>
      </c>
      <c r="D292" s="202">
        <f>D288*100/D286</f>
        <v>36.31578947368421</v>
      </c>
      <c r="E292" s="202"/>
      <c r="F292" s="202">
        <f>G292</f>
        <v>70.17543859649123</v>
      </c>
      <c r="G292" s="202">
        <f>G288*100/G286</f>
        <v>70.17543859649123</v>
      </c>
      <c r="H292" s="202"/>
      <c r="I292" s="202">
        <f>J292</f>
        <v>70.17543859649123</v>
      </c>
      <c r="J292" s="202">
        <f>J288*100/J286</f>
        <v>70.17543859649123</v>
      </c>
      <c r="K292" s="202"/>
      <c r="L292" s="202">
        <f>M292</f>
        <v>70.17543859649123</v>
      </c>
      <c r="M292" s="202">
        <f>M288*100/M286</f>
        <v>70.17543859649123</v>
      </c>
      <c r="N292" s="202"/>
    </row>
    <row r="293" spans="1:14" ht="75">
      <c r="A293" s="212" t="s">
        <v>350</v>
      </c>
      <c r="B293" s="291"/>
      <c r="C293" s="40"/>
      <c r="D293" s="40"/>
      <c r="E293" s="40"/>
      <c r="F293" s="40"/>
      <c r="G293" s="40"/>
      <c r="H293" s="40"/>
      <c r="I293" s="40"/>
      <c r="J293" s="40"/>
      <c r="K293" s="184"/>
      <c r="L293" s="251"/>
      <c r="M293" s="251"/>
      <c r="N293" s="251"/>
    </row>
    <row r="294" spans="1:14" ht="58.5" customHeight="1">
      <c r="A294" s="2" t="s">
        <v>478</v>
      </c>
      <c r="B294" s="258"/>
      <c r="C294" s="40"/>
      <c r="D294" s="184"/>
      <c r="E294" s="184"/>
      <c r="F294" s="184"/>
      <c r="G294" s="184"/>
      <c r="H294" s="184"/>
      <c r="I294" s="184"/>
      <c r="J294" s="184"/>
      <c r="K294" s="184"/>
      <c r="L294" s="251"/>
      <c r="M294" s="251"/>
      <c r="N294" s="251"/>
    </row>
    <row r="295" spans="1:14" ht="15.75">
      <c r="A295" s="33" t="s">
        <v>500</v>
      </c>
      <c r="B295" s="286"/>
      <c r="C295" s="34">
        <f aca="true" t="shared" si="67" ref="C295:M296">C296</f>
        <v>13721.3</v>
      </c>
      <c r="D295" s="292">
        <f t="shared" si="67"/>
        <v>13721.3</v>
      </c>
      <c r="E295" s="34"/>
      <c r="F295" s="34">
        <f t="shared" si="67"/>
        <v>14355.6</v>
      </c>
      <c r="G295" s="34">
        <f t="shared" si="67"/>
        <v>14355.6</v>
      </c>
      <c r="H295" s="34"/>
      <c r="I295" s="34">
        <f t="shared" si="67"/>
        <v>13295.7</v>
      </c>
      <c r="J295" s="34">
        <f t="shared" si="67"/>
        <v>13295.7</v>
      </c>
      <c r="K295" s="34"/>
      <c r="L295" s="34">
        <f t="shared" si="67"/>
        <v>14040.2</v>
      </c>
      <c r="M295" s="34">
        <f t="shared" si="67"/>
        <v>14040.2</v>
      </c>
      <c r="N295" s="275"/>
    </row>
    <row r="296" spans="1:14" ht="47.25">
      <c r="A296" s="208" t="s">
        <v>297</v>
      </c>
      <c r="B296" s="286"/>
      <c r="C296" s="34">
        <f>C297</f>
        <v>13721.3</v>
      </c>
      <c r="D296" s="34">
        <f t="shared" si="67"/>
        <v>13721.3</v>
      </c>
      <c r="E296" s="34"/>
      <c r="F296" s="34">
        <f t="shared" si="67"/>
        <v>14355.6</v>
      </c>
      <c r="G296" s="34">
        <f t="shared" si="67"/>
        <v>14355.6</v>
      </c>
      <c r="H296" s="34"/>
      <c r="I296" s="34">
        <f t="shared" si="67"/>
        <v>13295.7</v>
      </c>
      <c r="J296" s="34">
        <f t="shared" si="67"/>
        <v>13295.7</v>
      </c>
      <c r="K296" s="34"/>
      <c r="L296" s="34">
        <f t="shared" si="67"/>
        <v>14040.2</v>
      </c>
      <c r="M296" s="34">
        <f t="shared" si="67"/>
        <v>14040.2</v>
      </c>
      <c r="N296" s="275"/>
    </row>
    <row r="297" spans="1:14" ht="64.5" customHeight="1">
      <c r="A297" s="2"/>
      <c r="B297" s="303" t="s">
        <v>351</v>
      </c>
      <c r="C297" s="34">
        <f>D297</f>
        <v>13721.3</v>
      </c>
      <c r="D297" s="34">
        <v>13721.3</v>
      </c>
      <c r="E297" s="34"/>
      <c r="F297" s="34">
        <f>G297</f>
        <v>14355.6</v>
      </c>
      <c r="G297" s="355">
        <v>14355.6</v>
      </c>
      <c r="H297" s="34"/>
      <c r="I297" s="34">
        <v>13295.7</v>
      </c>
      <c r="J297" s="34">
        <f>I297</f>
        <v>13295.7</v>
      </c>
      <c r="K297" s="34"/>
      <c r="L297" s="34">
        <v>14040.2</v>
      </c>
      <c r="M297" s="34">
        <f>L297</f>
        <v>14040.2</v>
      </c>
      <c r="N297" s="275"/>
    </row>
    <row r="298" spans="1:14" ht="18.75" customHeight="1">
      <c r="A298" s="30"/>
      <c r="B298" s="221" t="s">
        <v>68</v>
      </c>
      <c r="C298" s="34"/>
      <c r="D298" s="184"/>
      <c r="E298" s="184"/>
      <c r="F298" s="265"/>
      <c r="G298" s="184"/>
      <c r="H298" s="184"/>
      <c r="I298" s="184"/>
      <c r="J298" s="184"/>
      <c r="K298" s="184"/>
      <c r="L298" s="251"/>
      <c r="M298" s="251"/>
      <c r="N298" s="275"/>
    </row>
    <row r="299" spans="1:14" ht="35.25" customHeight="1">
      <c r="A299" s="8"/>
      <c r="B299" s="220" t="s">
        <v>61</v>
      </c>
      <c r="C299" s="49">
        <v>79</v>
      </c>
      <c r="D299" s="184">
        <v>79</v>
      </c>
      <c r="E299" s="184"/>
      <c r="F299" s="184">
        <v>70</v>
      </c>
      <c r="G299" s="184">
        <v>70</v>
      </c>
      <c r="H299" s="184"/>
      <c r="I299" s="184">
        <f>J299</f>
        <v>89</v>
      </c>
      <c r="J299" s="184">
        <v>89</v>
      </c>
      <c r="K299" s="184"/>
      <c r="L299" s="184">
        <f>M299</f>
        <v>89</v>
      </c>
      <c r="M299" s="184">
        <v>89</v>
      </c>
      <c r="N299" s="275"/>
    </row>
    <row r="300" spans="1:14" ht="18" customHeight="1">
      <c r="A300" s="30"/>
      <c r="B300" s="221" t="s">
        <v>70</v>
      </c>
      <c r="C300" s="40"/>
      <c r="D300" s="184"/>
      <c r="E300" s="184"/>
      <c r="F300" s="184"/>
      <c r="G300" s="184"/>
      <c r="H300" s="184"/>
      <c r="I300" s="184"/>
      <c r="J300" s="184"/>
      <c r="K300" s="184"/>
      <c r="L300" s="184"/>
      <c r="M300" s="184"/>
      <c r="N300" s="275"/>
    </row>
    <row r="301" spans="1:14" ht="35.25" customHeight="1">
      <c r="A301" s="8"/>
      <c r="B301" s="220" t="s">
        <v>62</v>
      </c>
      <c r="C301" s="49">
        <f>D301</f>
        <v>8927</v>
      </c>
      <c r="D301" s="177">
        <v>8927</v>
      </c>
      <c r="E301" s="177"/>
      <c r="F301" s="177">
        <f>G301</f>
        <v>10140</v>
      </c>
      <c r="G301" s="177">
        <v>10140</v>
      </c>
      <c r="H301" s="177"/>
      <c r="I301" s="177">
        <f>J301</f>
        <v>22080</v>
      </c>
      <c r="J301" s="177">
        <v>22080</v>
      </c>
      <c r="K301" s="177"/>
      <c r="L301" s="177">
        <f>M301</f>
        <v>27600</v>
      </c>
      <c r="M301" s="177">
        <v>27600</v>
      </c>
      <c r="N301" s="275"/>
    </row>
    <row r="302" spans="1:14" ht="31.5">
      <c r="A302" s="8"/>
      <c r="B302" s="220" t="s">
        <v>63</v>
      </c>
      <c r="C302" s="49">
        <v>70</v>
      </c>
      <c r="D302" s="184">
        <v>70</v>
      </c>
      <c r="E302" s="184"/>
      <c r="F302" s="184">
        <v>70</v>
      </c>
      <c r="G302" s="184">
        <v>70</v>
      </c>
      <c r="H302" s="184"/>
      <c r="I302" s="184">
        <f>J302</f>
        <v>89</v>
      </c>
      <c r="J302" s="184">
        <v>89</v>
      </c>
      <c r="K302" s="184"/>
      <c r="L302" s="184">
        <f>M302</f>
        <v>89</v>
      </c>
      <c r="M302" s="184">
        <v>89</v>
      </c>
      <c r="N302" s="275"/>
    </row>
    <row r="303" spans="1:14" ht="15.75">
      <c r="A303" s="30"/>
      <c r="B303" s="221" t="s">
        <v>72</v>
      </c>
      <c r="C303" s="40"/>
      <c r="D303" s="184"/>
      <c r="E303" s="184"/>
      <c r="F303" s="184"/>
      <c r="G303" s="184"/>
      <c r="H303" s="184"/>
      <c r="I303" s="184"/>
      <c r="J303" s="184"/>
      <c r="K303" s="184"/>
      <c r="L303" s="184"/>
      <c r="M303" s="184"/>
      <c r="N303" s="275"/>
    </row>
    <row r="304" spans="1:14" ht="63.75" customHeight="1">
      <c r="A304" s="8"/>
      <c r="B304" s="220" t="s">
        <v>484</v>
      </c>
      <c r="C304" s="50">
        <f>C297/C302</f>
        <v>196.01857142857142</v>
      </c>
      <c r="D304" s="50">
        <f aca="true" t="shared" si="68" ref="D304:M304">D297/D302</f>
        <v>196.01857142857142</v>
      </c>
      <c r="E304" s="50"/>
      <c r="F304" s="50">
        <f t="shared" si="68"/>
        <v>205.08</v>
      </c>
      <c r="G304" s="50">
        <f t="shared" si="68"/>
        <v>205.08</v>
      </c>
      <c r="H304" s="50"/>
      <c r="I304" s="50">
        <f t="shared" si="68"/>
        <v>149.38988764044944</v>
      </c>
      <c r="J304" s="50">
        <f t="shared" si="68"/>
        <v>149.38988764044944</v>
      </c>
      <c r="K304" s="50"/>
      <c r="L304" s="50">
        <f t="shared" si="68"/>
        <v>157.7550561797753</v>
      </c>
      <c r="M304" s="50">
        <f t="shared" si="68"/>
        <v>157.7550561797753</v>
      </c>
      <c r="N304" s="40"/>
    </row>
    <row r="305" spans="1:14" ht="51" customHeight="1">
      <c r="A305" s="8"/>
      <c r="B305" s="220" t="s">
        <v>64</v>
      </c>
      <c r="C305" s="50">
        <f>C297/C301</f>
        <v>1.5370561218774503</v>
      </c>
      <c r="D305" s="293">
        <f aca="true" t="shared" si="69" ref="D305:M305">D297/D301</f>
        <v>1.5370561218774503</v>
      </c>
      <c r="E305" s="50"/>
      <c r="F305" s="50">
        <f t="shared" si="69"/>
        <v>1.4157396449704143</v>
      </c>
      <c r="G305" s="50">
        <f t="shared" si="69"/>
        <v>1.4157396449704143</v>
      </c>
      <c r="H305" s="50"/>
      <c r="I305" s="50">
        <f t="shared" si="69"/>
        <v>0.6021603260869566</v>
      </c>
      <c r="J305" s="50">
        <f t="shared" si="69"/>
        <v>0.6021603260869566</v>
      </c>
      <c r="K305" s="50"/>
      <c r="L305" s="50">
        <f t="shared" si="69"/>
        <v>0.5087028985507247</v>
      </c>
      <c r="M305" s="50">
        <f t="shared" si="69"/>
        <v>0.5087028985507247</v>
      </c>
      <c r="N305" s="50"/>
    </row>
    <row r="306" spans="1:14" ht="15.75">
      <c r="A306" s="8"/>
      <c r="B306" s="221" t="s">
        <v>36</v>
      </c>
      <c r="C306" s="40"/>
      <c r="D306" s="184"/>
      <c r="E306" s="184"/>
      <c r="F306" s="184"/>
      <c r="G306" s="184"/>
      <c r="H306" s="184"/>
      <c r="I306" s="184"/>
      <c r="J306" s="184"/>
      <c r="K306" s="184"/>
      <c r="L306" s="184"/>
      <c r="M306" s="184"/>
      <c r="N306" s="275"/>
    </row>
    <row r="307" spans="1:14" ht="31.5">
      <c r="A307" s="8"/>
      <c r="B307" s="220" t="s">
        <v>65</v>
      </c>
      <c r="C307" s="40">
        <v>100</v>
      </c>
      <c r="D307" s="176">
        <v>100</v>
      </c>
      <c r="E307" s="176"/>
      <c r="F307" s="176">
        <v>100</v>
      </c>
      <c r="G307" s="176">
        <v>100</v>
      </c>
      <c r="H307" s="176"/>
      <c r="I307" s="176">
        <v>100</v>
      </c>
      <c r="J307" s="176">
        <v>100</v>
      </c>
      <c r="K307" s="184"/>
      <c r="L307" s="184">
        <v>100</v>
      </c>
      <c r="M307" s="184">
        <v>100</v>
      </c>
      <c r="N307" s="275"/>
    </row>
    <row r="308" spans="1:14" ht="79.5" customHeight="1">
      <c r="A308" s="300" t="s">
        <v>262</v>
      </c>
      <c r="B308" s="220"/>
      <c r="C308" s="40"/>
      <c r="D308" s="176"/>
      <c r="E308" s="176"/>
      <c r="F308" s="176"/>
      <c r="G308" s="176"/>
      <c r="H308" s="176"/>
      <c r="I308" s="176"/>
      <c r="J308" s="176"/>
      <c r="K308" s="184"/>
      <c r="L308" s="184"/>
      <c r="M308" s="184"/>
      <c r="N308" s="275"/>
    </row>
    <row r="309" spans="1:14" ht="15.75">
      <c r="A309" s="33" t="s">
        <v>500</v>
      </c>
      <c r="B309" s="220"/>
      <c r="C309" s="40"/>
      <c r="D309" s="176"/>
      <c r="E309" s="176"/>
      <c r="F309" s="178">
        <f>F311</f>
        <v>700</v>
      </c>
      <c r="G309" s="178">
        <f>G311</f>
        <v>700</v>
      </c>
      <c r="H309" s="176"/>
      <c r="I309" s="176"/>
      <c r="J309" s="176"/>
      <c r="K309" s="184"/>
      <c r="L309" s="184"/>
      <c r="M309" s="184"/>
      <c r="N309" s="275"/>
    </row>
    <row r="310" spans="1:14" ht="47.25">
      <c r="A310" s="208" t="s">
        <v>297</v>
      </c>
      <c r="B310" s="220"/>
      <c r="C310" s="40"/>
      <c r="D310" s="176"/>
      <c r="E310" s="176"/>
      <c r="F310" s="176">
        <f>F311</f>
        <v>700</v>
      </c>
      <c r="G310" s="176">
        <f>G311</f>
        <v>700</v>
      </c>
      <c r="H310" s="176"/>
      <c r="I310" s="176"/>
      <c r="J310" s="176"/>
      <c r="K310" s="184"/>
      <c r="L310" s="184"/>
      <c r="M310" s="184"/>
      <c r="N310" s="275"/>
    </row>
    <row r="311" spans="1:14" ht="63">
      <c r="A311" s="8"/>
      <c r="B311" s="264" t="s">
        <v>263</v>
      </c>
      <c r="C311" s="40"/>
      <c r="D311" s="176"/>
      <c r="E311" s="176"/>
      <c r="F311" s="176">
        <f>G311</f>
        <v>700</v>
      </c>
      <c r="G311" s="176">
        <v>700</v>
      </c>
      <c r="H311" s="176"/>
      <c r="I311" s="176"/>
      <c r="J311" s="176"/>
      <c r="K311" s="184"/>
      <c r="L311" s="184"/>
      <c r="M311" s="184"/>
      <c r="N311" s="275"/>
    </row>
    <row r="312" spans="1:14" ht="15.75">
      <c r="A312" s="8"/>
      <c r="B312" s="221" t="s">
        <v>68</v>
      </c>
      <c r="C312" s="40"/>
      <c r="D312" s="176"/>
      <c r="E312" s="176"/>
      <c r="F312" s="176"/>
      <c r="G312" s="176"/>
      <c r="H312" s="176"/>
      <c r="I312" s="176"/>
      <c r="J312" s="176"/>
      <c r="K312" s="184"/>
      <c r="L312" s="184"/>
      <c r="M312" s="184"/>
      <c r="N312" s="275"/>
    </row>
    <row r="313" spans="1:14" ht="31.5">
      <c r="A313" s="8"/>
      <c r="B313" s="220" t="s">
        <v>280</v>
      </c>
      <c r="C313" s="40"/>
      <c r="D313" s="176"/>
      <c r="E313" s="176"/>
      <c r="F313" s="176">
        <v>109</v>
      </c>
      <c r="G313" s="176">
        <v>109</v>
      </c>
      <c r="H313" s="176"/>
      <c r="I313" s="176"/>
      <c r="J313" s="176"/>
      <c r="K313" s="184"/>
      <c r="L313" s="184"/>
      <c r="M313" s="184"/>
      <c r="N313" s="275"/>
    </row>
    <row r="314" spans="1:14" ht="15.75">
      <c r="A314" s="8"/>
      <c r="B314" s="221" t="s">
        <v>70</v>
      </c>
      <c r="C314" s="40"/>
      <c r="D314" s="176"/>
      <c r="E314" s="176"/>
      <c r="F314" s="176"/>
      <c r="G314" s="176"/>
      <c r="H314" s="176"/>
      <c r="I314" s="176"/>
      <c r="J314" s="176"/>
      <c r="K314" s="184"/>
      <c r="L314" s="184"/>
      <c r="M314" s="184"/>
      <c r="N314" s="275"/>
    </row>
    <row r="315" spans="1:14" ht="31.5">
      <c r="A315" s="8"/>
      <c r="B315" s="220" t="s">
        <v>264</v>
      </c>
      <c r="C315" s="40"/>
      <c r="D315" s="176"/>
      <c r="E315" s="176"/>
      <c r="F315" s="176">
        <f>G315</f>
        <v>20</v>
      </c>
      <c r="G315" s="176">
        <v>20</v>
      </c>
      <c r="H315" s="176"/>
      <c r="I315" s="176"/>
      <c r="J315" s="176"/>
      <c r="K315" s="184"/>
      <c r="L315" s="184"/>
      <c r="M315" s="184"/>
      <c r="N315" s="275"/>
    </row>
    <row r="316" spans="1:14" ht="15.75">
      <c r="A316" s="8"/>
      <c r="B316" s="221" t="s">
        <v>72</v>
      </c>
      <c r="C316" s="40"/>
      <c r="D316" s="176"/>
      <c r="E316" s="176"/>
      <c r="F316" s="176"/>
      <c r="G316" s="176"/>
      <c r="H316" s="176"/>
      <c r="I316" s="176"/>
      <c r="J316" s="176"/>
      <c r="K316" s="184"/>
      <c r="L316" s="184"/>
      <c r="M316" s="184"/>
      <c r="N316" s="275"/>
    </row>
    <row r="317" spans="1:14" ht="31.5">
      <c r="A317" s="8"/>
      <c r="B317" s="220" t="s">
        <v>265</v>
      </c>
      <c r="C317" s="40"/>
      <c r="D317" s="176"/>
      <c r="E317" s="176"/>
      <c r="F317" s="176">
        <f>F311/F315</f>
        <v>35</v>
      </c>
      <c r="G317" s="176">
        <f>F317</f>
        <v>35</v>
      </c>
      <c r="H317" s="176"/>
      <c r="I317" s="176"/>
      <c r="J317" s="176"/>
      <c r="K317" s="184"/>
      <c r="L317" s="184"/>
      <c r="M317" s="184"/>
      <c r="N317" s="275"/>
    </row>
    <row r="318" spans="1:14" ht="15.75">
      <c r="A318" s="8"/>
      <c r="B318" s="221" t="s">
        <v>36</v>
      </c>
      <c r="C318" s="40"/>
      <c r="D318" s="176"/>
      <c r="E318" s="176"/>
      <c r="F318" s="176"/>
      <c r="G318" s="176"/>
      <c r="H318" s="176"/>
      <c r="I318" s="176"/>
      <c r="J318" s="176"/>
      <c r="K318" s="184"/>
      <c r="L318" s="184"/>
      <c r="M318" s="184"/>
      <c r="N318" s="275"/>
    </row>
    <row r="319" spans="1:14" ht="31.5">
      <c r="A319" s="8"/>
      <c r="B319" s="220" t="s">
        <v>279</v>
      </c>
      <c r="C319" s="40"/>
      <c r="D319" s="176"/>
      <c r="E319" s="176"/>
      <c r="F319" s="176">
        <f>F315/F313*100</f>
        <v>18.34862385321101</v>
      </c>
      <c r="G319" s="176">
        <f>G315/G313*100</f>
        <v>18.34862385321101</v>
      </c>
      <c r="H319" s="176"/>
      <c r="I319" s="176"/>
      <c r="J319" s="176"/>
      <c r="K319" s="184"/>
      <c r="L319" s="184"/>
      <c r="M319" s="184"/>
      <c r="N319" s="275"/>
    </row>
    <row r="320" spans="1:14" ht="60" customHeight="1">
      <c r="A320" s="300" t="s">
        <v>266</v>
      </c>
      <c r="B320" s="220"/>
      <c r="C320" s="40"/>
      <c r="D320" s="176"/>
      <c r="E320" s="176"/>
      <c r="F320" s="176"/>
      <c r="G320" s="176"/>
      <c r="H320" s="176"/>
      <c r="I320" s="176"/>
      <c r="J320" s="176"/>
      <c r="K320" s="184"/>
      <c r="L320" s="184"/>
      <c r="M320" s="184"/>
      <c r="N320" s="275"/>
    </row>
    <row r="321" spans="1:14" ht="15.75">
      <c r="A321" s="33" t="s">
        <v>500</v>
      </c>
      <c r="B321" s="220"/>
      <c r="C321" s="40"/>
      <c r="D321" s="176"/>
      <c r="E321" s="176"/>
      <c r="F321" s="178">
        <f>F323</f>
        <v>300</v>
      </c>
      <c r="G321" s="178">
        <f>G323</f>
        <v>300</v>
      </c>
      <c r="H321" s="176"/>
      <c r="I321" s="176"/>
      <c r="J321" s="176"/>
      <c r="K321" s="184"/>
      <c r="L321" s="184"/>
      <c r="M321" s="184"/>
      <c r="N321" s="275"/>
    </row>
    <row r="322" spans="1:14" ht="47.25">
      <c r="A322" s="208" t="s">
        <v>297</v>
      </c>
      <c r="B322" s="220"/>
      <c r="C322" s="40"/>
      <c r="D322" s="176"/>
      <c r="E322" s="176"/>
      <c r="F322" s="176">
        <f>F323</f>
        <v>300</v>
      </c>
      <c r="G322" s="176">
        <f>G323</f>
        <v>300</v>
      </c>
      <c r="H322" s="176"/>
      <c r="I322" s="176"/>
      <c r="J322" s="176"/>
      <c r="K322" s="184"/>
      <c r="L322" s="184"/>
      <c r="M322" s="184"/>
      <c r="N322" s="275"/>
    </row>
    <row r="323" spans="1:14" ht="47.25">
      <c r="A323" s="8"/>
      <c r="B323" s="302" t="s">
        <v>267</v>
      </c>
      <c r="C323" s="40"/>
      <c r="D323" s="176"/>
      <c r="E323" s="176"/>
      <c r="F323" s="176">
        <f>G323</f>
        <v>300</v>
      </c>
      <c r="G323" s="356">
        <v>300</v>
      </c>
      <c r="H323" s="176"/>
      <c r="I323" s="176"/>
      <c r="J323" s="176"/>
      <c r="K323" s="184"/>
      <c r="L323" s="184"/>
      <c r="M323" s="184"/>
      <c r="N323" s="275"/>
    </row>
    <row r="324" spans="1:14" ht="15.75">
      <c r="A324" s="8"/>
      <c r="B324" s="221" t="s">
        <v>68</v>
      </c>
      <c r="C324" s="40"/>
      <c r="D324" s="176"/>
      <c r="E324" s="176"/>
      <c r="F324" s="176"/>
      <c r="G324" s="176"/>
      <c r="H324" s="176"/>
      <c r="I324" s="176"/>
      <c r="J324" s="176"/>
      <c r="K324" s="184"/>
      <c r="L324" s="184"/>
      <c r="M324" s="184"/>
      <c r="N324" s="275"/>
    </row>
    <row r="325" spans="1:14" ht="31.5">
      <c r="A325" s="8"/>
      <c r="B325" s="220" t="s">
        <v>268</v>
      </c>
      <c r="C325" s="40"/>
      <c r="D325" s="176"/>
      <c r="E325" s="176"/>
      <c r="F325" s="177">
        <f>G325</f>
        <v>1467</v>
      </c>
      <c r="G325" s="177">
        <v>1467</v>
      </c>
      <c r="H325" s="176"/>
      <c r="I325" s="176"/>
      <c r="J325" s="176"/>
      <c r="K325" s="184"/>
      <c r="L325" s="184"/>
      <c r="M325" s="184"/>
      <c r="N325" s="275"/>
    </row>
    <row r="326" spans="1:14" ht="15.75">
      <c r="A326" s="8"/>
      <c r="B326" s="221" t="s">
        <v>70</v>
      </c>
      <c r="C326" s="40"/>
      <c r="D326" s="176"/>
      <c r="E326" s="176"/>
      <c r="F326" s="176"/>
      <c r="G326" s="176"/>
      <c r="H326" s="176"/>
      <c r="I326" s="176"/>
      <c r="J326" s="176"/>
      <c r="K326" s="184"/>
      <c r="L326" s="184"/>
      <c r="M326" s="184"/>
      <c r="N326" s="275"/>
    </row>
    <row r="327" spans="1:14" ht="31.5">
      <c r="A327" s="8"/>
      <c r="B327" s="220" t="s">
        <v>270</v>
      </c>
      <c r="C327" s="40"/>
      <c r="D327" s="176"/>
      <c r="E327" s="176"/>
      <c r="F327" s="177">
        <f>G327</f>
        <v>750</v>
      </c>
      <c r="G327" s="177">
        <f>G328</f>
        <v>750</v>
      </c>
      <c r="H327" s="176"/>
      <c r="I327" s="176"/>
      <c r="J327" s="176"/>
      <c r="K327" s="184"/>
      <c r="L327" s="184"/>
      <c r="M327" s="184"/>
      <c r="N327" s="275"/>
    </row>
    <row r="328" spans="1:14" ht="15.75">
      <c r="A328" s="8"/>
      <c r="B328" s="220" t="s">
        <v>271</v>
      </c>
      <c r="C328" s="40"/>
      <c r="D328" s="176"/>
      <c r="E328" s="176"/>
      <c r="F328" s="177">
        <f>G328</f>
        <v>750</v>
      </c>
      <c r="G328" s="177">
        <v>750</v>
      </c>
      <c r="H328" s="176"/>
      <c r="I328" s="176"/>
      <c r="J328" s="176"/>
      <c r="K328" s="184"/>
      <c r="L328" s="184"/>
      <c r="M328" s="184"/>
      <c r="N328" s="275"/>
    </row>
    <row r="329" spans="1:14" ht="15.75">
      <c r="A329" s="8"/>
      <c r="B329" s="221" t="s">
        <v>72</v>
      </c>
      <c r="C329" s="40"/>
      <c r="D329" s="176"/>
      <c r="E329" s="176"/>
      <c r="F329" s="176"/>
      <c r="G329" s="176"/>
      <c r="H329" s="176"/>
      <c r="I329" s="176"/>
      <c r="J329" s="176"/>
      <c r="K329" s="184"/>
      <c r="L329" s="184"/>
      <c r="M329" s="184"/>
      <c r="N329" s="275"/>
    </row>
    <row r="330" spans="1:14" ht="31.5">
      <c r="A330" s="8"/>
      <c r="B330" s="220" t="s">
        <v>281</v>
      </c>
      <c r="C330" s="40"/>
      <c r="D330" s="176"/>
      <c r="E330" s="176"/>
      <c r="F330" s="176">
        <f>G330</f>
        <v>0.4</v>
      </c>
      <c r="G330" s="176">
        <f>G323/G327</f>
        <v>0.4</v>
      </c>
      <c r="H330" s="176"/>
      <c r="I330" s="176"/>
      <c r="J330" s="176"/>
      <c r="K330" s="184"/>
      <c r="L330" s="184"/>
      <c r="M330" s="184"/>
      <c r="N330" s="275"/>
    </row>
    <row r="331" spans="1:14" ht="15.75">
      <c r="A331" s="8"/>
      <c r="B331" s="221" t="s">
        <v>36</v>
      </c>
      <c r="C331" s="40"/>
      <c r="D331" s="176"/>
      <c r="E331" s="176"/>
      <c r="F331" s="176"/>
      <c r="G331" s="176"/>
      <c r="H331" s="176"/>
      <c r="I331" s="176"/>
      <c r="J331" s="176"/>
      <c r="K331" s="184"/>
      <c r="L331" s="184"/>
      <c r="M331" s="184"/>
      <c r="N331" s="275"/>
    </row>
    <row r="332" spans="1:14" ht="31.5">
      <c r="A332" s="8"/>
      <c r="B332" s="220" t="s">
        <v>278</v>
      </c>
      <c r="C332" s="40"/>
      <c r="D332" s="176"/>
      <c r="E332" s="176"/>
      <c r="F332" s="176">
        <f>F327/F325*100</f>
        <v>51.124744376278116</v>
      </c>
      <c r="G332" s="176">
        <f>G327/G325*100</f>
        <v>51.124744376278116</v>
      </c>
      <c r="H332" s="176"/>
      <c r="I332" s="176"/>
      <c r="J332" s="176"/>
      <c r="K332" s="184"/>
      <c r="L332" s="184"/>
      <c r="M332" s="184"/>
      <c r="N332" s="275"/>
    </row>
    <row r="333" spans="1:14" ht="75.75" customHeight="1">
      <c r="A333" s="276" t="s">
        <v>272</v>
      </c>
      <c r="B333" s="220"/>
      <c r="C333" s="40"/>
      <c r="D333" s="176"/>
      <c r="E333" s="176"/>
      <c r="F333" s="178"/>
      <c r="G333" s="178"/>
      <c r="H333" s="176"/>
      <c r="I333" s="176"/>
      <c r="J333" s="176"/>
      <c r="K333" s="184"/>
      <c r="L333" s="184"/>
      <c r="M333" s="184"/>
      <c r="N333" s="275"/>
    </row>
    <row r="334" spans="1:14" ht="15.75">
      <c r="A334" s="33" t="s">
        <v>500</v>
      </c>
      <c r="B334" s="220"/>
      <c r="C334" s="40"/>
      <c r="D334" s="176"/>
      <c r="E334" s="176"/>
      <c r="F334" s="178">
        <f>F335</f>
        <v>100</v>
      </c>
      <c r="G334" s="178">
        <f>G335</f>
        <v>100</v>
      </c>
      <c r="H334" s="176"/>
      <c r="I334" s="176"/>
      <c r="J334" s="176"/>
      <c r="K334" s="184"/>
      <c r="L334" s="184"/>
      <c r="M334" s="184"/>
      <c r="N334" s="275"/>
    </row>
    <row r="335" spans="1:14" ht="47.25">
      <c r="A335" s="208" t="s">
        <v>297</v>
      </c>
      <c r="B335" s="220"/>
      <c r="C335" s="40"/>
      <c r="D335" s="176"/>
      <c r="E335" s="176"/>
      <c r="F335" s="176">
        <f>F336</f>
        <v>100</v>
      </c>
      <c r="G335" s="176">
        <f>G336</f>
        <v>100</v>
      </c>
      <c r="H335" s="176"/>
      <c r="I335" s="176"/>
      <c r="J335" s="176"/>
      <c r="K335" s="184"/>
      <c r="L335" s="184"/>
      <c r="M335" s="184"/>
      <c r="N335" s="275"/>
    </row>
    <row r="336" spans="1:14" ht="47.25">
      <c r="A336" s="8"/>
      <c r="B336" s="302" t="s">
        <v>273</v>
      </c>
      <c r="C336" s="40"/>
      <c r="D336" s="176"/>
      <c r="E336" s="176"/>
      <c r="F336" s="176">
        <f>G336</f>
        <v>100</v>
      </c>
      <c r="G336" s="176">
        <v>100</v>
      </c>
      <c r="H336" s="176"/>
      <c r="I336" s="176"/>
      <c r="J336" s="176"/>
      <c r="K336" s="184"/>
      <c r="L336" s="184"/>
      <c r="M336" s="184"/>
      <c r="N336" s="275"/>
    </row>
    <row r="337" spans="1:14" ht="15.75">
      <c r="A337" s="8"/>
      <c r="B337" s="221" t="s">
        <v>68</v>
      </c>
      <c r="C337" s="40"/>
      <c r="D337" s="176"/>
      <c r="E337" s="176"/>
      <c r="F337" s="176"/>
      <c r="G337" s="176"/>
      <c r="H337" s="176"/>
      <c r="I337" s="176"/>
      <c r="J337" s="176"/>
      <c r="K337" s="184"/>
      <c r="L337" s="184"/>
      <c r="M337" s="184"/>
      <c r="N337" s="275"/>
    </row>
    <row r="338" spans="1:14" ht="31.5">
      <c r="A338" s="8"/>
      <c r="B338" s="220" t="s">
        <v>274</v>
      </c>
      <c r="C338" s="40"/>
      <c r="D338" s="176"/>
      <c r="E338" s="176"/>
      <c r="F338" s="176">
        <f>G338</f>
        <v>189</v>
      </c>
      <c r="G338" s="176">
        <v>189</v>
      </c>
      <c r="H338" s="176"/>
      <c r="I338" s="176"/>
      <c r="J338" s="176"/>
      <c r="K338" s="184"/>
      <c r="L338" s="184"/>
      <c r="M338" s="184"/>
      <c r="N338" s="275"/>
    </row>
    <row r="339" spans="1:14" ht="15.75">
      <c r="A339" s="8"/>
      <c r="B339" s="221" t="s">
        <v>70</v>
      </c>
      <c r="C339" s="40"/>
      <c r="D339" s="176"/>
      <c r="E339" s="176"/>
      <c r="F339" s="176"/>
      <c r="G339" s="176"/>
      <c r="H339" s="176"/>
      <c r="I339" s="176"/>
      <c r="J339" s="176"/>
      <c r="K339" s="184"/>
      <c r="L339" s="184"/>
      <c r="M339" s="184"/>
      <c r="N339" s="275"/>
    </row>
    <row r="340" spans="1:14" ht="31.5">
      <c r="A340" s="8"/>
      <c r="B340" s="220" t="s">
        <v>275</v>
      </c>
      <c r="C340" s="40"/>
      <c r="D340" s="176"/>
      <c r="E340" s="176"/>
      <c r="F340" s="176">
        <f>G340</f>
        <v>189</v>
      </c>
      <c r="G340" s="176">
        <v>189</v>
      </c>
      <c r="H340" s="176"/>
      <c r="I340" s="176"/>
      <c r="J340" s="176"/>
      <c r="K340" s="184"/>
      <c r="L340" s="184"/>
      <c r="M340" s="184"/>
      <c r="N340" s="275"/>
    </row>
    <row r="341" spans="1:14" ht="31.5">
      <c r="A341" s="8"/>
      <c r="B341" s="220" t="s">
        <v>276</v>
      </c>
      <c r="C341" s="40"/>
      <c r="D341" s="176"/>
      <c r="E341" s="176"/>
      <c r="F341" s="176">
        <f>G341</f>
        <v>1134</v>
      </c>
      <c r="G341" s="176">
        <v>1134</v>
      </c>
      <c r="H341" s="176"/>
      <c r="I341" s="176"/>
      <c r="J341" s="176"/>
      <c r="K341" s="184"/>
      <c r="L341" s="184"/>
      <c r="M341" s="184"/>
      <c r="N341" s="275"/>
    </row>
    <row r="342" spans="1:14" ht="15.75">
      <c r="A342" s="8"/>
      <c r="B342" s="221" t="s">
        <v>72</v>
      </c>
      <c r="C342" s="40"/>
      <c r="D342" s="176"/>
      <c r="E342" s="176"/>
      <c r="F342" s="176"/>
      <c r="G342" s="176"/>
      <c r="H342" s="176"/>
      <c r="I342" s="176"/>
      <c r="J342" s="176"/>
      <c r="K342" s="184"/>
      <c r="L342" s="184"/>
      <c r="M342" s="184"/>
      <c r="N342" s="275"/>
    </row>
    <row r="343" spans="1:14" ht="31.5">
      <c r="A343" s="8"/>
      <c r="B343" s="220" t="s">
        <v>269</v>
      </c>
      <c r="C343" s="40"/>
      <c r="D343" s="176"/>
      <c r="E343" s="176"/>
      <c r="F343" s="176">
        <f>G343</f>
        <v>0.5291005291005291</v>
      </c>
      <c r="G343" s="176">
        <f>G336/G340</f>
        <v>0.5291005291005291</v>
      </c>
      <c r="H343" s="176"/>
      <c r="I343" s="176"/>
      <c r="J343" s="176"/>
      <c r="K343" s="184"/>
      <c r="L343" s="184"/>
      <c r="M343" s="184"/>
      <c r="N343" s="275"/>
    </row>
    <row r="344" spans="1:14" ht="47.25">
      <c r="A344" s="8"/>
      <c r="B344" s="220" t="s">
        <v>64</v>
      </c>
      <c r="C344" s="40"/>
      <c r="D344" s="176"/>
      <c r="E344" s="176"/>
      <c r="F344" s="176">
        <f>G344</f>
        <v>0.08818342151675485</v>
      </c>
      <c r="G344" s="176">
        <f>G336/G341</f>
        <v>0.08818342151675485</v>
      </c>
      <c r="H344" s="176"/>
      <c r="I344" s="176"/>
      <c r="J344" s="176"/>
      <c r="K344" s="184"/>
      <c r="L344" s="184"/>
      <c r="M344" s="184"/>
      <c r="N344" s="275"/>
    </row>
    <row r="345" spans="1:14" ht="15.75">
      <c r="A345" s="8"/>
      <c r="B345" s="221" t="s">
        <v>36</v>
      </c>
      <c r="C345" s="40"/>
      <c r="D345" s="176"/>
      <c r="E345" s="176"/>
      <c r="F345" s="176"/>
      <c r="G345" s="176"/>
      <c r="H345" s="176"/>
      <c r="I345" s="176"/>
      <c r="J345" s="176"/>
      <c r="K345" s="184"/>
      <c r="L345" s="184"/>
      <c r="M345" s="184"/>
      <c r="N345" s="275"/>
    </row>
    <row r="346" spans="1:14" ht="31.5">
      <c r="A346" s="8"/>
      <c r="B346" s="220" t="s">
        <v>277</v>
      </c>
      <c r="C346" s="40"/>
      <c r="D346" s="176"/>
      <c r="E346" s="176"/>
      <c r="F346" s="176">
        <f>G346</f>
        <v>100</v>
      </c>
      <c r="G346" s="176">
        <f>G340/G338*100</f>
        <v>100</v>
      </c>
      <c r="H346" s="176"/>
      <c r="I346" s="176"/>
      <c r="J346" s="176"/>
      <c r="K346" s="184"/>
      <c r="L346" s="184"/>
      <c r="M346" s="184"/>
      <c r="N346" s="275"/>
    </row>
    <row r="347" spans="1:14" ht="60.75" customHeight="1">
      <c r="A347" s="218" t="s">
        <v>542</v>
      </c>
      <c r="B347" s="220"/>
      <c r="C347" s="34">
        <f aca="true" t="shared" si="70" ref="C347:M347">C350+C442+C502</f>
        <v>4767.700000000001</v>
      </c>
      <c r="D347" s="34">
        <f t="shared" si="70"/>
        <v>4767.700000000001</v>
      </c>
      <c r="E347" s="34"/>
      <c r="F347" s="34">
        <f t="shared" si="70"/>
        <v>3865.4874999999997</v>
      </c>
      <c r="G347" s="34">
        <f t="shared" si="70"/>
        <v>3865.4874999999997</v>
      </c>
      <c r="H347" s="34"/>
      <c r="I347" s="34">
        <f t="shared" si="70"/>
        <v>4640.549062499999</v>
      </c>
      <c r="J347" s="34">
        <f t="shared" si="70"/>
        <v>4640.549062499999</v>
      </c>
      <c r="K347" s="34"/>
      <c r="L347" s="34">
        <f t="shared" si="70"/>
        <v>4938.9602421875</v>
      </c>
      <c r="M347" s="34">
        <f t="shared" si="70"/>
        <v>4938.9602421875</v>
      </c>
      <c r="N347" s="34"/>
    </row>
    <row r="348" spans="1:14" ht="76.5" customHeight="1">
      <c r="A348" s="218" t="s">
        <v>514</v>
      </c>
      <c r="B348" s="220"/>
      <c r="C348" s="34"/>
      <c r="D348" s="176"/>
      <c r="E348" s="176"/>
      <c r="F348" s="178"/>
      <c r="G348" s="178"/>
      <c r="H348" s="178"/>
      <c r="I348" s="178"/>
      <c r="J348" s="178"/>
      <c r="K348" s="284"/>
      <c r="L348" s="275"/>
      <c r="M348" s="275"/>
      <c r="N348" s="275"/>
    </row>
    <row r="349" spans="1:14" ht="72" customHeight="1">
      <c r="A349" s="100" t="s">
        <v>570</v>
      </c>
      <c r="B349" s="220"/>
      <c r="C349" s="34"/>
      <c r="D349" s="176"/>
      <c r="E349" s="176"/>
      <c r="F349" s="178"/>
      <c r="G349" s="176"/>
      <c r="H349" s="176"/>
      <c r="I349" s="176"/>
      <c r="J349" s="176"/>
      <c r="K349" s="284"/>
      <c r="L349" s="275"/>
      <c r="M349" s="275"/>
      <c r="N349" s="275"/>
    </row>
    <row r="350" spans="1:14" ht="15.75">
      <c r="A350" s="7" t="s">
        <v>500</v>
      </c>
      <c r="B350" s="294"/>
      <c r="C350" s="34">
        <f aca="true" t="shared" si="71" ref="C350:M350">C351+C352+C353</f>
        <v>55.3</v>
      </c>
      <c r="D350" s="34">
        <f t="shared" si="71"/>
        <v>55.3</v>
      </c>
      <c r="E350" s="34"/>
      <c r="F350" s="34">
        <f t="shared" si="71"/>
        <v>72.9</v>
      </c>
      <c r="G350" s="34">
        <f t="shared" si="71"/>
        <v>72.9</v>
      </c>
      <c r="H350" s="34"/>
      <c r="I350" s="34">
        <f t="shared" si="71"/>
        <v>117.5</v>
      </c>
      <c r="J350" s="34">
        <f t="shared" si="71"/>
        <v>117.5</v>
      </c>
      <c r="K350" s="34"/>
      <c r="L350" s="34">
        <f t="shared" si="71"/>
        <v>124.20000000000002</v>
      </c>
      <c r="M350" s="34">
        <f t="shared" si="71"/>
        <v>124.20000000000002</v>
      </c>
      <c r="N350" s="275"/>
    </row>
    <row r="351" spans="1:14" ht="47.25">
      <c r="A351" s="219" t="s">
        <v>297</v>
      </c>
      <c r="B351" s="294"/>
      <c r="C351" s="34">
        <f>C355+C376+C406+C428</f>
        <v>41.5</v>
      </c>
      <c r="D351" s="34">
        <f>D355+D376+D406+D428</f>
        <v>41.5</v>
      </c>
      <c r="E351" s="34"/>
      <c r="F351" s="34">
        <f>F355+F376+F406+F428</f>
        <v>57.9</v>
      </c>
      <c r="G351" s="34">
        <f>G355+G376+G406+G428</f>
        <v>57.9</v>
      </c>
      <c r="H351" s="34"/>
      <c r="I351" s="34">
        <f>I355+I376+I406+I428</f>
        <v>101.8</v>
      </c>
      <c r="J351" s="34">
        <f>J355+J376+J406+J428</f>
        <v>101.8</v>
      </c>
      <c r="K351" s="34"/>
      <c r="L351" s="34">
        <f>L355+L376+L406+L428</f>
        <v>107.60000000000002</v>
      </c>
      <c r="M351" s="34">
        <f>M355+M376+M406+M428</f>
        <v>107.60000000000002</v>
      </c>
      <c r="N351" s="275"/>
    </row>
    <row r="352" spans="1:14" ht="54.75" customHeight="1">
      <c r="A352" s="296" t="s">
        <v>293</v>
      </c>
      <c r="B352" s="294"/>
      <c r="C352" s="34">
        <f aca="true" t="shared" si="72" ref="C352:M352">C356+C377</f>
        <v>5.1000000000000005</v>
      </c>
      <c r="D352" s="34">
        <f t="shared" si="72"/>
        <v>5.1000000000000005</v>
      </c>
      <c r="E352" s="34"/>
      <c r="F352" s="34">
        <f t="shared" si="72"/>
        <v>5.6000000000000005</v>
      </c>
      <c r="G352" s="34">
        <f t="shared" si="72"/>
        <v>5.6000000000000005</v>
      </c>
      <c r="H352" s="34"/>
      <c r="I352" s="34">
        <f t="shared" si="72"/>
        <v>5.8</v>
      </c>
      <c r="J352" s="34">
        <f t="shared" si="72"/>
        <v>5.8</v>
      </c>
      <c r="K352" s="34"/>
      <c r="L352" s="34">
        <f t="shared" si="72"/>
        <v>6.1</v>
      </c>
      <c r="M352" s="34">
        <f t="shared" si="72"/>
        <v>6.1</v>
      </c>
      <c r="N352" s="275"/>
    </row>
    <row r="353" spans="1:14" ht="78.75">
      <c r="A353" s="9" t="s">
        <v>311</v>
      </c>
      <c r="B353" s="294"/>
      <c r="C353" s="34">
        <f aca="true" t="shared" si="73" ref="C353:M353">C357+C378</f>
        <v>8.7</v>
      </c>
      <c r="D353" s="34">
        <f t="shared" si="73"/>
        <v>8.7</v>
      </c>
      <c r="E353" s="34"/>
      <c r="F353" s="34">
        <f t="shared" si="73"/>
        <v>9.4</v>
      </c>
      <c r="G353" s="34">
        <f t="shared" si="73"/>
        <v>9.4</v>
      </c>
      <c r="H353" s="34"/>
      <c r="I353" s="34">
        <f t="shared" si="73"/>
        <v>9.9</v>
      </c>
      <c r="J353" s="34">
        <f t="shared" si="73"/>
        <v>9.9</v>
      </c>
      <c r="K353" s="34"/>
      <c r="L353" s="34">
        <f t="shared" si="73"/>
        <v>10.5</v>
      </c>
      <c r="M353" s="34">
        <f t="shared" si="73"/>
        <v>10.5</v>
      </c>
      <c r="N353" s="275"/>
    </row>
    <row r="354" spans="1:14" ht="64.5" customHeight="1">
      <c r="A354" s="7"/>
      <c r="B354" s="304" t="s">
        <v>571</v>
      </c>
      <c r="C354" s="34">
        <f aca="true" t="shared" si="74" ref="C354:M354">C355+C356+C357</f>
        <v>22.700000000000003</v>
      </c>
      <c r="D354" s="34">
        <f t="shared" si="74"/>
        <v>22.700000000000003</v>
      </c>
      <c r="E354" s="34"/>
      <c r="F354" s="34">
        <f t="shared" si="74"/>
        <v>32.1</v>
      </c>
      <c r="G354" s="34">
        <f t="shared" si="74"/>
        <v>32.1</v>
      </c>
      <c r="H354" s="34"/>
      <c r="I354" s="34">
        <f t="shared" si="74"/>
        <v>78.4</v>
      </c>
      <c r="J354" s="34">
        <f t="shared" si="74"/>
        <v>78.4</v>
      </c>
      <c r="K354" s="34"/>
      <c r="L354" s="34">
        <f t="shared" si="74"/>
        <v>82.8</v>
      </c>
      <c r="M354" s="34">
        <f t="shared" si="74"/>
        <v>82.8</v>
      </c>
      <c r="N354" s="251"/>
    </row>
    <row r="355" spans="1:14" ht="48" customHeight="1">
      <c r="A355" s="7"/>
      <c r="B355" s="295" t="s">
        <v>305</v>
      </c>
      <c r="C355" s="176">
        <f>D355</f>
        <v>15.8</v>
      </c>
      <c r="D355" s="176">
        <v>15.8</v>
      </c>
      <c r="E355" s="176"/>
      <c r="F355" s="176">
        <f>G355</f>
        <v>24.5</v>
      </c>
      <c r="G355" s="176">
        <v>24.5</v>
      </c>
      <c r="H355" s="176"/>
      <c r="I355" s="176">
        <v>70.5</v>
      </c>
      <c r="J355" s="176">
        <f>I355</f>
        <v>70.5</v>
      </c>
      <c r="K355" s="184"/>
      <c r="L355" s="184">
        <v>74.4</v>
      </c>
      <c r="M355" s="184">
        <f>L355</f>
        <v>74.4</v>
      </c>
      <c r="N355" s="251"/>
    </row>
    <row r="356" spans="1:14" ht="63">
      <c r="A356" s="33"/>
      <c r="B356" s="296" t="s">
        <v>293</v>
      </c>
      <c r="C356" s="176">
        <v>4.9</v>
      </c>
      <c r="D356" s="176">
        <f>C356</f>
        <v>4.9</v>
      </c>
      <c r="E356" s="176"/>
      <c r="F356" s="176">
        <f>G356</f>
        <v>5.4</v>
      </c>
      <c r="G356" s="176">
        <v>5.4</v>
      </c>
      <c r="H356" s="176"/>
      <c r="I356" s="176">
        <v>5.5</v>
      </c>
      <c r="J356" s="176">
        <f>I356</f>
        <v>5.5</v>
      </c>
      <c r="K356" s="184"/>
      <c r="L356" s="184">
        <v>5.8</v>
      </c>
      <c r="M356" s="184">
        <f>L356</f>
        <v>5.8</v>
      </c>
      <c r="N356" s="251"/>
    </row>
    <row r="357" spans="1:14" ht="117" customHeight="1">
      <c r="A357" s="33"/>
      <c r="B357" s="9" t="s">
        <v>311</v>
      </c>
      <c r="C357" s="176">
        <v>2</v>
      </c>
      <c r="D357" s="181">
        <v>2</v>
      </c>
      <c r="E357" s="176"/>
      <c r="F357" s="176">
        <v>2.2</v>
      </c>
      <c r="G357" s="181">
        <v>2.2</v>
      </c>
      <c r="H357" s="176"/>
      <c r="I357" s="176">
        <v>2.4</v>
      </c>
      <c r="J357" s="181">
        <v>2.4</v>
      </c>
      <c r="K357" s="184"/>
      <c r="L357" s="184">
        <v>2.6</v>
      </c>
      <c r="M357" s="184">
        <v>2.6</v>
      </c>
      <c r="N357" s="251"/>
    </row>
    <row r="358" spans="1:14" ht="18.75" customHeight="1">
      <c r="A358" s="33"/>
      <c r="B358" s="287" t="s">
        <v>68</v>
      </c>
      <c r="C358" s="180"/>
      <c r="D358" s="176"/>
      <c r="E358" s="178"/>
      <c r="F358" s="180"/>
      <c r="G358" s="176"/>
      <c r="H358" s="178"/>
      <c r="I358" s="181"/>
      <c r="J358" s="184"/>
      <c r="K358" s="184"/>
      <c r="L358" s="184"/>
      <c r="M358" s="184"/>
      <c r="N358" s="251"/>
    </row>
    <row r="359" spans="1:14" ht="51" customHeight="1">
      <c r="A359" s="33"/>
      <c r="B359" s="288" t="s">
        <v>572</v>
      </c>
      <c r="C359" s="177">
        <f>C360+C361+C362</f>
        <v>619</v>
      </c>
      <c r="D359" s="177">
        <f aca="true" t="shared" si="75" ref="D359:L359">D360+D361+D362</f>
        <v>619</v>
      </c>
      <c r="E359" s="177">
        <f t="shared" si="75"/>
        <v>0</v>
      </c>
      <c r="F359" s="177">
        <f t="shared" si="75"/>
        <v>226</v>
      </c>
      <c r="G359" s="177">
        <f t="shared" si="75"/>
        <v>226</v>
      </c>
      <c r="H359" s="177">
        <f t="shared" si="75"/>
        <v>0</v>
      </c>
      <c r="I359" s="177">
        <f t="shared" si="75"/>
        <v>985</v>
      </c>
      <c r="J359" s="177">
        <f t="shared" si="75"/>
        <v>985</v>
      </c>
      <c r="K359" s="177">
        <f t="shared" si="75"/>
        <v>0</v>
      </c>
      <c r="L359" s="177">
        <f t="shared" si="75"/>
        <v>986</v>
      </c>
      <c r="M359" s="177">
        <f>L359</f>
        <v>986</v>
      </c>
      <c r="N359" s="251"/>
    </row>
    <row r="360" spans="1:14" ht="51" customHeight="1">
      <c r="A360" s="33"/>
      <c r="B360" s="295" t="s">
        <v>306</v>
      </c>
      <c r="C360" s="177">
        <f>D360</f>
        <v>549</v>
      </c>
      <c r="D360" s="182">
        <v>549</v>
      </c>
      <c r="E360" s="177"/>
      <c r="F360" s="177">
        <f>G360</f>
        <v>206</v>
      </c>
      <c r="G360" s="182">
        <v>206</v>
      </c>
      <c r="H360" s="177"/>
      <c r="I360" s="177">
        <v>965</v>
      </c>
      <c r="J360" s="182">
        <f>I360</f>
        <v>965</v>
      </c>
      <c r="K360" s="177"/>
      <c r="L360" s="177">
        <v>966</v>
      </c>
      <c r="M360" s="177">
        <f>L360</f>
        <v>966</v>
      </c>
      <c r="N360" s="251"/>
    </row>
    <row r="361" spans="1:14" ht="63">
      <c r="A361" s="33"/>
      <c r="B361" s="296" t="s">
        <v>293</v>
      </c>
      <c r="C361" s="177">
        <v>60</v>
      </c>
      <c r="D361" s="182">
        <f>C361</f>
        <v>60</v>
      </c>
      <c r="E361" s="177"/>
      <c r="F361" s="177">
        <v>10</v>
      </c>
      <c r="G361" s="182">
        <v>10</v>
      </c>
      <c r="H361" s="177"/>
      <c r="I361" s="177">
        <v>10</v>
      </c>
      <c r="J361" s="182">
        <v>10</v>
      </c>
      <c r="K361" s="177"/>
      <c r="L361" s="177">
        <v>10</v>
      </c>
      <c r="M361" s="177">
        <v>10</v>
      </c>
      <c r="N361" s="251"/>
    </row>
    <row r="362" spans="1:14" ht="110.25">
      <c r="A362" s="33"/>
      <c r="B362" s="9" t="s">
        <v>311</v>
      </c>
      <c r="C362" s="177">
        <v>10</v>
      </c>
      <c r="D362" s="182">
        <v>10</v>
      </c>
      <c r="E362" s="177"/>
      <c r="F362" s="177">
        <v>10</v>
      </c>
      <c r="G362" s="182">
        <v>10</v>
      </c>
      <c r="H362" s="177"/>
      <c r="I362" s="177">
        <v>10</v>
      </c>
      <c r="J362" s="182">
        <v>10</v>
      </c>
      <c r="K362" s="177"/>
      <c r="L362" s="177">
        <v>10</v>
      </c>
      <c r="M362" s="177">
        <v>10</v>
      </c>
      <c r="N362" s="251"/>
    </row>
    <row r="363" spans="1:14" ht="21" customHeight="1">
      <c r="A363" s="33"/>
      <c r="B363" s="287" t="s">
        <v>70</v>
      </c>
      <c r="C363" s="176"/>
      <c r="D363" s="176"/>
      <c r="E363" s="176"/>
      <c r="F363" s="176"/>
      <c r="G363" s="176"/>
      <c r="H363" s="176"/>
      <c r="I363" s="176"/>
      <c r="J363" s="181"/>
      <c r="K363" s="184"/>
      <c r="L363" s="184"/>
      <c r="M363" s="184"/>
      <c r="N363" s="251"/>
    </row>
    <row r="364" spans="1:14" ht="47.25" customHeight="1">
      <c r="A364" s="33"/>
      <c r="B364" s="288" t="s">
        <v>573</v>
      </c>
      <c r="C364" s="176">
        <f aca="true" t="shared" si="76" ref="C364:M364">C365+C367+C366</f>
        <v>619</v>
      </c>
      <c r="D364" s="176">
        <f t="shared" si="76"/>
        <v>619</v>
      </c>
      <c r="E364" s="176">
        <f t="shared" si="76"/>
        <v>0</v>
      </c>
      <c r="F364" s="176">
        <f t="shared" si="76"/>
        <v>226</v>
      </c>
      <c r="G364" s="176">
        <f t="shared" si="76"/>
        <v>226</v>
      </c>
      <c r="H364" s="176">
        <f t="shared" si="76"/>
        <v>0</v>
      </c>
      <c r="I364" s="176">
        <f t="shared" si="76"/>
        <v>985</v>
      </c>
      <c r="J364" s="176">
        <f t="shared" si="76"/>
        <v>985</v>
      </c>
      <c r="K364" s="176">
        <f t="shared" si="76"/>
        <v>0</v>
      </c>
      <c r="L364" s="176">
        <f t="shared" si="76"/>
        <v>986</v>
      </c>
      <c r="M364" s="176">
        <f t="shared" si="76"/>
        <v>986</v>
      </c>
      <c r="N364" s="251"/>
    </row>
    <row r="365" spans="1:14" ht="51" customHeight="1">
      <c r="A365" s="33"/>
      <c r="B365" s="295" t="s">
        <v>306</v>
      </c>
      <c r="C365" s="289">
        <f aca="true" t="shared" si="77" ref="C365:M365">C360</f>
        <v>549</v>
      </c>
      <c r="D365" s="289">
        <f t="shared" si="77"/>
        <v>549</v>
      </c>
      <c r="E365" s="289"/>
      <c r="F365" s="289">
        <f t="shared" si="77"/>
        <v>206</v>
      </c>
      <c r="G365" s="289">
        <f t="shared" si="77"/>
        <v>206</v>
      </c>
      <c r="H365" s="289"/>
      <c r="I365" s="289">
        <f t="shared" si="77"/>
        <v>965</v>
      </c>
      <c r="J365" s="289">
        <f t="shared" si="77"/>
        <v>965</v>
      </c>
      <c r="K365" s="289"/>
      <c r="L365" s="289">
        <f t="shared" si="77"/>
        <v>966</v>
      </c>
      <c r="M365" s="289">
        <f t="shared" si="77"/>
        <v>966</v>
      </c>
      <c r="N365" s="251"/>
    </row>
    <row r="366" spans="1:14" ht="63">
      <c r="A366" s="33"/>
      <c r="B366" s="296" t="s">
        <v>293</v>
      </c>
      <c r="C366" s="289">
        <v>60</v>
      </c>
      <c r="D366" s="289">
        <f>C366</f>
        <v>60</v>
      </c>
      <c r="E366" s="289"/>
      <c r="F366" s="289">
        <v>10</v>
      </c>
      <c r="G366" s="289">
        <v>10</v>
      </c>
      <c r="H366" s="289"/>
      <c r="I366" s="289">
        <v>10</v>
      </c>
      <c r="J366" s="289">
        <v>10</v>
      </c>
      <c r="K366" s="289"/>
      <c r="L366" s="289">
        <v>10</v>
      </c>
      <c r="M366" s="289">
        <v>10</v>
      </c>
      <c r="N366" s="251"/>
    </row>
    <row r="367" spans="1:14" ht="110.25">
      <c r="A367" s="33"/>
      <c r="B367" s="9" t="s">
        <v>311</v>
      </c>
      <c r="C367" s="177">
        <v>10</v>
      </c>
      <c r="D367" s="182">
        <v>10</v>
      </c>
      <c r="E367" s="177"/>
      <c r="F367" s="177">
        <v>10</v>
      </c>
      <c r="G367" s="182">
        <v>10</v>
      </c>
      <c r="H367" s="177"/>
      <c r="I367" s="177">
        <v>10</v>
      </c>
      <c r="J367" s="182">
        <v>10</v>
      </c>
      <c r="K367" s="177"/>
      <c r="L367" s="177">
        <v>10</v>
      </c>
      <c r="M367" s="177">
        <v>10</v>
      </c>
      <c r="N367" s="251"/>
    </row>
    <row r="368" spans="1:14" ht="15.75">
      <c r="A368" s="33"/>
      <c r="B368" s="287" t="s">
        <v>72</v>
      </c>
      <c r="C368" s="265"/>
      <c r="D368" s="184"/>
      <c r="E368" s="184"/>
      <c r="F368" s="265"/>
      <c r="G368" s="184"/>
      <c r="H368" s="184"/>
      <c r="I368" s="184"/>
      <c r="J368" s="184"/>
      <c r="K368" s="184"/>
      <c r="L368" s="184"/>
      <c r="M368" s="184"/>
      <c r="N368" s="251"/>
    </row>
    <row r="369" spans="1:14" ht="35.25" customHeight="1">
      <c r="A369" s="33"/>
      <c r="B369" s="282" t="s">
        <v>574</v>
      </c>
      <c r="C369" s="188">
        <f>C354/C364</f>
        <v>0.03667205169628433</v>
      </c>
      <c r="D369" s="188">
        <f>D354/D364</f>
        <v>0.03667205169628433</v>
      </c>
      <c r="E369" s="188"/>
      <c r="F369" s="188">
        <f>F354/F364</f>
        <v>0.1420353982300885</v>
      </c>
      <c r="G369" s="188">
        <f>G354/G364</f>
        <v>0.1420353982300885</v>
      </c>
      <c r="H369" s="188"/>
      <c r="I369" s="188">
        <f>I354/I364</f>
        <v>0.07959390862944163</v>
      </c>
      <c r="J369" s="188">
        <f>J354/J364</f>
        <v>0.07959390862944163</v>
      </c>
      <c r="K369" s="188"/>
      <c r="L369" s="188">
        <f>L354/L364</f>
        <v>0.08397565922920892</v>
      </c>
      <c r="M369" s="188">
        <f>M354/M364</f>
        <v>0.08397565922920892</v>
      </c>
      <c r="N369" s="251"/>
    </row>
    <row r="370" spans="1:14" ht="50.25" customHeight="1">
      <c r="A370" s="33"/>
      <c r="B370" s="295" t="s">
        <v>306</v>
      </c>
      <c r="C370" s="188">
        <f>C355/C365</f>
        <v>0.028779599271402553</v>
      </c>
      <c r="D370" s="188">
        <f>D355/D365</f>
        <v>0.028779599271402553</v>
      </c>
      <c r="E370" s="188"/>
      <c r="F370" s="188">
        <f>F355/F365</f>
        <v>0.11893203883495146</v>
      </c>
      <c r="G370" s="188">
        <f>G355/G365</f>
        <v>0.11893203883495146</v>
      </c>
      <c r="H370" s="188"/>
      <c r="I370" s="188">
        <f>I355/I365</f>
        <v>0.07305699481865285</v>
      </c>
      <c r="J370" s="188">
        <f>J355/J365</f>
        <v>0.07305699481865285</v>
      </c>
      <c r="K370" s="188"/>
      <c r="L370" s="188">
        <f>L355/L365</f>
        <v>0.07701863354037268</v>
      </c>
      <c r="M370" s="188">
        <f>M355/M365</f>
        <v>0.07701863354037268</v>
      </c>
      <c r="N370" s="251"/>
    </row>
    <row r="371" spans="1:14" ht="63">
      <c r="A371" s="33"/>
      <c r="B371" s="296" t="s">
        <v>293</v>
      </c>
      <c r="C371" s="188">
        <f aca="true" t="shared" si="78" ref="C371:M371">C356/C366</f>
        <v>0.08166666666666668</v>
      </c>
      <c r="D371" s="188">
        <f t="shared" si="78"/>
        <v>0.08166666666666668</v>
      </c>
      <c r="E371" s="188"/>
      <c r="F371" s="188">
        <f t="shared" si="78"/>
        <v>0.54</v>
      </c>
      <c r="G371" s="188">
        <f t="shared" si="78"/>
        <v>0.54</v>
      </c>
      <c r="H371" s="188"/>
      <c r="I371" s="188">
        <f t="shared" si="78"/>
        <v>0.55</v>
      </c>
      <c r="J371" s="188">
        <f t="shared" si="78"/>
        <v>0.55</v>
      </c>
      <c r="K371" s="188"/>
      <c r="L371" s="188">
        <f t="shared" si="78"/>
        <v>0.58</v>
      </c>
      <c r="M371" s="188">
        <f t="shared" si="78"/>
        <v>0.58</v>
      </c>
      <c r="N371" s="251"/>
    </row>
    <row r="372" spans="1:14" ht="110.25">
      <c r="A372" s="33"/>
      <c r="B372" s="9" t="s">
        <v>311</v>
      </c>
      <c r="C372" s="188">
        <f aca="true" t="shared" si="79" ref="C372:M372">C357/C367</f>
        <v>0.2</v>
      </c>
      <c r="D372" s="188">
        <f t="shared" si="79"/>
        <v>0.2</v>
      </c>
      <c r="E372" s="188"/>
      <c r="F372" s="188">
        <f t="shared" si="79"/>
        <v>0.22000000000000003</v>
      </c>
      <c r="G372" s="188">
        <f t="shared" si="79"/>
        <v>0.22000000000000003</v>
      </c>
      <c r="H372" s="188"/>
      <c r="I372" s="188">
        <f t="shared" si="79"/>
        <v>0.24</v>
      </c>
      <c r="J372" s="188">
        <f t="shared" si="79"/>
        <v>0.24</v>
      </c>
      <c r="K372" s="188"/>
      <c r="L372" s="188">
        <f t="shared" si="79"/>
        <v>0.26</v>
      </c>
      <c r="M372" s="188">
        <f t="shared" si="79"/>
        <v>0.26</v>
      </c>
      <c r="N372" s="251"/>
    </row>
    <row r="373" spans="1:14" ht="15.75">
      <c r="A373" s="33"/>
      <c r="B373" s="287" t="s">
        <v>74</v>
      </c>
      <c r="C373" s="265"/>
      <c r="D373" s="184"/>
      <c r="E373" s="184"/>
      <c r="F373" s="265"/>
      <c r="G373" s="184"/>
      <c r="H373" s="184"/>
      <c r="I373" s="265"/>
      <c r="J373" s="184"/>
      <c r="K373" s="184"/>
      <c r="L373" s="184"/>
      <c r="M373" s="184"/>
      <c r="N373" s="251"/>
    </row>
    <row r="374" spans="1:14" ht="48" customHeight="1">
      <c r="A374" s="33"/>
      <c r="B374" s="282" t="s">
        <v>495</v>
      </c>
      <c r="C374" s="176">
        <v>100</v>
      </c>
      <c r="D374" s="176">
        <v>100</v>
      </c>
      <c r="E374" s="176"/>
      <c r="F374" s="176">
        <v>100</v>
      </c>
      <c r="G374" s="176">
        <v>100</v>
      </c>
      <c r="H374" s="176"/>
      <c r="I374" s="176">
        <v>100</v>
      </c>
      <c r="J374" s="176">
        <v>100</v>
      </c>
      <c r="K374" s="176"/>
      <c r="L374" s="176">
        <v>110</v>
      </c>
      <c r="M374" s="176">
        <v>100</v>
      </c>
      <c r="N374" s="251"/>
    </row>
    <row r="375" spans="1:14" ht="109.5" customHeight="1">
      <c r="A375" s="33"/>
      <c r="B375" s="304" t="s">
        <v>479</v>
      </c>
      <c r="C375" s="178">
        <f aca="true" t="shared" si="80" ref="C375:M375">C376+C378+C377</f>
        <v>12.2</v>
      </c>
      <c r="D375" s="178">
        <f t="shared" si="80"/>
        <v>12.2</v>
      </c>
      <c r="E375" s="178"/>
      <c r="F375" s="178">
        <f t="shared" si="80"/>
        <v>13.899999999999999</v>
      </c>
      <c r="G375" s="178">
        <f t="shared" si="80"/>
        <v>13.899999999999999</v>
      </c>
      <c r="H375" s="178"/>
      <c r="I375" s="178">
        <f t="shared" si="80"/>
        <v>14.3</v>
      </c>
      <c r="J375" s="178">
        <f t="shared" si="80"/>
        <v>14.3</v>
      </c>
      <c r="K375" s="178"/>
      <c r="L375" s="178">
        <f t="shared" si="80"/>
        <v>15.100000000000001</v>
      </c>
      <c r="M375" s="178">
        <f t="shared" si="80"/>
        <v>15.100000000000001</v>
      </c>
      <c r="N375" s="251"/>
    </row>
    <row r="376" spans="1:14" ht="54" customHeight="1">
      <c r="A376" s="33"/>
      <c r="B376" s="295" t="s">
        <v>306</v>
      </c>
      <c r="C376" s="176">
        <f>D376</f>
        <v>5.3</v>
      </c>
      <c r="D376" s="176">
        <v>5.3</v>
      </c>
      <c r="E376" s="184"/>
      <c r="F376" s="176">
        <f>G376</f>
        <v>6.5</v>
      </c>
      <c r="G376" s="176">
        <v>6.5</v>
      </c>
      <c r="H376" s="184"/>
      <c r="I376" s="176">
        <v>6.5</v>
      </c>
      <c r="J376" s="176">
        <f>I376</f>
        <v>6.5</v>
      </c>
      <c r="K376" s="184"/>
      <c r="L376" s="184">
        <v>6.9</v>
      </c>
      <c r="M376" s="184">
        <f>L376</f>
        <v>6.9</v>
      </c>
      <c r="N376" s="297"/>
    </row>
    <row r="377" spans="1:14" ht="63">
      <c r="A377" s="33"/>
      <c r="B377" s="296" t="s">
        <v>293</v>
      </c>
      <c r="C377" s="176">
        <v>0.2</v>
      </c>
      <c r="D377" s="176">
        <v>0.2</v>
      </c>
      <c r="E377" s="184"/>
      <c r="F377" s="176">
        <v>0.2</v>
      </c>
      <c r="G377" s="176">
        <v>0.2</v>
      </c>
      <c r="H377" s="184"/>
      <c r="I377" s="176">
        <v>0.3</v>
      </c>
      <c r="J377" s="176">
        <v>0.3</v>
      </c>
      <c r="K377" s="184"/>
      <c r="L377" s="184">
        <v>0.3</v>
      </c>
      <c r="M377" s="184">
        <v>0.3</v>
      </c>
      <c r="N377" s="297"/>
    </row>
    <row r="378" spans="1:14" ht="110.25">
      <c r="A378" s="33"/>
      <c r="B378" s="9" t="s">
        <v>311</v>
      </c>
      <c r="C378" s="184">
        <v>6.7</v>
      </c>
      <c r="D378" s="184">
        <f>C378</f>
        <v>6.7</v>
      </c>
      <c r="E378" s="184"/>
      <c r="F378" s="184">
        <v>7.2</v>
      </c>
      <c r="G378" s="184">
        <f>F378</f>
        <v>7.2</v>
      </c>
      <c r="H378" s="184"/>
      <c r="I378" s="184">
        <v>7.5</v>
      </c>
      <c r="J378" s="184">
        <f>I378</f>
        <v>7.5</v>
      </c>
      <c r="K378" s="184"/>
      <c r="L378" s="184">
        <v>7.9</v>
      </c>
      <c r="M378" s="184">
        <f>L378</f>
        <v>7.9</v>
      </c>
      <c r="N378" s="297"/>
    </row>
    <row r="379" spans="1:14" ht="24" customHeight="1">
      <c r="A379" s="33"/>
      <c r="B379" s="287" t="s">
        <v>68</v>
      </c>
      <c r="C379" s="265"/>
      <c r="D379" s="184"/>
      <c r="E379" s="184"/>
      <c r="F379" s="265"/>
      <c r="G379" s="184"/>
      <c r="H379" s="184"/>
      <c r="I379" s="265"/>
      <c r="J379" s="184"/>
      <c r="K379" s="184"/>
      <c r="L379" s="251"/>
      <c r="M379" s="251"/>
      <c r="N379" s="251"/>
    </row>
    <row r="380" spans="1:14" ht="51.75" customHeight="1">
      <c r="A380" s="33"/>
      <c r="B380" s="288" t="s">
        <v>57</v>
      </c>
      <c r="C380" s="184">
        <f>C381+C382+C383</f>
        <v>173</v>
      </c>
      <c r="D380" s="184">
        <f aca="true" t="shared" si="81" ref="D380:M380">D381+D382+D383</f>
        <v>173</v>
      </c>
      <c r="E380" s="184">
        <f t="shared" si="81"/>
        <v>0</v>
      </c>
      <c r="F380" s="184">
        <f t="shared" si="81"/>
        <v>173</v>
      </c>
      <c r="G380" s="184">
        <f t="shared" si="81"/>
        <v>173</v>
      </c>
      <c r="H380" s="184">
        <f t="shared" si="81"/>
        <v>0</v>
      </c>
      <c r="I380" s="184">
        <f t="shared" si="81"/>
        <v>67</v>
      </c>
      <c r="J380" s="184">
        <f t="shared" si="81"/>
        <v>67</v>
      </c>
      <c r="K380" s="184">
        <f t="shared" si="81"/>
        <v>0</v>
      </c>
      <c r="L380" s="184">
        <f t="shared" si="81"/>
        <v>67</v>
      </c>
      <c r="M380" s="184">
        <f t="shared" si="81"/>
        <v>67</v>
      </c>
      <c r="N380" s="251"/>
    </row>
    <row r="381" spans="1:14" ht="50.25" customHeight="1">
      <c r="A381" s="33"/>
      <c r="B381" s="295" t="s">
        <v>297</v>
      </c>
      <c r="C381" s="184">
        <v>148</v>
      </c>
      <c r="D381" s="184">
        <f>C381</f>
        <v>148</v>
      </c>
      <c r="E381" s="184"/>
      <c r="F381" s="184">
        <f>G381</f>
        <v>148</v>
      </c>
      <c r="G381" s="184">
        <v>148</v>
      </c>
      <c r="H381" s="184"/>
      <c r="I381" s="184">
        <v>42</v>
      </c>
      <c r="J381" s="184">
        <v>42</v>
      </c>
      <c r="K381" s="184"/>
      <c r="L381" s="184">
        <v>42</v>
      </c>
      <c r="M381" s="184">
        <v>42</v>
      </c>
      <c r="N381" s="251"/>
    </row>
    <row r="382" spans="1:14" ht="47.25">
      <c r="A382" s="33"/>
      <c r="B382" s="9" t="s">
        <v>294</v>
      </c>
      <c r="C382" s="184">
        <v>20</v>
      </c>
      <c r="D382" s="184">
        <v>20</v>
      </c>
      <c r="E382" s="184"/>
      <c r="F382" s="184">
        <v>20</v>
      </c>
      <c r="G382" s="184">
        <v>20</v>
      </c>
      <c r="H382" s="184"/>
      <c r="I382" s="184">
        <v>20</v>
      </c>
      <c r="J382" s="184">
        <v>20</v>
      </c>
      <c r="K382" s="184"/>
      <c r="L382" s="184">
        <v>20</v>
      </c>
      <c r="M382" s="184">
        <v>20</v>
      </c>
      <c r="N382" s="251"/>
    </row>
    <row r="383" spans="1:14" ht="63">
      <c r="A383" s="33"/>
      <c r="B383" s="296" t="s">
        <v>293</v>
      </c>
      <c r="C383" s="184">
        <v>5</v>
      </c>
      <c r="D383" s="184">
        <v>5</v>
      </c>
      <c r="E383" s="184"/>
      <c r="F383" s="184">
        <v>5</v>
      </c>
      <c r="G383" s="184">
        <v>5</v>
      </c>
      <c r="H383" s="184"/>
      <c r="I383" s="184">
        <v>5</v>
      </c>
      <c r="J383" s="184">
        <v>5</v>
      </c>
      <c r="K383" s="184"/>
      <c r="L383" s="184">
        <v>5</v>
      </c>
      <c r="M383" s="184">
        <v>5</v>
      </c>
      <c r="N383" s="251"/>
    </row>
    <row r="384" spans="1:14" ht="48.75" customHeight="1">
      <c r="A384" s="33"/>
      <c r="B384" s="288" t="s">
        <v>54</v>
      </c>
      <c r="C384" s="184">
        <f aca="true" t="shared" si="82" ref="C384:M384">C385+C386</f>
        <v>168</v>
      </c>
      <c r="D384" s="184">
        <f t="shared" si="82"/>
        <v>168</v>
      </c>
      <c r="E384" s="184">
        <f t="shared" si="82"/>
        <v>0</v>
      </c>
      <c r="F384" s="184">
        <f t="shared" si="82"/>
        <v>168</v>
      </c>
      <c r="G384" s="184">
        <f t="shared" si="82"/>
        <v>168</v>
      </c>
      <c r="H384" s="184">
        <f t="shared" si="82"/>
        <v>0</v>
      </c>
      <c r="I384" s="184">
        <f t="shared" si="82"/>
        <v>168</v>
      </c>
      <c r="J384" s="184">
        <f t="shared" si="82"/>
        <v>168</v>
      </c>
      <c r="K384" s="184">
        <f t="shared" si="82"/>
        <v>0</v>
      </c>
      <c r="L384" s="184">
        <f t="shared" si="82"/>
        <v>168</v>
      </c>
      <c r="M384" s="184">
        <f t="shared" si="82"/>
        <v>168</v>
      </c>
      <c r="N384" s="275"/>
    </row>
    <row r="385" spans="1:14" ht="51" customHeight="1">
      <c r="A385" s="33"/>
      <c r="B385" s="295" t="s">
        <v>297</v>
      </c>
      <c r="C385" s="184">
        <v>148</v>
      </c>
      <c r="D385" s="184">
        <v>148</v>
      </c>
      <c r="E385" s="184"/>
      <c r="F385" s="184">
        <v>148</v>
      </c>
      <c r="G385" s="184">
        <v>148</v>
      </c>
      <c r="H385" s="184"/>
      <c r="I385" s="184">
        <v>148</v>
      </c>
      <c r="J385" s="184">
        <v>148</v>
      </c>
      <c r="K385" s="184"/>
      <c r="L385" s="251">
        <v>148</v>
      </c>
      <c r="M385" s="251">
        <v>148</v>
      </c>
      <c r="N385" s="275"/>
    </row>
    <row r="386" spans="1:14" ht="110.25">
      <c r="A386" s="33"/>
      <c r="B386" s="9" t="s">
        <v>311</v>
      </c>
      <c r="C386" s="184">
        <v>20</v>
      </c>
      <c r="D386" s="184">
        <v>20</v>
      </c>
      <c r="E386" s="184"/>
      <c r="F386" s="184">
        <v>20</v>
      </c>
      <c r="G386" s="184">
        <v>20</v>
      </c>
      <c r="H386" s="184"/>
      <c r="I386" s="184">
        <v>20</v>
      </c>
      <c r="J386" s="184">
        <v>20</v>
      </c>
      <c r="K386" s="184"/>
      <c r="L386" s="251">
        <v>20</v>
      </c>
      <c r="M386" s="251">
        <v>20</v>
      </c>
      <c r="N386" s="275"/>
    </row>
    <row r="387" spans="1:14" ht="18" customHeight="1">
      <c r="A387" s="33"/>
      <c r="B387" s="287" t="s">
        <v>507</v>
      </c>
      <c r="C387" s="184"/>
      <c r="D387" s="184"/>
      <c r="E387" s="184"/>
      <c r="F387" s="184"/>
      <c r="G387" s="184"/>
      <c r="H387" s="184"/>
      <c r="I387" s="184"/>
      <c r="J387" s="184"/>
      <c r="K387" s="184"/>
      <c r="L387" s="251"/>
      <c r="M387" s="251"/>
      <c r="N387" s="275"/>
    </row>
    <row r="388" spans="1:14" ht="53.25" customHeight="1">
      <c r="A388" s="33"/>
      <c r="B388" s="29" t="s">
        <v>55</v>
      </c>
      <c r="C388" s="38">
        <f aca="true" t="shared" si="83" ref="C388:M388">C389+C390+C391</f>
        <v>173</v>
      </c>
      <c r="D388" s="38">
        <f t="shared" si="83"/>
        <v>173</v>
      </c>
      <c r="E388" s="38">
        <f t="shared" si="83"/>
        <v>0</v>
      </c>
      <c r="F388" s="38">
        <f t="shared" si="83"/>
        <v>173</v>
      </c>
      <c r="G388" s="38">
        <f t="shared" si="83"/>
        <v>173</v>
      </c>
      <c r="H388" s="38">
        <f t="shared" si="83"/>
        <v>0</v>
      </c>
      <c r="I388" s="38">
        <f t="shared" si="83"/>
        <v>93</v>
      </c>
      <c r="J388" s="38">
        <f t="shared" si="83"/>
        <v>93</v>
      </c>
      <c r="K388" s="38">
        <f t="shared" si="83"/>
        <v>0</v>
      </c>
      <c r="L388" s="38">
        <f t="shared" si="83"/>
        <v>93</v>
      </c>
      <c r="M388" s="38">
        <f t="shared" si="83"/>
        <v>93</v>
      </c>
      <c r="N388" s="172"/>
    </row>
    <row r="389" spans="1:14" ht="50.25" customHeight="1">
      <c r="A389" s="33"/>
      <c r="B389" s="295" t="s">
        <v>306</v>
      </c>
      <c r="C389" s="38">
        <v>148</v>
      </c>
      <c r="D389" s="38">
        <f>C389</f>
        <v>148</v>
      </c>
      <c r="E389" s="38"/>
      <c r="F389" s="38">
        <f>G389</f>
        <v>148</v>
      </c>
      <c r="G389" s="38">
        <v>148</v>
      </c>
      <c r="H389" s="38"/>
      <c r="I389" s="38">
        <v>68</v>
      </c>
      <c r="J389" s="38">
        <f>I389</f>
        <v>68</v>
      </c>
      <c r="K389" s="38"/>
      <c r="L389" s="38">
        <v>68</v>
      </c>
      <c r="M389" s="38">
        <f>L389</f>
        <v>68</v>
      </c>
      <c r="N389" s="172"/>
    </row>
    <row r="390" spans="1:14" ht="63">
      <c r="A390" s="33"/>
      <c r="B390" s="296" t="s">
        <v>293</v>
      </c>
      <c r="C390" s="38">
        <v>5</v>
      </c>
      <c r="D390" s="38">
        <v>5</v>
      </c>
      <c r="E390" s="38"/>
      <c r="F390" s="38">
        <v>5</v>
      </c>
      <c r="G390" s="38">
        <v>5</v>
      </c>
      <c r="H390" s="38"/>
      <c r="I390" s="38">
        <v>5</v>
      </c>
      <c r="J390" s="38">
        <v>5</v>
      </c>
      <c r="K390" s="38"/>
      <c r="L390" s="38">
        <v>5</v>
      </c>
      <c r="M390" s="38">
        <v>5</v>
      </c>
      <c r="N390" s="172"/>
    </row>
    <row r="391" spans="1:14" ht="110.25">
      <c r="A391" s="33"/>
      <c r="B391" s="9" t="s">
        <v>311</v>
      </c>
      <c r="C391" s="38">
        <v>20</v>
      </c>
      <c r="D391" s="38">
        <v>20</v>
      </c>
      <c r="E391" s="38"/>
      <c r="F391" s="38">
        <v>20</v>
      </c>
      <c r="G391" s="38">
        <v>20</v>
      </c>
      <c r="H391" s="38"/>
      <c r="I391" s="38">
        <v>20</v>
      </c>
      <c r="J391" s="38">
        <v>20</v>
      </c>
      <c r="K391" s="38"/>
      <c r="L391" s="38">
        <v>20</v>
      </c>
      <c r="M391" s="38">
        <v>20</v>
      </c>
      <c r="N391" s="172"/>
    </row>
    <row r="392" spans="1:14" ht="53.25" customHeight="1">
      <c r="A392" s="33"/>
      <c r="B392" s="29" t="s">
        <v>56</v>
      </c>
      <c r="C392" s="38">
        <f aca="true" t="shared" si="84" ref="C392:M392">C393+C394</f>
        <v>100</v>
      </c>
      <c r="D392" s="38">
        <f t="shared" si="84"/>
        <v>100</v>
      </c>
      <c r="E392" s="38">
        <f t="shared" si="84"/>
        <v>0</v>
      </c>
      <c r="F392" s="38">
        <f t="shared" si="84"/>
        <v>100</v>
      </c>
      <c r="G392" s="38">
        <f t="shared" si="84"/>
        <v>100</v>
      </c>
      <c r="H392" s="38">
        <f t="shared" si="84"/>
        <v>0</v>
      </c>
      <c r="I392" s="38">
        <f t="shared" si="84"/>
        <v>100</v>
      </c>
      <c r="J392" s="38">
        <f t="shared" si="84"/>
        <v>100</v>
      </c>
      <c r="K392" s="38">
        <f t="shared" si="84"/>
        <v>0</v>
      </c>
      <c r="L392" s="38">
        <f t="shared" si="84"/>
        <v>100</v>
      </c>
      <c r="M392" s="38">
        <f t="shared" si="84"/>
        <v>100</v>
      </c>
      <c r="N392" s="106"/>
    </row>
    <row r="393" spans="1:14" ht="51.75" customHeight="1">
      <c r="A393" s="33"/>
      <c r="B393" s="295" t="s">
        <v>297</v>
      </c>
      <c r="C393" s="38">
        <v>80</v>
      </c>
      <c r="D393" s="38">
        <v>80</v>
      </c>
      <c r="E393" s="38"/>
      <c r="F393" s="38">
        <v>80</v>
      </c>
      <c r="G393" s="38">
        <v>80</v>
      </c>
      <c r="H393" s="38"/>
      <c r="I393" s="38">
        <v>80</v>
      </c>
      <c r="J393" s="38">
        <v>80</v>
      </c>
      <c r="K393" s="38"/>
      <c r="L393" s="15">
        <v>80</v>
      </c>
      <c r="M393" s="15">
        <v>80</v>
      </c>
      <c r="N393" s="106"/>
    </row>
    <row r="394" spans="1:14" ht="110.25">
      <c r="A394" s="33"/>
      <c r="B394" s="9" t="s">
        <v>311</v>
      </c>
      <c r="C394" s="38">
        <v>20</v>
      </c>
      <c r="D394" s="38">
        <f>C394</f>
        <v>20</v>
      </c>
      <c r="E394" s="38"/>
      <c r="F394" s="38">
        <v>20</v>
      </c>
      <c r="G394" s="38">
        <f>F394</f>
        <v>20</v>
      </c>
      <c r="H394" s="38"/>
      <c r="I394" s="38">
        <v>20</v>
      </c>
      <c r="J394" s="38">
        <f>I394</f>
        <v>20</v>
      </c>
      <c r="K394" s="38"/>
      <c r="L394" s="15">
        <v>20</v>
      </c>
      <c r="M394" s="15">
        <f>L394</f>
        <v>20</v>
      </c>
      <c r="N394" s="106"/>
    </row>
    <row r="395" spans="1:14" ht="21.75" customHeight="1">
      <c r="A395" s="33"/>
      <c r="B395" s="71" t="s">
        <v>508</v>
      </c>
      <c r="C395" s="38"/>
      <c r="D395" s="38"/>
      <c r="E395" s="38"/>
      <c r="F395" s="38"/>
      <c r="G395" s="38"/>
      <c r="H395" s="38"/>
      <c r="I395" s="38"/>
      <c r="J395" s="38"/>
      <c r="K395" s="38"/>
      <c r="L395" s="106"/>
      <c r="M395" s="106"/>
      <c r="N395" s="106"/>
    </row>
    <row r="396" spans="1:14" ht="54" customHeight="1">
      <c r="A396" s="33"/>
      <c r="B396" s="29" t="s">
        <v>59</v>
      </c>
      <c r="C396" s="38">
        <v>0.029</v>
      </c>
      <c r="D396" s="38">
        <v>0.029</v>
      </c>
      <c r="E396" s="38"/>
      <c r="F396" s="38">
        <v>0.029</v>
      </c>
      <c r="G396" s="38">
        <v>0.029</v>
      </c>
      <c r="H396" s="38"/>
      <c r="I396" s="38">
        <v>0.029</v>
      </c>
      <c r="J396" s="38">
        <v>0.029</v>
      </c>
      <c r="K396" s="38"/>
      <c r="L396" s="15">
        <v>0.029</v>
      </c>
      <c r="M396" s="15">
        <v>0.029</v>
      </c>
      <c r="N396" s="106"/>
    </row>
    <row r="397" spans="1:14" ht="50.25" customHeight="1">
      <c r="A397" s="33"/>
      <c r="B397" s="295" t="s">
        <v>306</v>
      </c>
      <c r="C397" s="38">
        <v>0.02</v>
      </c>
      <c r="D397" s="38">
        <v>0.02</v>
      </c>
      <c r="E397" s="38"/>
      <c r="F397" s="38">
        <v>0.02</v>
      </c>
      <c r="G397" s="38">
        <v>0.02</v>
      </c>
      <c r="H397" s="38"/>
      <c r="I397" s="38">
        <v>0.02</v>
      </c>
      <c r="J397" s="38">
        <v>0.02</v>
      </c>
      <c r="K397" s="38"/>
      <c r="L397" s="38">
        <v>0.02</v>
      </c>
      <c r="M397" s="38">
        <v>0.02</v>
      </c>
      <c r="N397" s="106"/>
    </row>
    <row r="398" spans="1:14" ht="63">
      <c r="A398" s="33"/>
      <c r="B398" s="296" t="s">
        <v>293</v>
      </c>
      <c r="C398" s="38">
        <f>C377/C390</f>
        <v>0.04</v>
      </c>
      <c r="D398" s="38">
        <f>D377/D390</f>
        <v>0.04</v>
      </c>
      <c r="E398" s="38"/>
      <c r="F398" s="38">
        <f>F377/F390</f>
        <v>0.04</v>
      </c>
      <c r="G398" s="38">
        <f>G377/G390</f>
        <v>0.04</v>
      </c>
      <c r="H398" s="38"/>
      <c r="I398" s="38">
        <f>I377/I390</f>
        <v>0.06</v>
      </c>
      <c r="J398" s="38">
        <f>J377/J390</f>
        <v>0.06</v>
      </c>
      <c r="K398" s="38"/>
      <c r="L398" s="38">
        <f>L377/L390</f>
        <v>0.06</v>
      </c>
      <c r="M398" s="38">
        <f>M377/M390</f>
        <v>0.06</v>
      </c>
      <c r="N398" s="106"/>
    </row>
    <row r="399" spans="1:14" ht="110.25">
      <c r="A399" s="33"/>
      <c r="B399" s="9" t="s">
        <v>311</v>
      </c>
      <c r="C399" s="38">
        <v>0.039</v>
      </c>
      <c r="D399" s="38">
        <v>0.039</v>
      </c>
      <c r="E399" s="38"/>
      <c r="F399" s="38">
        <v>0.039</v>
      </c>
      <c r="G399" s="38">
        <v>0.039</v>
      </c>
      <c r="H399" s="38"/>
      <c r="I399" s="38">
        <v>0.039</v>
      </c>
      <c r="J399" s="38">
        <v>0.039</v>
      </c>
      <c r="K399" s="38"/>
      <c r="L399" s="38">
        <v>0.039</v>
      </c>
      <c r="M399" s="38">
        <v>0.039</v>
      </c>
      <c r="N399" s="106"/>
    </row>
    <row r="400" spans="1:14" ht="47.25">
      <c r="A400" s="33"/>
      <c r="B400" s="29" t="s">
        <v>58</v>
      </c>
      <c r="C400" s="69">
        <v>0.375</v>
      </c>
      <c r="D400" s="69">
        <v>0.375</v>
      </c>
      <c r="E400" s="38"/>
      <c r="F400" s="38">
        <v>0.39</v>
      </c>
      <c r="G400" s="38">
        <v>0.39</v>
      </c>
      <c r="H400" s="38"/>
      <c r="I400" s="38">
        <v>0.42</v>
      </c>
      <c r="J400" s="38">
        <v>0.42</v>
      </c>
      <c r="K400" s="38"/>
      <c r="L400" s="15">
        <v>0.44</v>
      </c>
      <c r="M400" s="15">
        <v>0.44</v>
      </c>
      <c r="N400" s="106"/>
    </row>
    <row r="401" spans="1:14" ht="51.75" customHeight="1">
      <c r="A401" s="33"/>
      <c r="B401" s="295" t="s">
        <v>307</v>
      </c>
      <c r="C401" s="69">
        <v>0.38</v>
      </c>
      <c r="D401" s="69">
        <v>0.38</v>
      </c>
      <c r="E401" s="38"/>
      <c r="F401" s="38">
        <v>0.4</v>
      </c>
      <c r="G401" s="38">
        <v>0.4</v>
      </c>
      <c r="H401" s="38"/>
      <c r="I401" s="38">
        <v>0.43</v>
      </c>
      <c r="J401" s="38">
        <v>0.43</v>
      </c>
      <c r="K401" s="38"/>
      <c r="L401" s="15">
        <v>0.45</v>
      </c>
      <c r="M401" s="15">
        <v>0.45</v>
      </c>
      <c r="N401" s="106"/>
    </row>
    <row r="402" spans="1:14" ht="110.25">
      <c r="A402" s="33"/>
      <c r="B402" s="9" t="s">
        <v>311</v>
      </c>
      <c r="C402" s="69">
        <f>C399</f>
        <v>0.039</v>
      </c>
      <c r="D402" s="69">
        <f>D399</f>
        <v>0.039</v>
      </c>
      <c r="E402" s="69"/>
      <c r="F402" s="69">
        <f>F399</f>
        <v>0.039</v>
      </c>
      <c r="G402" s="69">
        <f>G399</f>
        <v>0.039</v>
      </c>
      <c r="H402" s="69"/>
      <c r="I402" s="69">
        <f>I399</f>
        <v>0.039</v>
      </c>
      <c r="J402" s="69">
        <f>J399</f>
        <v>0.039</v>
      </c>
      <c r="K402" s="69"/>
      <c r="L402" s="69">
        <f>L399</f>
        <v>0.039</v>
      </c>
      <c r="M402" s="69">
        <f>M399</f>
        <v>0.039</v>
      </c>
      <c r="N402" s="106"/>
    </row>
    <row r="403" spans="1:14" ht="15.75">
      <c r="A403" s="33"/>
      <c r="B403" s="71" t="s">
        <v>39</v>
      </c>
      <c r="C403" s="38"/>
      <c r="D403" s="38"/>
      <c r="E403" s="38"/>
      <c r="F403" s="38"/>
      <c r="G403" s="38"/>
      <c r="H403" s="38"/>
      <c r="I403" s="38"/>
      <c r="J403" s="38"/>
      <c r="K403" s="38"/>
      <c r="L403" s="106"/>
      <c r="M403" s="106"/>
      <c r="N403" s="106"/>
    </row>
    <row r="404" spans="1:14" ht="15.75">
      <c r="A404" s="33"/>
      <c r="B404" s="29" t="s">
        <v>575</v>
      </c>
      <c r="C404" s="38">
        <v>100</v>
      </c>
      <c r="D404" s="38">
        <v>100</v>
      </c>
      <c r="E404" s="38"/>
      <c r="F404" s="38">
        <v>100</v>
      </c>
      <c r="G404" s="38">
        <v>100</v>
      </c>
      <c r="H404" s="38"/>
      <c r="I404" s="38">
        <v>100</v>
      </c>
      <c r="J404" s="38">
        <v>100</v>
      </c>
      <c r="K404" s="38"/>
      <c r="L404" s="106">
        <v>100</v>
      </c>
      <c r="M404" s="106">
        <v>100</v>
      </c>
      <c r="N404" s="106"/>
    </row>
    <row r="405" spans="1:14" ht="63" customHeight="1">
      <c r="A405" s="33"/>
      <c r="B405" s="7" t="s">
        <v>444</v>
      </c>
      <c r="C405" s="42">
        <f aca="true" t="shared" si="85" ref="C405:M405">C406</f>
        <v>8.7</v>
      </c>
      <c r="D405" s="42">
        <f t="shared" si="85"/>
        <v>8.7</v>
      </c>
      <c r="E405" s="42"/>
      <c r="F405" s="42">
        <f t="shared" si="85"/>
        <v>10</v>
      </c>
      <c r="G405" s="42">
        <f t="shared" si="85"/>
        <v>10</v>
      </c>
      <c r="H405" s="42"/>
      <c r="I405" s="42">
        <f t="shared" si="85"/>
        <v>7</v>
      </c>
      <c r="J405" s="42">
        <f t="shared" si="85"/>
        <v>7</v>
      </c>
      <c r="K405" s="42"/>
      <c r="L405" s="42">
        <f t="shared" si="85"/>
        <v>7.4</v>
      </c>
      <c r="M405" s="42">
        <f t="shared" si="85"/>
        <v>7.4</v>
      </c>
      <c r="N405" s="160"/>
    </row>
    <row r="406" spans="1:14" ht="51.75" customHeight="1">
      <c r="A406" s="33"/>
      <c r="B406" s="219" t="s">
        <v>297</v>
      </c>
      <c r="C406" s="44">
        <f>D406</f>
        <v>8.7</v>
      </c>
      <c r="D406" s="44">
        <v>8.7</v>
      </c>
      <c r="E406" s="44"/>
      <c r="F406" s="44">
        <f>G406</f>
        <v>10</v>
      </c>
      <c r="G406" s="44">
        <v>10</v>
      </c>
      <c r="H406" s="44"/>
      <c r="I406" s="44">
        <v>7</v>
      </c>
      <c r="J406" s="44">
        <f>I406</f>
        <v>7</v>
      </c>
      <c r="K406" s="44"/>
      <c r="L406" s="15">
        <v>7.4</v>
      </c>
      <c r="M406" s="15">
        <f>L406</f>
        <v>7.4</v>
      </c>
      <c r="N406" s="106"/>
    </row>
    <row r="407" spans="1:14" ht="15.75">
      <c r="A407" s="33"/>
      <c r="B407" s="215" t="s">
        <v>66</v>
      </c>
      <c r="C407" s="44"/>
      <c r="D407" s="44"/>
      <c r="E407" s="44"/>
      <c r="F407" s="44"/>
      <c r="G407" s="44"/>
      <c r="H407" s="44"/>
      <c r="I407" s="44"/>
      <c r="J407" s="44"/>
      <c r="K407" s="44"/>
      <c r="L407" s="15"/>
      <c r="M407" s="15"/>
      <c r="N407" s="106"/>
    </row>
    <row r="408" spans="1:14" ht="47.25" customHeight="1">
      <c r="A408" s="33"/>
      <c r="B408" s="112" t="s">
        <v>576</v>
      </c>
      <c r="C408" s="44"/>
      <c r="D408" s="44"/>
      <c r="E408" s="44"/>
      <c r="F408" s="44"/>
      <c r="G408" s="44"/>
      <c r="H408" s="44"/>
      <c r="I408" s="44"/>
      <c r="J408" s="44"/>
      <c r="K408" s="44"/>
      <c r="L408" s="106"/>
      <c r="M408" s="106"/>
      <c r="N408" s="106"/>
    </row>
    <row r="409" spans="1:14" ht="53.25" customHeight="1">
      <c r="A409" s="33"/>
      <c r="B409" s="219" t="s">
        <v>297</v>
      </c>
      <c r="C409" s="46">
        <f>D409</f>
        <v>438</v>
      </c>
      <c r="D409" s="46">
        <v>438</v>
      </c>
      <c r="E409" s="46"/>
      <c r="F409" s="46">
        <f>G409</f>
        <v>438</v>
      </c>
      <c r="G409" s="46">
        <v>438</v>
      </c>
      <c r="H409" s="46"/>
      <c r="I409" s="46">
        <f>J409</f>
        <v>506</v>
      </c>
      <c r="J409" s="46">
        <v>506</v>
      </c>
      <c r="K409" s="46"/>
      <c r="L409" s="164">
        <f>M409</f>
        <v>506</v>
      </c>
      <c r="M409" s="164">
        <v>506</v>
      </c>
      <c r="N409" s="106"/>
    </row>
    <row r="410" spans="1:14" ht="54" customHeight="1">
      <c r="A410" s="33"/>
      <c r="B410" s="112" t="s">
        <v>577</v>
      </c>
      <c r="C410" s="46"/>
      <c r="D410" s="46"/>
      <c r="E410" s="46"/>
      <c r="F410" s="46"/>
      <c r="G410" s="46"/>
      <c r="H410" s="46"/>
      <c r="I410" s="46"/>
      <c r="J410" s="46"/>
      <c r="K410" s="46"/>
      <c r="L410" s="164"/>
      <c r="M410" s="164"/>
      <c r="N410" s="106"/>
    </row>
    <row r="411" spans="1:14" ht="48.75" customHeight="1">
      <c r="A411" s="33"/>
      <c r="B411" s="219" t="s">
        <v>297</v>
      </c>
      <c r="C411" s="46">
        <f>D411</f>
        <v>438</v>
      </c>
      <c r="D411" s="46">
        <v>438</v>
      </c>
      <c r="E411" s="46"/>
      <c r="F411" s="46">
        <f>G411</f>
        <v>438</v>
      </c>
      <c r="G411" s="46">
        <v>438</v>
      </c>
      <c r="H411" s="46"/>
      <c r="I411" s="46">
        <v>526</v>
      </c>
      <c r="J411" s="46">
        <v>526</v>
      </c>
      <c r="K411" s="46"/>
      <c r="L411" s="164">
        <v>532</v>
      </c>
      <c r="M411" s="164">
        <v>532</v>
      </c>
      <c r="N411" s="106"/>
    </row>
    <row r="412" spans="1:14" ht="21" customHeight="1">
      <c r="A412" s="33"/>
      <c r="B412" s="215" t="s">
        <v>75</v>
      </c>
      <c r="C412" s="46"/>
      <c r="D412" s="46"/>
      <c r="E412" s="46"/>
      <c r="F412" s="46"/>
      <c r="G412" s="46"/>
      <c r="H412" s="46"/>
      <c r="I412" s="46"/>
      <c r="J412" s="46"/>
      <c r="K412" s="46"/>
      <c r="L412" s="164"/>
      <c r="M412" s="164"/>
      <c r="N412" s="106"/>
    </row>
    <row r="413" spans="1:14" ht="37.5" customHeight="1">
      <c r="A413" s="33"/>
      <c r="B413" s="112" t="s">
        <v>578</v>
      </c>
      <c r="C413" s="46"/>
      <c r="D413" s="46"/>
      <c r="E413" s="46"/>
      <c r="F413" s="46"/>
      <c r="G413" s="46"/>
      <c r="H413" s="46"/>
      <c r="I413" s="46"/>
      <c r="J413" s="46"/>
      <c r="K413" s="46"/>
      <c r="L413" s="164"/>
      <c r="M413" s="164"/>
      <c r="N413" s="106"/>
    </row>
    <row r="414" spans="1:14" ht="51" customHeight="1">
      <c r="A414" s="33"/>
      <c r="B414" s="219" t="s">
        <v>297</v>
      </c>
      <c r="C414" s="46">
        <f aca="true" t="shared" si="86" ref="C414:M414">C409</f>
        <v>438</v>
      </c>
      <c r="D414" s="46">
        <f t="shared" si="86"/>
        <v>438</v>
      </c>
      <c r="E414" s="46"/>
      <c r="F414" s="46">
        <f t="shared" si="86"/>
        <v>438</v>
      </c>
      <c r="G414" s="46">
        <f t="shared" si="86"/>
        <v>438</v>
      </c>
      <c r="H414" s="46"/>
      <c r="I414" s="46">
        <f t="shared" si="86"/>
        <v>506</v>
      </c>
      <c r="J414" s="46">
        <f t="shared" si="86"/>
        <v>506</v>
      </c>
      <c r="K414" s="46"/>
      <c r="L414" s="46">
        <f t="shared" si="86"/>
        <v>506</v>
      </c>
      <c r="M414" s="46">
        <f t="shared" si="86"/>
        <v>506</v>
      </c>
      <c r="N414" s="106"/>
    </row>
    <row r="415" spans="1:14" ht="36.75" customHeight="1">
      <c r="A415" s="33"/>
      <c r="B415" s="112" t="s">
        <v>579</v>
      </c>
      <c r="C415" s="46"/>
      <c r="D415" s="46"/>
      <c r="E415" s="46"/>
      <c r="F415" s="46"/>
      <c r="G415" s="46"/>
      <c r="H415" s="46"/>
      <c r="I415" s="46"/>
      <c r="J415" s="46"/>
      <c r="K415" s="46"/>
      <c r="L415" s="164"/>
      <c r="M415" s="164"/>
      <c r="N415" s="106"/>
    </row>
    <row r="416" spans="1:14" ht="51" customHeight="1">
      <c r="A416" s="33"/>
      <c r="B416" s="219" t="s">
        <v>297</v>
      </c>
      <c r="C416" s="46">
        <f aca="true" t="shared" si="87" ref="C416:M416">C411</f>
        <v>438</v>
      </c>
      <c r="D416" s="46">
        <f t="shared" si="87"/>
        <v>438</v>
      </c>
      <c r="E416" s="46"/>
      <c r="F416" s="46">
        <f t="shared" si="87"/>
        <v>438</v>
      </c>
      <c r="G416" s="46">
        <f t="shared" si="87"/>
        <v>438</v>
      </c>
      <c r="H416" s="46"/>
      <c r="I416" s="46">
        <f t="shared" si="87"/>
        <v>526</v>
      </c>
      <c r="J416" s="46">
        <f t="shared" si="87"/>
        <v>526</v>
      </c>
      <c r="K416" s="46"/>
      <c r="L416" s="46">
        <f t="shared" si="87"/>
        <v>532</v>
      </c>
      <c r="M416" s="46">
        <f t="shared" si="87"/>
        <v>532</v>
      </c>
      <c r="N416" s="106"/>
    </row>
    <row r="417" spans="1:14" ht="15.75" customHeight="1">
      <c r="A417" s="33"/>
      <c r="B417" s="215" t="s">
        <v>508</v>
      </c>
      <c r="C417" s="44"/>
      <c r="D417" s="44"/>
      <c r="E417" s="44"/>
      <c r="F417" s="44"/>
      <c r="G417" s="44"/>
      <c r="H417" s="44"/>
      <c r="I417" s="44"/>
      <c r="J417" s="44"/>
      <c r="K417" s="44"/>
      <c r="L417" s="106"/>
      <c r="M417" s="106"/>
      <c r="N417" s="106"/>
    </row>
    <row r="418" spans="1:14" ht="35.25" customHeight="1">
      <c r="A418" s="33"/>
      <c r="B418" s="112" t="s">
        <v>582</v>
      </c>
      <c r="C418" s="44"/>
      <c r="D418" s="44"/>
      <c r="E418" s="44"/>
      <c r="F418" s="82"/>
      <c r="G418" s="82"/>
      <c r="H418" s="69"/>
      <c r="I418" s="82"/>
      <c r="J418" s="82"/>
      <c r="K418" s="69"/>
      <c r="L418" s="106"/>
      <c r="M418" s="106"/>
      <c r="N418" s="13"/>
    </row>
    <row r="419" spans="1:14" ht="48.75" customHeight="1">
      <c r="A419" s="33"/>
      <c r="B419" s="219" t="s">
        <v>297</v>
      </c>
      <c r="C419" s="110">
        <v>0.47</v>
      </c>
      <c r="D419" s="110">
        <v>0.47</v>
      </c>
      <c r="E419" s="110"/>
      <c r="F419" s="110">
        <v>0.45</v>
      </c>
      <c r="G419" s="110">
        <v>0.45</v>
      </c>
      <c r="H419" s="110"/>
      <c r="I419" s="110">
        <v>0.62</v>
      </c>
      <c r="J419" s="110">
        <v>0.62</v>
      </c>
      <c r="K419" s="110"/>
      <c r="L419" s="152">
        <v>0.6</v>
      </c>
      <c r="M419" s="152">
        <v>0.6</v>
      </c>
      <c r="N419" s="13"/>
    </row>
    <row r="420" spans="1:14" ht="33" customHeight="1">
      <c r="A420" s="33"/>
      <c r="B420" s="112" t="s">
        <v>583</v>
      </c>
      <c r="C420" s="44"/>
      <c r="D420" s="44"/>
      <c r="E420" s="44"/>
      <c r="F420" s="82"/>
      <c r="G420" s="82"/>
      <c r="H420" s="69"/>
      <c r="I420" s="82"/>
      <c r="J420" s="82"/>
      <c r="K420" s="69"/>
      <c r="L420" s="106"/>
      <c r="M420" s="106"/>
      <c r="N420" s="13"/>
    </row>
    <row r="421" spans="1:14" ht="48.75" customHeight="1">
      <c r="A421" s="33"/>
      <c r="B421" s="219" t="s">
        <v>297</v>
      </c>
      <c r="C421" s="110">
        <v>0.011</v>
      </c>
      <c r="D421" s="110">
        <v>0.011</v>
      </c>
      <c r="E421" s="110"/>
      <c r="F421" s="110">
        <v>0.011</v>
      </c>
      <c r="G421" s="110">
        <v>0.011</v>
      </c>
      <c r="H421" s="110"/>
      <c r="I421" s="110">
        <v>0.012</v>
      </c>
      <c r="J421" s="110">
        <v>0.012</v>
      </c>
      <c r="K421" s="110"/>
      <c r="L421" s="152">
        <v>0.012</v>
      </c>
      <c r="M421" s="152">
        <v>0.012</v>
      </c>
      <c r="N421" s="13"/>
    </row>
    <row r="422" spans="1:14" ht="15.75">
      <c r="A422" s="33"/>
      <c r="B422" s="215" t="s">
        <v>76</v>
      </c>
      <c r="C422" s="44"/>
      <c r="D422" s="44"/>
      <c r="E422" s="44"/>
      <c r="F422" s="44"/>
      <c r="G422" s="44"/>
      <c r="H422" s="44"/>
      <c r="I422" s="44"/>
      <c r="J422" s="44"/>
      <c r="K422" s="44"/>
      <c r="L422" s="106"/>
      <c r="M422" s="106"/>
      <c r="N422" s="13"/>
    </row>
    <row r="423" spans="1:14" ht="35.25" customHeight="1">
      <c r="A423" s="33"/>
      <c r="B423" s="112" t="s">
        <v>580</v>
      </c>
      <c r="C423" s="44"/>
      <c r="D423" s="44"/>
      <c r="E423" s="44"/>
      <c r="F423" s="44"/>
      <c r="G423" s="44"/>
      <c r="H423" s="44"/>
      <c r="I423" s="44"/>
      <c r="J423" s="44"/>
      <c r="K423" s="44"/>
      <c r="L423" s="106"/>
      <c r="M423" s="106"/>
      <c r="N423" s="13"/>
    </row>
    <row r="424" spans="1:14" ht="53.25" customHeight="1">
      <c r="A424" s="33"/>
      <c r="B424" s="219" t="s">
        <v>297</v>
      </c>
      <c r="C424" s="44">
        <v>100</v>
      </c>
      <c r="D424" s="44">
        <v>100</v>
      </c>
      <c r="E424" s="44"/>
      <c r="F424" s="44">
        <v>100</v>
      </c>
      <c r="G424" s="44">
        <v>100</v>
      </c>
      <c r="H424" s="44"/>
      <c r="I424" s="44">
        <v>100</v>
      </c>
      <c r="J424" s="44">
        <v>100</v>
      </c>
      <c r="K424" s="44"/>
      <c r="L424" s="44">
        <v>100</v>
      </c>
      <c r="M424" s="44">
        <v>100</v>
      </c>
      <c r="N424" s="13"/>
    </row>
    <row r="425" spans="1:14" ht="32.25" customHeight="1">
      <c r="A425" s="33"/>
      <c r="B425" s="112" t="s">
        <v>581</v>
      </c>
      <c r="C425" s="44"/>
      <c r="D425" s="44"/>
      <c r="E425" s="44"/>
      <c r="F425" s="44"/>
      <c r="G425" s="44"/>
      <c r="H425" s="44"/>
      <c r="I425" s="44"/>
      <c r="J425" s="44"/>
      <c r="K425" s="44"/>
      <c r="L425" s="106"/>
      <c r="M425" s="106"/>
      <c r="N425" s="13"/>
    </row>
    <row r="426" spans="1:14" ht="51" customHeight="1">
      <c r="A426" s="33"/>
      <c r="B426" s="219" t="s">
        <v>297</v>
      </c>
      <c r="C426" s="44">
        <v>100</v>
      </c>
      <c r="D426" s="44">
        <v>100</v>
      </c>
      <c r="E426" s="44"/>
      <c r="F426" s="44">
        <v>100</v>
      </c>
      <c r="G426" s="44">
        <v>100</v>
      </c>
      <c r="H426" s="44"/>
      <c r="I426" s="44">
        <v>100</v>
      </c>
      <c r="J426" s="44">
        <v>100</v>
      </c>
      <c r="K426" s="44"/>
      <c r="L426" s="44">
        <v>100</v>
      </c>
      <c r="M426" s="44">
        <v>100</v>
      </c>
      <c r="N426" s="13"/>
    </row>
    <row r="427" spans="1:14" ht="48" customHeight="1">
      <c r="A427" s="33"/>
      <c r="B427" s="105" t="s">
        <v>433</v>
      </c>
      <c r="C427" s="42">
        <f aca="true" t="shared" si="88" ref="C427:M427">C428</f>
        <v>11.7</v>
      </c>
      <c r="D427" s="42">
        <f t="shared" si="88"/>
        <v>11.7</v>
      </c>
      <c r="E427" s="42"/>
      <c r="F427" s="42">
        <f t="shared" si="88"/>
        <v>16.9</v>
      </c>
      <c r="G427" s="42">
        <f t="shared" si="88"/>
        <v>16.9</v>
      </c>
      <c r="H427" s="42"/>
      <c r="I427" s="42">
        <f t="shared" si="88"/>
        <v>17.8</v>
      </c>
      <c r="J427" s="42">
        <f t="shared" si="88"/>
        <v>17.8</v>
      </c>
      <c r="K427" s="42"/>
      <c r="L427" s="42">
        <f t="shared" si="88"/>
        <v>18.9</v>
      </c>
      <c r="M427" s="42">
        <f t="shared" si="88"/>
        <v>18.9</v>
      </c>
      <c r="N427" s="169"/>
    </row>
    <row r="428" spans="1:14" ht="48" customHeight="1">
      <c r="A428" s="33"/>
      <c r="B428" s="219" t="s">
        <v>297</v>
      </c>
      <c r="C428" s="44">
        <f>D428</f>
        <v>11.7</v>
      </c>
      <c r="D428" s="44">
        <v>11.7</v>
      </c>
      <c r="E428" s="44"/>
      <c r="F428" s="44">
        <f>G428</f>
        <v>16.9</v>
      </c>
      <c r="G428" s="44">
        <v>16.9</v>
      </c>
      <c r="H428" s="44"/>
      <c r="I428" s="44">
        <v>17.8</v>
      </c>
      <c r="J428" s="44">
        <f>I428</f>
        <v>17.8</v>
      </c>
      <c r="K428" s="44"/>
      <c r="L428" s="44">
        <v>18.9</v>
      </c>
      <c r="M428" s="44">
        <f>L428</f>
        <v>18.9</v>
      </c>
      <c r="N428" s="13"/>
    </row>
    <row r="429" spans="1:14" ht="21.75" customHeight="1">
      <c r="A429" s="33"/>
      <c r="B429" s="71" t="s">
        <v>68</v>
      </c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13"/>
    </row>
    <row r="430" spans="1:14" ht="53.25" customHeight="1">
      <c r="A430" s="33"/>
      <c r="B430" s="29" t="s">
        <v>434</v>
      </c>
      <c r="C430" s="44">
        <f>D430</f>
        <v>160</v>
      </c>
      <c r="D430" s="44">
        <v>160</v>
      </c>
      <c r="E430" s="44"/>
      <c r="F430" s="44">
        <f aca="true" t="shared" si="89" ref="F430:M430">F431</f>
        <v>164</v>
      </c>
      <c r="G430" s="44">
        <f t="shared" si="89"/>
        <v>164</v>
      </c>
      <c r="H430" s="44"/>
      <c r="I430" s="44">
        <f t="shared" si="89"/>
        <v>164</v>
      </c>
      <c r="J430" s="44">
        <f t="shared" si="89"/>
        <v>164</v>
      </c>
      <c r="K430" s="44"/>
      <c r="L430" s="44">
        <f t="shared" si="89"/>
        <v>164</v>
      </c>
      <c r="M430" s="44">
        <f t="shared" si="89"/>
        <v>164</v>
      </c>
      <c r="N430" s="13"/>
    </row>
    <row r="431" spans="1:14" ht="63">
      <c r="A431" s="33"/>
      <c r="B431" s="219" t="s">
        <v>308</v>
      </c>
      <c r="C431" s="44">
        <f>D431</f>
        <v>160</v>
      </c>
      <c r="D431" s="44">
        <v>160</v>
      </c>
      <c r="E431" s="44"/>
      <c r="F431" s="44">
        <v>164</v>
      </c>
      <c r="G431" s="44">
        <f>F431</f>
        <v>164</v>
      </c>
      <c r="H431" s="44"/>
      <c r="I431" s="44">
        <v>164</v>
      </c>
      <c r="J431" s="44">
        <f>I431</f>
        <v>164</v>
      </c>
      <c r="K431" s="44"/>
      <c r="L431" s="44">
        <v>164</v>
      </c>
      <c r="M431" s="44">
        <f>L431</f>
        <v>164</v>
      </c>
      <c r="N431" s="13"/>
    </row>
    <row r="432" spans="1:14" ht="15.75">
      <c r="A432" s="33"/>
      <c r="B432" s="71" t="s">
        <v>70</v>
      </c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13"/>
    </row>
    <row r="433" spans="1:14" ht="35.25" customHeight="1">
      <c r="A433" s="33"/>
      <c r="B433" s="29" t="s">
        <v>435</v>
      </c>
      <c r="C433" s="44">
        <f aca="true" t="shared" si="90" ref="C433:M433">C434</f>
        <v>164</v>
      </c>
      <c r="D433" s="44">
        <f t="shared" si="90"/>
        <v>164</v>
      </c>
      <c r="E433" s="44">
        <f t="shared" si="90"/>
        <v>0</v>
      </c>
      <c r="F433" s="44">
        <f t="shared" si="90"/>
        <v>164</v>
      </c>
      <c r="G433" s="44">
        <f t="shared" si="90"/>
        <v>164</v>
      </c>
      <c r="H433" s="44">
        <f t="shared" si="90"/>
        <v>0</v>
      </c>
      <c r="I433" s="44">
        <f t="shared" si="90"/>
        <v>164</v>
      </c>
      <c r="J433" s="44">
        <f t="shared" si="90"/>
        <v>164</v>
      </c>
      <c r="K433" s="44">
        <f t="shared" si="90"/>
        <v>0</v>
      </c>
      <c r="L433" s="44">
        <f t="shared" si="90"/>
        <v>164</v>
      </c>
      <c r="M433" s="44">
        <f t="shared" si="90"/>
        <v>164</v>
      </c>
      <c r="N433" s="13"/>
    </row>
    <row r="434" spans="1:14" ht="51.75" customHeight="1">
      <c r="A434" s="33"/>
      <c r="B434" s="219" t="s">
        <v>309</v>
      </c>
      <c r="C434" s="44">
        <v>164</v>
      </c>
      <c r="D434" s="44">
        <f>C434</f>
        <v>164</v>
      </c>
      <c r="E434" s="44"/>
      <c r="F434" s="44">
        <v>164</v>
      </c>
      <c r="G434" s="44">
        <f>F434</f>
        <v>164</v>
      </c>
      <c r="H434" s="44"/>
      <c r="I434" s="44">
        <v>164</v>
      </c>
      <c r="J434" s="44">
        <f>I434</f>
        <v>164</v>
      </c>
      <c r="K434" s="44"/>
      <c r="L434" s="44">
        <v>164</v>
      </c>
      <c r="M434" s="44">
        <f>L434</f>
        <v>164</v>
      </c>
      <c r="N434" s="13"/>
    </row>
    <row r="435" spans="1:14" ht="15.75">
      <c r="A435" s="33"/>
      <c r="B435" s="71" t="s">
        <v>72</v>
      </c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13"/>
    </row>
    <row r="436" spans="1:14" ht="33" customHeight="1">
      <c r="A436" s="33"/>
      <c r="B436" s="97" t="s">
        <v>436</v>
      </c>
      <c r="C436" s="110">
        <f>C427/C433</f>
        <v>0.07134146341463414</v>
      </c>
      <c r="D436" s="110">
        <f>D427/D433</f>
        <v>0.07134146341463414</v>
      </c>
      <c r="E436" s="110"/>
      <c r="F436" s="110">
        <f>F427/F433</f>
        <v>0.10304878048780487</v>
      </c>
      <c r="G436" s="110">
        <f>G427/G433</f>
        <v>0.10304878048780487</v>
      </c>
      <c r="H436" s="110"/>
      <c r="I436" s="110">
        <f>I427/I433</f>
        <v>0.10853658536585366</v>
      </c>
      <c r="J436" s="110">
        <f>J427/J433</f>
        <v>0.10853658536585366</v>
      </c>
      <c r="K436" s="110"/>
      <c r="L436" s="110">
        <f>L427/L433</f>
        <v>0.11524390243902438</v>
      </c>
      <c r="M436" s="110">
        <f>M427/M433</f>
        <v>0.11524390243902438</v>
      </c>
      <c r="N436" s="13"/>
    </row>
    <row r="437" spans="1:14" ht="51" customHeight="1">
      <c r="A437" s="33"/>
      <c r="B437" s="219" t="s">
        <v>297</v>
      </c>
      <c r="C437" s="110">
        <f>C428/C434</f>
        <v>0.07134146341463414</v>
      </c>
      <c r="D437" s="110">
        <f>D428/D434</f>
        <v>0.07134146341463414</v>
      </c>
      <c r="E437" s="110"/>
      <c r="F437" s="110">
        <f>F428/F434</f>
        <v>0.10304878048780487</v>
      </c>
      <c r="G437" s="110">
        <f>G428/G434</f>
        <v>0.10304878048780487</v>
      </c>
      <c r="H437" s="110"/>
      <c r="I437" s="110">
        <f>I428/I434</f>
        <v>0.10853658536585366</v>
      </c>
      <c r="J437" s="110">
        <f>J428/J434</f>
        <v>0.10853658536585366</v>
      </c>
      <c r="K437" s="110"/>
      <c r="L437" s="110">
        <f>L428/L434</f>
        <v>0.11524390243902438</v>
      </c>
      <c r="M437" s="110">
        <f>M428/M434</f>
        <v>0.11524390243902438</v>
      </c>
      <c r="N437" s="13"/>
    </row>
    <row r="438" spans="1:14" ht="15.75">
      <c r="A438" s="33"/>
      <c r="B438" s="71" t="s">
        <v>74</v>
      </c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13"/>
    </row>
    <row r="439" spans="1:14" ht="48.75" customHeight="1">
      <c r="A439" s="33"/>
      <c r="B439" s="29" t="s">
        <v>437</v>
      </c>
      <c r="C439" s="44">
        <f>C433/C430*100</f>
        <v>102.49999999999999</v>
      </c>
      <c r="D439" s="44">
        <f>D433/D430*100</f>
        <v>102.49999999999999</v>
      </c>
      <c r="E439" s="44"/>
      <c r="F439" s="44">
        <f>F433/F430*100</f>
        <v>100</v>
      </c>
      <c r="G439" s="44">
        <f>G433/G430*100</f>
        <v>100</v>
      </c>
      <c r="H439" s="44"/>
      <c r="I439" s="44">
        <f>I433/I430*100</f>
        <v>100</v>
      </c>
      <c r="J439" s="44">
        <f>J433/J430*100</f>
        <v>100</v>
      </c>
      <c r="K439" s="44"/>
      <c r="L439" s="44">
        <f>L433/L430*100</f>
        <v>100</v>
      </c>
      <c r="M439" s="44">
        <f>M433/M430*100</f>
        <v>100</v>
      </c>
      <c r="N439" s="13"/>
    </row>
    <row r="440" spans="1:14" ht="112.5" customHeight="1">
      <c r="A440" s="224" t="s">
        <v>462</v>
      </c>
      <c r="B440" s="89"/>
      <c r="C440" s="72"/>
      <c r="D440" s="72"/>
      <c r="E440" s="72"/>
      <c r="F440" s="72"/>
      <c r="G440" s="72"/>
      <c r="H440" s="72"/>
      <c r="I440" s="72"/>
      <c r="J440" s="72"/>
      <c r="K440" s="54"/>
      <c r="L440" s="13"/>
      <c r="M440" s="13"/>
      <c r="N440" s="13"/>
    </row>
    <row r="441" spans="1:14" ht="67.5" customHeight="1">
      <c r="A441" s="19" t="s">
        <v>505</v>
      </c>
      <c r="B441" s="89"/>
      <c r="C441" s="53"/>
      <c r="D441" s="54"/>
      <c r="E441" s="54"/>
      <c r="F441" s="65"/>
      <c r="G441" s="83"/>
      <c r="H441" s="83"/>
      <c r="I441" s="83"/>
      <c r="J441" s="54"/>
      <c r="K441" s="54"/>
      <c r="L441" s="13"/>
      <c r="M441" s="13"/>
      <c r="N441" s="13"/>
    </row>
    <row r="442" spans="1:14" ht="37.5">
      <c r="A442" s="216" t="s">
        <v>500</v>
      </c>
      <c r="B442" s="218"/>
      <c r="C442" s="53">
        <f aca="true" t="shared" si="91" ref="C442:M442">SUM(C443:C446)</f>
        <v>2574.6</v>
      </c>
      <c r="D442" s="53">
        <f t="shared" si="91"/>
        <v>2574.6</v>
      </c>
      <c r="E442" s="53"/>
      <c r="F442" s="53">
        <f t="shared" si="91"/>
        <v>959.1999999999999</v>
      </c>
      <c r="G442" s="53">
        <f t="shared" si="91"/>
        <v>959.1999999999999</v>
      </c>
      <c r="H442" s="53"/>
      <c r="I442" s="53">
        <f t="shared" si="91"/>
        <v>2278.3999999999996</v>
      </c>
      <c r="J442" s="53">
        <f t="shared" si="91"/>
        <v>2278.3999999999996</v>
      </c>
      <c r="K442" s="53"/>
      <c r="L442" s="53">
        <f t="shared" si="91"/>
        <v>2406.1</v>
      </c>
      <c r="M442" s="53">
        <f t="shared" si="91"/>
        <v>2406.1</v>
      </c>
      <c r="N442" s="13"/>
    </row>
    <row r="443" spans="1:14" ht="47.25">
      <c r="A443" s="208" t="s">
        <v>297</v>
      </c>
      <c r="B443" s="7"/>
      <c r="C443" s="55">
        <f aca="true" t="shared" si="92" ref="C443:M443">C448+C459+C484</f>
        <v>1573.8</v>
      </c>
      <c r="D443" s="55">
        <f t="shared" si="92"/>
        <v>1573.8</v>
      </c>
      <c r="E443" s="55"/>
      <c r="F443" s="55">
        <f t="shared" si="92"/>
        <v>674.3</v>
      </c>
      <c r="G443" s="55">
        <f t="shared" si="92"/>
        <v>674.3</v>
      </c>
      <c r="H443" s="55"/>
      <c r="I443" s="55">
        <f t="shared" si="92"/>
        <v>232.8</v>
      </c>
      <c r="J443" s="55">
        <f t="shared" si="92"/>
        <v>232.8</v>
      </c>
      <c r="K443" s="55"/>
      <c r="L443" s="55">
        <f t="shared" si="92"/>
        <v>246.00000000000003</v>
      </c>
      <c r="M443" s="55">
        <f t="shared" si="92"/>
        <v>246.00000000000003</v>
      </c>
      <c r="N443" s="13"/>
    </row>
    <row r="444" spans="1:14" ht="49.5" customHeight="1">
      <c r="A444" s="296" t="s">
        <v>293</v>
      </c>
      <c r="B444" s="228"/>
      <c r="C444" s="55">
        <f aca="true" t="shared" si="93" ref="C444:M444">C449+C460+C485</f>
        <v>980.6</v>
      </c>
      <c r="D444" s="55">
        <f t="shared" si="93"/>
        <v>980.6</v>
      </c>
      <c r="E444" s="55"/>
      <c r="F444" s="55">
        <f t="shared" si="93"/>
        <v>272</v>
      </c>
      <c r="G444" s="55">
        <f t="shared" si="93"/>
        <v>272</v>
      </c>
      <c r="H444" s="55"/>
      <c r="I444" s="55">
        <f t="shared" si="93"/>
        <v>1601.1</v>
      </c>
      <c r="J444" s="55">
        <f t="shared" si="93"/>
        <v>1601.1</v>
      </c>
      <c r="K444" s="55"/>
      <c r="L444" s="55">
        <f t="shared" si="93"/>
        <v>1690.8</v>
      </c>
      <c r="M444" s="55">
        <f t="shared" si="93"/>
        <v>1690.8</v>
      </c>
      <c r="N444" s="13"/>
    </row>
    <row r="445" spans="1:14" ht="78.75">
      <c r="A445" s="9" t="s">
        <v>311</v>
      </c>
      <c r="B445" s="7"/>
      <c r="C445" s="55">
        <f aca="true" t="shared" si="94" ref="C445:M445">C461</f>
        <v>7.6</v>
      </c>
      <c r="D445" s="55">
        <f t="shared" si="94"/>
        <v>7.6</v>
      </c>
      <c r="E445" s="55"/>
      <c r="F445" s="55">
        <f t="shared" si="94"/>
        <v>7.9</v>
      </c>
      <c r="G445" s="55">
        <f t="shared" si="94"/>
        <v>7.9</v>
      </c>
      <c r="H445" s="55"/>
      <c r="I445" s="55">
        <f t="shared" si="94"/>
        <v>8.3</v>
      </c>
      <c r="J445" s="55">
        <f t="shared" si="94"/>
        <v>8.3</v>
      </c>
      <c r="K445" s="55"/>
      <c r="L445" s="55">
        <f t="shared" si="94"/>
        <v>8.7</v>
      </c>
      <c r="M445" s="55">
        <f t="shared" si="94"/>
        <v>8.7</v>
      </c>
      <c r="N445" s="13"/>
    </row>
    <row r="446" spans="1:14" ht="63">
      <c r="A446" s="210" t="s">
        <v>310</v>
      </c>
      <c r="B446" s="228"/>
      <c r="C446" s="55">
        <f aca="true" t="shared" si="95" ref="C446:M446">C462</f>
        <v>12.6</v>
      </c>
      <c r="D446" s="55">
        <f t="shared" si="95"/>
        <v>12.6</v>
      </c>
      <c r="E446" s="55"/>
      <c r="F446" s="55">
        <f t="shared" si="95"/>
        <v>5</v>
      </c>
      <c r="G446" s="55">
        <f t="shared" si="95"/>
        <v>5</v>
      </c>
      <c r="H446" s="55"/>
      <c r="I446" s="55">
        <f t="shared" si="95"/>
        <v>436.2</v>
      </c>
      <c r="J446" s="55">
        <f t="shared" si="95"/>
        <v>436.2</v>
      </c>
      <c r="K446" s="55"/>
      <c r="L446" s="55">
        <f t="shared" si="95"/>
        <v>460.6</v>
      </c>
      <c r="M446" s="55">
        <f t="shared" si="95"/>
        <v>460.6</v>
      </c>
      <c r="N446" s="55"/>
    </row>
    <row r="447" spans="1:14" ht="114.75" customHeight="1">
      <c r="A447" s="29"/>
      <c r="B447" s="304" t="s">
        <v>486</v>
      </c>
      <c r="C447" s="139">
        <f aca="true" t="shared" si="96" ref="C447:M447">C448+C449</f>
        <v>29.3</v>
      </c>
      <c r="D447" s="139">
        <f t="shared" si="96"/>
        <v>29.3</v>
      </c>
      <c r="E447" s="139"/>
      <c r="F447" s="139">
        <f t="shared" si="96"/>
        <v>50.6</v>
      </c>
      <c r="G447" s="139">
        <v>50.6</v>
      </c>
      <c r="H447" s="139"/>
      <c r="I447" s="139">
        <f t="shared" si="96"/>
        <v>32.5</v>
      </c>
      <c r="J447" s="139">
        <f>I447</f>
        <v>32.5</v>
      </c>
      <c r="K447" s="139"/>
      <c r="L447" s="139">
        <f t="shared" si="96"/>
        <v>34.4</v>
      </c>
      <c r="M447" s="139">
        <f t="shared" si="96"/>
        <v>34.4</v>
      </c>
      <c r="N447" s="140"/>
    </row>
    <row r="448" spans="1:14" ht="51" customHeight="1">
      <c r="A448" s="64"/>
      <c r="B448" s="219" t="s">
        <v>297</v>
      </c>
      <c r="C448" s="141">
        <v>28</v>
      </c>
      <c r="D448" s="141">
        <f>C448</f>
        <v>28</v>
      </c>
      <c r="E448" s="141"/>
      <c r="F448" s="141">
        <f>G448</f>
        <v>49</v>
      </c>
      <c r="G448" s="141">
        <v>49</v>
      </c>
      <c r="H448" s="141"/>
      <c r="I448" s="141">
        <v>31.5</v>
      </c>
      <c r="J448" s="141">
        <f>I448</f>
        <v>31.5</v>
      </c>
      <c r="K448" s="143"/>
      <c r="L448" s="144">
        <v>33.3</v>
      </c>
      <c r="M448" s="144">
        <f>L448</f>
        <v>33.3</v>
      </c>
      <c r="N448" s="145"/>
    </row>
    <row r="449" spans="1:14" ht="66" customHeight="1">
      <c r="A449" s="85"/>
      <c r="B449" s="296" t="s">
        <v>293</v>
      </c>
      <c r="C449" s="142">
        <f>D449</f>
        <v>1.3</v>
      </c>
      <c r="D449" s="142">
        <v>1.3</v>
      </c>
      <c r="E449" s="142"/>
      <c r="F449" s="141">
        <f>G449</f>
        <v>1.6</v>
      </c>
      <c r="G449" s="141">
        <v>1.6</v>
      </c>
      <c r="H449" s="142"/>
      <c r="I449" s="141">
        <v>1</v>
      </c>
      <c r="J449" s="141">
        <v>1</v>
      </c>
      <c r="K449" s="143"/>
      <c r="L449" s="144">
        <v>1.1</v>
      </c>
      <c r="M449" s="144">
        <v>1.1</v>
      </c>
      <c r="N449" s="145"/>
    </row>
    <row r="450" spans="1:14" ht="15.75">
      <c r="A450" s="18"/>
      <c r="B450" s="71" t="s">
        <v>68</v>
      </c>
      <c r="C450" s="146"/>
      <c r="D450" s="146"/>
      <c r="E450" s="146"/>
      <c r="F450" s="146"/>
      <c r="G450" s="146"/>
      <c r="H450" s="146"/>
      <c r="I450" s="146"/>
      <c r="J450" s="146"/>
      <c r="K450" s="143"/>
      <c r="L450" s="144"/>
      <c r="M450" s="144"/>
      <c r="N450" s="145"/>
    </row>
    <row r="451" spans="1:14" ht="31.5">
      <c r="A451" s="18"/>
      <c r="B451" s="29" t="s">
        <v>526</v>
      </c>
      <c r="C451" s="149">
        <f>D451</f>
        <v>14</v>
      </c>
      <c r="D451" s="149">
        <v>14</v>
      </c>
      <c r="E451" s="149"/>
      <c r="F451" s="149">
        <f>G451</f>
        <v>16</v>
      </c>
      <c r="G451" s="149">
        <v>16</v>
      </c>
      <c r="H451" s="149"/>
      <c r="I451" s="149">
        <v>17</v>
      </c>
      <c r="J451" s="149">
        <v>17</v>
      </c>
      <c r="K451" s="149"/>
      <c r="L451" s="149">
        <v>17</v>
      </c>
      <c r="M451" s="149">
        <v>17</v>
      </c>
      <c r="N451" s="145"/>
    </row>
    <row r="452" spans="1:14" ht="15.75">
      <c r="A452" s="18"/>
      <c r="B452" s="71" t="s">
        <v>70</v>
      </c>
      <c r="C452" s="150"/>
      <c r="D452" s="146"/>
      <c r="E452" s="146"/>
      <c r="F452" s="150"/>
      <c r="G452" s="146"/>
      <c r="H452" s="146"/>
      <c r="I452" s="146"/>
      <c r="J452" s="146"/>
      <c r="K452" s="143"/>
      <c r="L452" s="144"/>
      <c r="M452" s="144"/>
      <c r="N452" s="140"/>
    </row>
    <row r="453" spans="1:14" ht="64.5" customHeight="1">
      <c r="A453" s="18"/>
      <c r="B453" s="29" t="s">
        <v>527</v>
      </c>
      <c r="C453" s="149">
        <f>D453</f>
        <v>14</v>
      </c>
      <c r="D453" s="149">
        <v>14</v>
      </c>
      <c r="E453" s="149"/>
      <c r="F453" s="149">
        <f>G453</f>
        <v>16</v>
      </c>
      <c r="G453" s="149">
        <v>16</v>
      </c>
      <c r="H453" s="149"/>
      <c r="I453" s="149">
        <v>17</v>
      </c>
      <c r="J453" s="149">
        <v>17</v>
      </c>
      <c r="K453" s="149"/>
      <c r="L453" s="149">
        <v>17</v>
      </c>
      <c r="M453" s="149">
        <v>17</v>
      </c>
      <c r="N453" s="140"/>
    </row>
    <row r="454" spans="1:14" ht="15.75">
      <c r="A454" s="18"/>
      <c r="B454" s="71" t="s">
        <v>72</v>
      </c>
      <c r="C454" s="150"/>
      <c r="D454" s="146"/>
      <c r="E454" s="146"/>
      <c r="F454" s="150"/>
      <c r="G454" s="146"/>
      <c r="H454" s="146"/>
      <c r="I454" s="146"/>
      <c r="J454" s="146"/>
      <c r="K454" s="143"/>
      <c r="L454" s="144"/>
      <c r="M454" s="144"/>
      <c r="N454" s="140"/>
    </row>
    <row r="455" spans="1:14" ht="32.25" customHeight="1">
      <c r="A455" s="18"/>
      <c r="B455" s="29" t="s">
        <v>528</v>
      </c>
      <c r="C455" s="142">
        <f>C447/C453</f>
        <v>2.092857142857143</v>
      </c>
      <c r="D455" s="142">
        <f>D447/D453</f>
        <v>2.092857142857143</v>
      </c>
      <c r="E455" s="141"/>
      <c r="F455" s="142">
        <f>F447/F453</f>
        <v>3.1625</v>
      </c>
      <c r="G455" s="142">
        <f>G447/G453</f>
        <v>3.1625</v>
      </c>
      <c r="H455" s="141"/>
      <c r="I455" s="142">
        <f>I447/I453</f>
        <v>1.911764705882353</v>
      </c>
      <c r="J455" s="142">
        <f>J447/J453</f>
        <v>1.911764705882353</v>
      </c>
      <c r="K455" s="142"/>
      <c r="L455" s="142">
        <f>L447/L453</f>
        <v>2.023529411764706</v>
      </c>
      <c r="M455" s="142">
        <f>M447/M453</f>
        <v>2.023529411764706</v>
      </c>
      <c r="N455" s="140"/>
    </row>
    <row r="456" spans="1:14" ht="15.75">
      <c r="A456" s="18"/>
      <c r="B456" s="71" t="s">
        <v>74</v>
      </c>
      <c r="C456" s="150"/>
      <c r="D456" s="146"/>
      <c r="E456" s="146"/>
      <c r="F456" s="150"/>
      <c r="G456" s="146"/>
      <c r="H456" s="146"/>
      <c r="I456" s="146"/>
      <c r="J456" s="146"/>
      <c r="K456" s="151"/>
      <c r="L456" s="140"/>
      <c r="M456" s="140"/>
      <c r="N456" s="140"/>
    </row>
    <row r="457" spans="1:14" ht="31.5">
      <c r="A457" s="18"/>
      <c r="B457" s="29" t="s">
        <v>173</v>
      </c>
      <c r="C457" s="146">
        <v>100</v>
      </c>
      <c r="D457" s="148">
        <v>100</v>
      </c>
      <c r="E457" s="146"/>
      <c r="F457" s="146">
        <v>100</v>
      </c>
      <c r="G457" s="148">
        <v>100</v>
      </c>
      <c r="H457" s="146"/>
      <c r="I457" s="146">
        <v>100</v>
      </c>
      <c r="J457" s="148">
        <v>100</v>
      </c>
      <c r="K457" s="143"/>
      <c r="L457" s="147">
        <v>100</v>
      </c>
      <c r="M457" s="147">
        <v>100</v>
      </c>
      <c r="N457" s="144"/>
    </row>
    <row r="458" spans="1:14" ht="109.5" customHeight="1">
      <c r="A458" s="29"/>
      <c r="B458" s="305" t="s">
        <v>522</v>
      </c>
      <c r="C458" s="55">
        <f aca="true" t="shared" si="97" ref="C458:M458">C459+C460+C461+C462</f>
        <v>2510.7999999999997</v>
      </c>
      <c r="D458" s="55">
        <f t="shared" si="97"/>
        <v>2510.7999999999997</v>
      </c>
      <c r="E458" s="55"/>
      <c r="F458" s="55">
        <f t="shared" si="97"/>
        <v>867.9999999999999</v>
      </c>
      <c r="G458" s="55">
        <f t="shared" si="97"/>
        <v>867.9999999999999</v>
      </c>
      <c r="H458" s="55"/>
      <c r="I458" s="55">
        <f t="shared" si="97"/>
        <v>2186.1</v>
      </c>
      <c r="J458" s="55">
        <f t="shared" si="97"/>
        <v>2186.1</v>
      </c>
      <c r="K458" s="55"/>
      <c r="L458" s="55">
        <f t="shared" si="97"/>
        <v>2308.4</v>
      </c>
      <c r="M458" s="55">
        <f t="shared" si="97"/>
        <v>2308.4</v>
      </c>
      <c r="N458" s="144"/>
    </row>
    <row r="459" spans="1:14" ht="47.25">
      <c r="A459" s="64"/>
      <c r="B459" s="208" t="s">
        <v>297</v>
      </c>
      <c r="C459" s="44">
        <f>D459</f>
        <v>1530.5</v>
      </c>
      <c r="D459" s="44">
        <v>1530.5</v>
      </c>
      <c r="E459" s="44"/>
      <c r="F459" s="44">
        <f>G459</f>
        <v>603.9</v>
      </c>
      <c r="G459" s="44">
        <v>603.9</v>
      </c>
      <c r="H459" s="44"/>
      <c r="I459" s="44">
        <v>193</v>
      </c>
      <c r="J459" s="44">
        <f>I459</f>
        <v>193</v>
      </c>
      <c r="K459" s="38"/>
      <c r="L459" s="24">
        <v>203.8</v>
      </c>
      <c r="M459" s="24">
        <f>L459</f>
        <v>203.8</v>
      </c>
      <c r="N459" s="144"/>
    </row>
    <row r="460" spans="1:14" ht="53.25" customHeight="1">
      <c r="A460" s="64"/>
      <c r="B460" s="296" t="s">
        <v>293</v>
      </c>
      <c r="C460" s="44">
        <f>D460</f>
        <v>960.1</v>
      </c>
      <c r="D460" s="43">
        <v>960.1</v>
      </c>
      <c r="E460" s="44"/>
      <c r="F460" s="44">
        <f>G460</f>
        <v>251.2</v>
      </c>
      <c r="G460" s="43">
        <v>251.2</v>
      </c>
      <c r="H460" s="44"/>
      <c r="I460" s="44">
        <v>1548.6</v>
      </c>
      <c r="J460" s="43">
        <f>I460</f>
        <v>1548.6</v>
      </c>
      <c r="K460" s="38"/>
      <c r="L460" s="24">
        <v>1635.3</v>
      </c>
      <c r="M460" s="24">
        <f>L460</f>
        <v>1635.3</v>
      </c>
      <c r="N460" s="106"/>
    </row>
    <row r="461" spans="1:14" ht="110.25">
      <c r="A461" s="16"/>
      <c r="B461" s="9" t="s">
        <v>311</v>
      </c>
      <c r="C461" s="44">
        <f>D461</f>
        <v>7.6</v>
      </c>
      <c r="D461" s="43">
        <v>7.6</v>
      </c>
      <c r="E461" s="44"/>
      <c r="F461" s="44">
        <f>G461</f>
        <v>7.9</v>
      </c>
      <c r="G461" s="43">
        <v>7.9</v>
      </c>
      <c r="H461" s="44"/>
      <c r="I461" s="44">
        <f>J461</f>
        <v>8.3</v>
      </c>
      <c r="J461" s="43">
        <v>8.3</v>
      </c>
      <c r="K461" s="38"/>
      <c r="L461" s="15">
        <f>M461</f>
        <v>8.7</v>
      </c>
      <c r="M461" s="15">
        <v>8.7</v>
      </c>
      <c r="N461" s="106"/>
    </row>
    <row r="462" spans="1:14" ht="78.75">
      <c r="A462" s="16"/>
      <c r="B462" s="210" t="s">
        <v>310</v>
      </c>
      <c r="C462" s="44">
        <f>D462</f>
        <v>12.6</v>
      </c>
      <c r="D462" s="43">
        <v>12.6</v>
      </c>
      <c r="E462" s="44"/>
      <c r="F462" s="44">
        <f>G462</f>
        <v>5</v>
      </c>
      <c r="G462" s="43">
        <v>5</v>
      </c>
      <c r="H462" s="44"/>
      <c r="I462" s="44">
        <v>436.2</v>
      </c>
      <c r="J462" s="43">
        <f>I462</f>
        <v>436.2</v>
      </c>
      <c r="K462" s="38"/>
      <c r="L462" s="24">
        <v>460.6</v>
      </c>
      <c r="M462" s="24">
        <f>L462</f>
        <v>460.6</v>
      </c>
      <c r="N462" s="106"/>
    </row>
    <row r="463" spans="1:14" ht="21.75" customHeight="1">
      <c r="A463" s="39"/>
      <c r="B463" s="71" t="s">
        <v>68</v>
      </c>
      <c r="C463" s="43"/>
      <c r="D463" s="44"/>
      <c r="E463" s="44"/>
      <c r="F463" s="43"/>
      <c r="G463" s="44"/>
      <c r="H463" s="44"/>
      <c r="I463" s="43"/>
      <c r="J463" s="38"/>
      <c r="K463" s="38"/>
      <c r="L463" s="106"/>
      <c r="M463" s="106"/>
      <c r="N463" s="106"/>
    </row>
    <row r="464" spans="1:14" ht="86.25" customHeight="1">
      <c r="A464" s="29"/>
      <c r="B464" s="29" t="s">
        <v>523</v>
      </c>
      <c r="C464" s="46">
        <f aca="true" t="shared" si="98" ref="C464:M464">C465+C466+C467+C468</f>
        <v>2162</v>
      </c>
      <c r="D464" s="46">
        <f t="shared" si="98"/>
        <v>2162</v>
      </c>
      <c r="E464" s="46">
        <f t="shared" si="98"/>
        <v>0</v>
      </c>
      <c r="F464" s="46">
        <f t="shared" si="98"/>
        <v>2217</v>
      </c>
      <c r="G464" s="46">
        <f t="shared" si="98"/>
        <v>2217</v>
      </c>
      <c r="H464" s="46">
        <f t="shared" si="98"/>
        <v>0</v>
      </c>
      <c r="I464" s="46">
        <f t="shared" si="98"/>
        <v>2201</v>
      </c>
      <c r="J464" s="46">
        <f t="shared" si="98"/>
        <v>2201</v>
      </c>
      <c r="K464" s="46">
        <f t="shared" si="98"/>
        <v>0</v>
      </c>
      <c r="L464" s="46">
        <f t="shared" si="98"/>
        <v>2201</v>
      </c>
      <c r="M464" s="46">
        <f t="shared" si="98"/>
        <v>2201</v>
      </c>
      <c r="N464" s="106"/>
    </row>
    <row r="465" spans="1:14" ht="48.75" customHeight="1">
      <c r="A465" s="64"/>
      <c r="B465" s="219" t="s">
        <v>297</v>
      </c>
      <c r="C465" s="46">
        <f>D465</f>
        <v>1758</v>
      </c>
      <c r="D465" s="113">
        <v>1758</v>
      </c>
      <c r="E465" s="46"/>
      <c r="F465" s="46">
        <f>G465</f>
        <v>1775</v>
      </c>
      <c r="G465" s="113">
        <v>1775</v>
      </c>
      <c r="H465" s="46"/>
      <c r="I465" s="46">
        <v>1759</v>
      </c>
      <c r="J465" s="113">
        <v>1759</v>
      </c>
      <c r="K465" s="38"/>
      <c r="L465" s="46">
        <v>1759</v>
      </c>
      <c r="M465" s="113">
        <v>1759</v>
      </c>
      <c r="N465" s="106"/>
    </row>
    <row r="466" spans="1:14" ht="50.25" customHeight="1">
      <c r="A466" s="64"/>
      <c r="B466" s="296" t="s">
        <v>293</v>
      </c>
      <c r="C466" s="46">
        <v>217</v>
      </c>
      <c r="D466" s="113">
        <f>C466</f>
        <v>217</v>
      </c>
      <c r="E466" s="46"/>
      <c r="F466" s="46">
        <f>G466</f>
        <v>255</v>
      </c>
      <c r="G466" s="113">
        <v>255</v>
      </c>
      <c r="H466" s="46"/>
      <c r="I466" s="46">
        <f>J466</f>
        <v>255</v>
      </c>
      <c r="J466" s="113">
        <v>255</v>
      </c>
      <c r="K466" s="38"/>
      <c r="L466" s="15">
        <f>M466</f>
        <v>255</v>
      </c>
      <c r="M466" s="15">
        <v>255</v>
      </c>
      <c r="N466" s="106"/>
    </row>
    <row r="467" spans="1:14" ht="110.25">
      <c r="A467" s="16"/>
      <c r="B467" s="9" t="s">
        <v>311</v>
      </c>
      <c r="C467" s="46">
        <f>D467</f>
        <v>92</v>
      </c>
      <c r="D467" s="113">
        <v>92</v>
      </c>
      <c r="E467" s="46"/>
      <c r="F467" s="46">
        <f>G467</f>
        <v>92</v>
      </c>
      <c r="G467" s="113">
        <v>92</v>
      </c>
      <c r="H467" s="46"/>
      <c r="I467" s="46">
        <f>J467</f>
        <v>92</v>
      </c>
      <c r="J467" s="113">
        <v>92</v>
      </c>
      <c r="K467" s="38"/>
      <c r="L467" s="15">
        <f>M467</f>
        <v>92</v>
      </c>
      <c r="M467" s="15">
        <v>92</v>
      </c>
      <c r="N467" s="106"/>
    </row>
    <row r="468" spans="1:14" ht="47.25">
      <c r="A468" s="64"/>
      <c r="B468" s="210" t="s">
        <v>295</v>
      </c>
      <c r="C468" s="46">
        <v>95</v>
      </c>
      <c r="D468" s="113">
        <f>C468</f>
        <v>95</v>
      </c>
      <c r="E468" s="46"/>
      <c r="F468" s="46">
        <v>95</v>
      </c>
      <c r="G468" s="113">
        <v>95</v>
      </c>
      <c r="H468" s="46"/>
      <c r="I468" s="46">
        <v>95</v>
      </c>
      <c r="J468" s="113">
        <v>95</v>
      </c>
      <c r="K468" s="38"/>
      <c r="L468" s="15">
        <v>95</v>
      </c>
      <c r="M468" s="15">
        <v>95</v>
      </c>
      <c r="N468" s="106"/>
    </row>
    <row r="469" spans="1:14" ht="15.75">
      <c r="A469" s="39"/>
      <c r="B469" s="71" t="s">
        <v>70</v>
      </c>
      <c r="C469" s="45"/>
      <c r="D469" s="46"/>
      <c r="E469" s="46"/>
      <c r="F469" s="45"/>
      <c r="G469" s="46"/>
      <c r="H469" s="46"/>
      <c r="I469" s="46"/>
      <c r="J469" s="113"/>
      <c r="K469" s="38"/>
      <c r="L469" s="15"/>
      <c r="M469" s="15"/>
      <c r="N469" s="106"/>
    </row>
    <row r="470" spans="1:14" ht="54" customHeight="1">
      <c r="A470" s="29"/>
      <c r="B470" s="29" t="s">
        <v>457</v>
      </c>
      <c r="C470" s="46">
        <f aca="true" t="shared" si="99" ref="C470:M470">C471+C472+C473+C474</f>
        <v>2162</v>
      </c>
      <c r="D470" s="46">
        <f t="shared" si="99"/>
        <v>2162</v>
      </c>
      <c r="E470" s="46">
        <f t="shared" si="99"/>
        <v>0</v>
      </c>
      <c r="F470" s="46">
        <f t="shared" si="99"/>
        <v>2217</v>
      </c>
      <c r="G470" s="46">
        <f t="shared" si="99"/>
        <v>2217</v>
      </c>
      <c r="H470" s="46">
        <f t="shared" si="99"/>
        <v>0</v>
      </c>
      <c r="I470" s="46">
        <f t="shared" si="99"/>
        <v>2201</v>
      </c>
      <c r="J470" s="46">
        <f t="shared" si="99"/>
        <v>2201</v>
      </c>
      <c r="K470" s="46">
        <f t="shared" si="99"/>
        <v>0</v>
      </c>
      <c r="L470" s="46">
        <f t="shared" si="99"/>
        <v>2201</v>
      </c>
      <c r="M470" s="46">
        <f t="shared" si="99"/>
        <v>2201</v>
      </c>
      <c r="N470" s="106"/>
    </row>
    <row r="471" spans="1:14" ht="51.75" customHeight="1">
      <c r="A471" s="16"/>
      <c r="B471" s="219" t="s">
        <v>297</v>
      </c>
      <c r="C471" s="46">
        <f>D471</f>
        <v>1758</v>
      </c>
      <c r="D471" s="113">
        <f>D465</f>
        <v>1758</v>
      </c>
      <c r="E471" s="46"/>
      <c r="F471" s="46">
        <f>G471</f>
        <v>1775</v>
      </c>
      <c r="G471" s="113">
        <v>1775</v>
      </c>
      <c r="H471" s="46"/>
      <c r="I471" s="46">
        <v>1759</v>
      </c>
      <c r="J471" s="113">
        <v>1759</v>
      </c>
      <c r="K471" s="38"/>
      <c r="L471" s="46">
        <v>1759</v>
      </c>
      <c r="M471" s="113">
        <v>1759</v>
      </c>
      <c r="N471" s="106"/>
    </row>
    <row r="472" spans="1:14" ht="49.5" customHeight="1">
      <c r="A472" s="16"/>
      <c r="B472" s="296" t="s">
        <v>293</v>
      </c>
      <c r="C472" s="46">
        <f>D472</f>
        <v>217</v>
      </c>
      <c r="D472" s="113">
        <f>D466</f>
        <v>217</v>
      </c>
      <c r="E472" s="46"/>
      <c r="F472" s="46">
        <f>G472</f>
        <v>255</v>
      </c>
      <c r="G472" s="113">
        <v>255</v>
      </c>
      <c r="H472" s="46"/>
      <c r="I472" s="46">
        <f>J472</f>
        <v>255</v>
      </c>
      <c r="J472" s="113">
        <v>255</v>
      </c>
      <c r="K472" s="38"/>
      <c r="L472" s="15">
        <f>M472</f>
        <v>255</v>
      </c>
      <c r="M472" s="15">
        <v>255</v>
      </c>
      <c r="N472" s="106"/>
    </row>
    <row r="473" spans="1:14" ht="110.25">
      <c r="A473" s="16"/>
      <c r="B473" s="9" t="s">
        <v>311</v>
      </c>
      <c r="C473" s="46">
        <f>D473</f>
        <v>92</v>
      </c>
      <c r="D473" s="113">
        <f>D467</f>
        <v>92</v>
      </c>
      <c r="E473" s="46"/>
      <c r="F473" s="46">
        <f>G473</f>
        <v>92</v>
      </c>
      <c r="G473" s="113">
        <v>92</v>
      </c>
      <c r="H473" s="46"/>
      <c r="I473" s="46">
        <f>J473</f>
        <v>92</v>
      </c>
      <c r="J473" s="113">
        <v>92</v>
      </c>
      <c r="K473" s="38"/>
      <c r="L473" s="15">
        <f>M473</f>
        <v>92</v>
      </c>
      <c r="M473" s="15">
        <v>92</v>
      </c>
      <c r="N473" s="106"/>
    </row>
    <row r="474" spans="1:14" ht="78.75">
      <c r="A474" s="16"/>
      <c r="B474" s="210" t="s">
        <v>310</v>
      </c>
      <c r="C474" s="46">
        <f>D474</f>
        <v>95</v>
      </c>
      <c r="D474" s="113">
        <f>D468</f>
        <v>95</v>
      </c>
      <c r="E474" s="45"/>
      <c r="F474" s="46">
        <v>95</v>
      </c>
      <c r="G474" s="46">
        <v>95</v>
      </c>
      <c r="H474" s="46"/>
      <c r="I474" s="46">
        <v>95</v>
      </c>
      <c r="J474" s="46">
        <v>95</v>
      </c>
      <c r="K474" s="38"/>
      <c r="L474" s="15">
        <v>95</v>
      </c>
      <c r="M474" s="15">
        <v>95</v>
      </c>
      <c r="N474" s="106"/>
    </row>
    <row r="475" spans="1:14" ht="15.75">
      <c r="A475" s="39"/>
      <c r="B475" s="71" t="s">
        <v>72</v>
      </c>
      <c r="C475" s="86"/>
      <c r="D475" s="84"/>
      <c r="E475" s="84"/>
      <c r="F475" s="86"/>
      <c r="G475" s="84"/>
      <c r="H475" s="84"/>
      <c r="I475" s="38"/>
      <c r="J475" s="38"/>
      <c r="K475" s="38"/>
      <c r="L475" s="106"/>
      <c r="M475" s="106"/>
      <c r="N475" s="106"/>
    </row>
    <row r="476" spans="1:14" ht="51" customHeight="1">
      <c r="A476" s="32"/>
      <c r="B476" s="97" t="s">
        <v>458</v>
      </c>
      <c r="C476" s="69">
        <f aca="true" t="shared" si="100" ref="C476:M476">C458/C470</f>
        <v>1.161332099907493</v>
      </c>
      <c r="D476" s="69">
        <f t="shared" si="100"/>
        <v>1.161332099907493</v>
      </c>
      <c r="E476" s="69"/>
      <c r="F476" s="69">
        <f t="shared" si="100"/>
        <v>0.3915200721695985</v>
      </c>
      <c r="G476" s="69">
        <f t="shared" si="100"/>
        <v>0.3915200721695985</v>
      </c>
      <c r="H476" s="69"/>
      <c r="I476" s="69">
        <f t="shared" si="100"/>
        <v>0.9932303498409814</v>
      </c>
      <c r="J476" s="69">
        <f t="shared" si="100"/>
        <v>0.9932303498409814</v>
      </c>
      <c r="K476" s="69"/>
      <c r="L476" s="69">
        <f t="shared" si="100"/>
        <v>1.0487960018173559</v>
      </c>
      <c r="M476" s="69">
        <f t="shared" si="100"/>
        <v>1.0487960018173559</v>
      </c>
      <c r="N476" s="106"/>
    </row>
    <row r="477" spans="1:14" ht="48" customHeight="1">
      <c r="A477" s="16"/>
      <c r="B477" s="219" t="s">
        <v>297</v>
      </c>
      <c r="C477" s="69">
        <f aca="true" t="shared" si="101" ref="C477:M477">C459/C471</f>
        <v>0.8705915813424346</v>
      </c>
      <c r="D477" s="69">
        <f t="shared" si="101"/>
        <v>0.8705915813424346</v>
      </c>
      <c r="E477" s="69"/>
      <c r="F477" s="69">
        <f t="shared" si="101"/>
        <v>0.340225352112676</v>
      </c>
      <c r="G477" s="69">
        <f t="shared" si="101"/>
        <v>0.340225352112676</v>
      </c>
      <c r="H477" s="69"/>
      <c r="I477" s="69">
        <f t="shared" si="101"/>
        <v>0.10972143263217737</v>
      </c>
      <c r="J477" s="69">
        <f t="shared" si="101"/>
        <v>0.10972143263217737</v>
      </c>
      <c r="K477" s="69"/>
      <c r="L477" s="69">
        <f t="shared" si="101"/>
        <v>0.11586128482092098</v>
      </c>
      <c r="M477" s="69">
        <f t="shared" si="101"/>
        <v>0.11586128482092098</v>
      </c>
      <c r="N477" s="106"/>
    </row>
    <row r="478" spans="1:14" ht="49.5" customHeight="1">
      <c r="A478" s="16"/>
      <c r="B478" s="296" t="s">
        <v>293</v>
      </c>
      <c r="C478" s="69">
        <f aca="true" t="shared" si="102" ref="C478:M478">C460/C472</f>
        <v>4.42442396313364</v>
      </c>
      <c r="D478" s="69">
        <f t="shared" si="102"/>
        <v>4.42442396313364</v>
      </c>
      <c r="E478" s="69"/>
      <c r="F478" s="69">
        <f t="shared" si="102"/>
        <v>0.9850980392156863</v>
      </c>
      <c r="G478" s="69">
        <f t="shared" si="102"/>
        <v>0.9850980392156863</v>
      </c>
      <c r="H478" s="69"/>
      <c r="I478" s="69">
        <f t="shared" si="102"/>
        <v>6.072941176470588</v>
      </c>
      <c r="J478" s="69">
        <f t="shared" si="102"/>
        <v>6.072941176470588</v>
      </c>
      <c r="K478" s="69"/>
      <c r="L478" s="69">
        <f t="shared" si="102"/>
        <v>6.412941176470588</v>
      </c>
      <c r="M478" s="69">
        <f t="shared" si="102"/>
        <v>6.412941176470588</v>
      </c>
      <c r="N478" s="138"/>
    </row>
    <row r="479" spans="1:14" ht="110.25">
      <c r="A479" s="16"/>
      <c r="B479" s="9" t="s">
        <v>311</v>
      </c>
      <c r="C479" s="69">
        <f aca="true" t="shared" si="103" ref="C479:M480">C461/C473</f>
        <v>0.08260869565217391</v>
      </c>
      <c r="D479" s="69">
        <f t="shared" si="103"/>
        <v>0.08260869565217391</v>
      </c>
      <c r="E479" s="69"/>
      <c r="F479" s="69">
        <f t="shared" si="103"/>
        <v>0.08586956521739131</v>
      </c>
      <c r="G479" s="69">
        <f t="shared" si="103"/>
        <v>0.08586956521739131</v>
      </c>
      <c r="H479" s="69"/>
      <c r="I479" s="69">
        <f t="shared" si="103"/>
        <v>0.09021739130434783</v>
      </c>
      <c r="J479" s="69">
        <f t="shared" si="103"/>
        <v>0.09021739130434783</v>
      </c>
      <c r="K479" s="69"/>
      <c r="L479" s="69">
        <f t="shared" si="103"/>
        <v>0.09456521739130434</v>
      </c>
      <c r="M479" s="69">
        <f t="shared" si="103"/>
        <v>0.09456521739130434</v>
      </c>
      <c r="N479" s="138"/>
    </row>
    <row r="480" spans="1:14" ht="78.75">
      <c r="A480" s="16"/>
      <c r="B480" s="210" t="s">
        <v>310</v>
      </c>
      <c r="C480" s="69">
        <f t="shared" si="103"/>
        <v>0.1326315789473684</v>
      </c>
      <c r="D480" s="69">
        <f t="shared" si="103"/>
        <v>0.1326315789473684</v>
      </c>
      <c r="E480" s="69"/>
      <c r="F480" s="69">
        <f t="shared" si="103"/>
        <v>0.05263157894736842</v>
      </c>
      <c r="G480" s="69">
        <f t="shared" si="103"/>
        <v>0.05263157894736842</v>
      </c>
      <c r="H480" s="69"/>
      <c r="I480" s="69">
        <f t="shared" si="103"/>
        <v>4.591578947368421</v>
      </c>
      <c r="J480" s="69">
        <f t="shared" si="103"/>
        <v>4.591578947368421</v>
      </c>
      <c r="K480" s="69"/>
      <c r="L480" s="69">
        <f t="shared" si="103"/>
        <v>4.848421052631579</v>
      </c>
      <c r="M480" s="69">
        <f t="shared" si="103"/>
        <v>4.848421052631579</v>
      </c>
      <c r="N480" s="138"/>
    </row>
    <row r="481" spans="1:14" ht="15.75">
      <c r="A481" s="18"/>
      <c r="B481" s="71" t="s">
        <v>74</v>
      </c>
      <c r="C481" s="69"/>
      <c r="D481" s="69"/>
      <c r="E481" s="69"/>
      <c r="F481" s="69"/>
      <c r="G481" s="69"/>
      <c r="H481" s="69"/>
      <c r="I481" s="69"/>
      <c r="J481" s="69"/>
      <c r="K481" s="69"/>
      <c r="L481" s="165"/>
      <c r="M481" s="165"/>
      <c r="N481" s="138"/>
    </row>
    <row r="482" spans="1:14" ht="52.5" customHeight="1">
      <c r="A482" s="32"/>
      <c r="B482" s="97" t="s">
        <v>495</v>
      </c>
      <c r="C482" s="44">
        <v>100</v>
      </c>
      <c r="D482" s="44">
        <v>100</v>
      </c>
      <c r="E482" s="44"/>
      <c r="F482" s="44">
        <v>100</v>
      </c>
      <c r="G482" s="44">
        <v>100</v>
      </c>
      <c r="H482" s="44"/>
      <c r="I482" s="44">
        <v>100</v>
      </c>
      <c r="J482" s="44">
        <v>100</v>
      </c>
      <c r="K482" s="44"/>
      <c r="L482" s="24">
        <v>100</v>
      </c>
      <c r="M482" s="24">
        <v>100</v>
      </c>
      <c r="N482" s="162"/>
    </row>
    <row r="483" spans="1:14" ht="111" customHeight="1">
      <c r="A483" s="32"/>
      <c r="B483" s="305" t="s">
        <v>283</v>
      </c>
      <c r="C483" s="42">
        <f aca="true" t="shared" si="104" ref="C483:M483">C484+C485</f>
        <v>34.5</v>
      </c>
      <c r="D483" s="42">
        <f t="shared" si="104"/>
        <v>34.5</v>
      </c>
      <c r="E483" s="42"/>
      <c r="F483" s="42">
        <f t="shared" si="104"/>
        <v>40.599999999999994</v>
      </c>
      <c r="G483" s="42">
        <f t="shared" si="104"/>
        <v>40.599999999999994</v>
      </c>
      <c r="H483" s="42"/>
      <c r="I483" s="42">
        <f t="shared" si="104"/>
        <v>59.8</v>
      </c>
      <c r="J483" s="42">
        <f t="shared" si="104"/>
        <v>59.8</v>
      </c>
      <c r="K483" s="42"/>
      <c r="L483" s="42">
        <f t="shared" si="104"/>
        <v>63.3</v>
      </c>
      <c r="M483" s="42">
        <f t="shared" si="104"/>
        <v>63.3</v>
      </c>
      <c r="N483" s="162"/>
    </row>
    <row r="484" spans="1:14" ht="48.75" customHeight="1">
      <c r="A484" s="32"/>
      <c r="B484" s="208" t="s">
        <v>297</v>
      </c>
      <c r="C484" s="44">
        <f>D484</f>
        <v>15.3</v>
      </c>
      <c r="D484" s="44">
        <v>15.3</v>
      </c>
      <c r="E484" s="44"/>
      <c r="F484" s="44">
        <f>G484</f>
        <v>21.4</v>
      </c>
      <c r="G484" s="44">
        <v>21.4</v>
      </c>
      <c r="H484" s="44"/>
      <c r="I484" s="44">
        <v>8.3</v>
      </c>
      <c r="J484" s="44">
        <f>I484</f>
        <v>8.3</v>
      </c>
      <c r="K484" s="44"/>
      <c r="L484" s="24">
        <v>8.9</v>
      </c>
      <c r="M484" s="24">
        <f>L484</f>
        <v>8.9</v>
      </c>
      <c r="N484" s="162"/>
    </row>
    <row r="485" spans="1:14" ht="47.25" customHeight="1">
      <c r="A485" s="32"/>
      <c r="B485" s="296" t="s">
        <v>293</v>
      </c>
      <c r="C485" s="44">
        <f>D485</f>
        <v>19.2</v>
      </c>
      <c r="D485" s="44">
        <v>19.2</v>
      </c>
      <c r="E485" s="44"/>
      <c r="F485" s="44">
        <f>G485</f>
        <v>19.2</v>
      </c>
      <c r="G485" s="44">
        <v>19.2</v>
      </c>
      <c r="H485" s="44"/>
      <c r="I485" s="44">
        <v>51.5</v>
      </c>
      <c r="J485" s="44">
        <f>I485</f>
        <v>51.5</v>
      </c>
      <c r="K485" s="44"/>
      <c r="L485" s="24">
        <v>54.4</v>
      </c>
      <c r="M485" s="24">
        <f>L485</f>
        <v>54.4</v>
      </c>
      <c r="N485" s="162"/>
    </row>
    <row r="486" spans="1:14" ht="20.25" customHeight="1">
      <c r="A486" s="32"/>
      <c r="B486" s="18" t="s">
        <v>68</v>
      </c>
      <c r="C486" s="44"/>
      <c r="D486" s="44"/>
      <c r="E486" s="44"/>
      <c r="F486" s="44"/>
      <c r="G486" s="44"/>
      <c r="H486" s="44"/>
      <c r="I486" s="44"/>
      <c r="J486" s="44"/>
      <c r="K486" s="44"/>
      <c r="L486" s="24"/>
      <c r="M486" s="24"/>
      <c r="N486" s="162"/>
    </row>
    <row r="487" spans="1:14" ht="33" customHeight="1">
      <c r="A487" s="32"/>
      <c r="B487" s="18" t="s">
        <v>439</v>
      </c>
      <c r="C487" s="46">
        <f>D487</f>
        <v>4950</v>
      </c>
      <c r="D487" s="46">
        <f>D488+D489</f>
        <v>4950</v>
      </c>
      <c r="E487" s="46">
        <f aca="true" t="shared" si="105" ref="E487:M487">E488+E489</f>
        <v>0</v>
      </c>
      <c r="F487" s="46">
        <f t="shared" si="105"/>
        <v>4830</v>
      </c>
      <c r="G487" s="46">
        <f t="shared" si="105"/>
        <v>4830</v>
      </c>
      <c r="H487" s="46">
        <f t="shared" si="105"/>
        <v>0</v>
      </c>
      <c r="I487" s="46">
        <f t="shared" si="105"/>
        <v>4830</v>
      </c>
      <c r="J487" s="46">
        <f t="shared" si="105"/>
        <v>4830</v>
      </c>
      <c r="K487" s="46">
        <f t="shared" si="105"/>
        <v>0</v>
      </c>
      <c r="L487" s="46">
        <f t="shared" si="105"/>
        <v>4830</v>
      </c>
      <c r="M487" s="46">
        <f t="shared" si="105"/>
        <v>4830</v>
      </c>
      <c r="N487" s="162"/>
    </row>
    <row r="488" spans="1:14" ht="55.5" customHeight="1">
      <c r="A488" s="32"/>
      <c r="B488" s="208" t="s">
        <v>297</v>
      </c>
      <c r="C488" s="46">
        <f>D488</f>
        <v>250</v>
      </c>
      <c r="D488" s="46">
        <v>250</v>
      </c>
      <c r="E488" s="46"/>
      <c r="F488" s="46">
        <v>130</v>
      </c>
      <c r="G488" s="46">
        <v>130</v>
      </c>
      <c r="H488" s="46"/>
      <c r="I488" s="46">
        <v>130</v>
      </c>
      <c r="J488" s="46">
        <v>130</v>
      </c>
      <c r="K488" s="46"/>
      <c r="L488" s="46">
        <v>130</v>
      </c>
      <c r="M488" s="46">
        <v>130</v>
      </c>
      <c r="N488" s="162"/>
    </row>
    <row r="489" spans="1:14" ht="61.5" customHeight="1">
      <c r="A489" s="32"/>
      <c r="B489" s="296" t="s">
        <v>293</v>
      </c>
      <c r="C489" s="46">
        <f>D489</f>
        <v>4700</v>
      </c>
      <c r="D489" s="46">
        <v>4700</v>
      </c>
      <c r="E489" s="46"/>
      <c r="F489" s="46">
        <v>4700</v>
      </c>
      <c r="G489" s="46">
        <v>4700</v>
      </c>
      <c r="H489" s="46"/>
      <c r="I489" s="46">
        <v>4700</v>
      </c>
      <c r="J489" s="46">
        <v>4700</v>
      </c>
      <c r="K489" s="46"/>
      <c r="L489" s="46">
        <v>4700</v>
      </c>
      <c r="M489" s="46">
        <v>4700</v>
      </c>
      <c r="N489" s="162"/>
    </row>
    <row r="490" spans="1:14" ht="18.75" customHeight="1">
      <c r="A490" s="32"/>
      <c r="B490" s="71" t="s">
        <v>70</v>
      </c>
      <c r="C490" s="44"/>
      <c r="D490" s="44"/>
      <c r="E490" s="44"/>
      <c r="F490" s="44"/>
      <c r="G490" s="44"/>
      <c r="H490" s="44"/>
      <c r="I490" s="44"/>
      <c r="J490" s="44"/>
      <c r="K490" s="44"/>
      <c r="L490" s="24"/>
      <c r="M490" s="24"/>
      <c r="N490" s="162"/>
    </row>
    <row r="491" spans="1:14" ht="34.5" customHeight="1">
      <c r="A491" s="32"/>
      <c r="B491" s="29" t="s">
        <v>440</v>
      </c>
      <c r="C491" s="44">
        <f>D491</f>
        <v>4950</v>
      </c>
      <c r="D491" s="44">
        <f>D492+D493</f>
        <v>4950</v>
      </c>
      <c r="E491" s="44">
        <f aca="true" t="shared" si="106" ref="E491:M491">E492+E493</f>
        <v>0</v>
      </c>
      <c r="F491" s="44">
        <f t="shared" si="106"/>
        <v>4830</v>
      </c>
      <c r="G491" s="44">
        <f t="shared" si="106"/>
        <v>4830</v>
      </c>
      <c r="H491" s="44">
        <f t="shared" si="106"/>
        <v>0</v>
      </c>
      <c r="I491" s="44">
        <f t="shared" si="106"/>
        <v>4830</v>
      </c>
      <c r="J491" s="44">
        <f t="shared" si="106"/>
        <v>4830</v>
      </c>
      <c r="K491" s="44">
        <f t="shared" si="106"/>
        <v>0</v>
      </c>
      <c r="L491" s="44">
        <f t="shared" si="106"/>
        <v>4830</v>
      </c>
      <c r="M491" s="44">
        <f t="shared" si="106"/>
        <v>4830</v>
      </c>
      <c r="N491" s="162"/>
    </row>
    <row r="492" spans="1:14" ht="48.75" customHeight="1">
      <c r="A492" s="32"/>
      <c r="B492" s="219" t="s">
        <v>204</v>
      </c>
      <c r="C492" s="46">
        <v>250</v>
      </c>
      <c r="D492" s="46">
        <f>C492</f>
        <v>250</v>
      </c>
      <c r="E492" s="46"/>
      <c r="F492" s="46">
        <v>130</v>
      </c>
      <c r="G492" s="46">
        <v>130</v>
      </c>
      <c r="H492" s="46"/>
      <c r="I492" s="46">
        <v>130</v>
      </c>
      <c r="J492" s="46">
        <v>130</v>
      </c>
      <c r="K492" s="46"/>
      <c r="L492" s="46">
        <v>130</v>
      </c>
      <c r="M492" s="46">
        <v>130</v>
      </c>
      <c r="N492" s="162"/>
    </row>
    <row r="493" spans="1:14" ht="54" customHeight="1">
      <c r="A493" s="32"/>
      <c r="B493" s="296" t="s">
        <v>261</v>
      </c>
      <c r="C493" s="46">
        <f>D493</f>
        <v>4700</v>
      </c>
      <c r="D493" s="46">
        <v>4700</v>
      </c>
      <c r="E493" s="46"/>
      <c r="F493" s="46">
        <v>4700</v>
      </c>
      <c r="G493" s="46">
        <v>4700</v>
      </c>
      <c r="H493" s="46"/>
      <c r="I493" s="46">
        <v>4700</v>
      </c>
      <c r="J493" s="46">
        <v>4700</v>
      </c>
      <c r="K493" s="46"/>
      <c r="L493" s="46">
        <v>4700</v>
      </c>
      <c r="M493" s="46">
        <v>4700</v>
      </c>
      <c r="N493" s="162"/>
    </row>
    <row r="494" spans="1:14" ht="18" customHeight="1">
      <c r="A494" s="32"/>
      <c r="B494" s="71" t="s">
        <v>72</v>
      </c>
      <c r="C494" s="44"/>
      <c r="D494" s="44"/>
      <c r="E494" s="44"/>
      <c r="F494" s="44"/>
      <c r="G494" s="44"/>
      <c r="H494" s="44"/>
      <c r="I494" s="44"/>
      <c r="J494" s="44"/>
      <c r="K494" s="44"/>
      <c r="L494" s="24"/>
      <c r="M494" s="24"/>
      <c r="N494" s="162"/>
    </row>
    <row r="495" spans="1:14" ht="36.75" customHeight="1">
      <c r="A495" s="32"/>
      <c r="B495" s="29" t="s">
        <v>528</v>
      </c>
      <c r="C495" s="110">
        <f aca="true" t="shared" si="107" ref="C495:M495">C484/C491</f>
        <v>0.003090909090909091</v>
      </c>
      <c r="D495" s="110">
        <f t="shared" si="107"/>
        <v>0.003090909090909091</v>
      </c>
      <c r="E495" s="110"/>
      <c r="F495" s="110">
        <f t="shared" si="107"/>
        <v>0.00443064182194617</v>
      </c>
      <c r="G495" s="110">
        <f t="shared" si="107"/>
        <v>0.00443064182194617</v>
      </c>
      <c r="H495" s="110"/>
      <c r="I495" s="110">
        <f t="shared" si="107"/>
        <v>0.0017184265010351967</v>
      </c>
      <c r="J495" s="110">
        <f t="shared" si="107"/>
        <v>0.0017184265010351967</v>
      </c>
      <c r="K495" s="110"/>
      <c r="L495" s="110">
        <f t="shared" si="107"/>
        <v>0.001842650103519669</v>
      </c>
      <c r="M495" s="110">
        <f t="shared" si="107"/>
        <v>0.001842650103519669</v>
      </c>
      <c r="N495" s="162"/>
    </row>
    <row r="496" spans="1:14" ht="50.25" customHeight="1">
      <c r="A496" s="32"/>
      <c r="B496" s="208" t="s">
        <v>297</v>
      </c>
      <c r="C496" s="110">
        <f aca="true" t="shared" si="108" ref="C496:M496">C484/C492</f>
        <v>0.061200000000000004</v>
      </c>
      <c r="D496" s="110">
        <f t="shared" si="108"/>
        <v>0.061200000000000004</v>
      </c>
      <c r="E496" s="110"/>
      <c r="F496" s="110">
        <f t="shared" si="108"/>
        <v>0.1646153846153846</v>
      </c>
      <c r="G496" s="110">
        <f t="shared" si="108"/>
        <v>0.1646153846153846</v>
      </c>
      <c r="H496" s="110"/>
      <c r="I496" s="110">
        <f t="shared" si="108"/>
        <v>0.06384615384615386</v>
      </c>
      <c r="J496" s="110">
        <f t="shared" si="108"/>
        <v>0.06384615384615386</v>
      </c>
      <c r="K496" s="110"/>
      <c r="L496" s="110">
        <f t="shared" si="108"/>
        <v>0.06846153846153846</v>
      </c>
      <c r="M496" s="110">
        <f t="shared" si="108"/>
        <v>0.06846153846153846</v>
      </c>
      <c r="N496" s="162"/>
    </row>
    <row r="497" spans="1:14" ht="66" customHeight="1">
      <c r="A497" s="32"/>
      <c r="B497" s="296" t="s">
        <v>293</v>
      </c>
      <c r="C497" s="110">
        <f aca="true" t="shared" si="109" ref="C497:M497">C485/C493</f>
        <v>0.004085106382978723</v>
      </c>
      <c r="D497" s="110">
        <f t="shared" si="109"/>
        <v>0.004085106382978723</v>
      </c>
      <c r="E497" s="110"/>
      <c r="F497" s="110">
        <f t="shared" si="109"/>
        <v>0.004085106382978723</v>
      </c>
      <c r="G497" s="110">
        <f t="shared" si="109"/>
        <v>0.004085106382978723</v>
      </c>
      <c r="H497" s="110"/>
      <c r="I497" s="110">
        <f t="shared" si="109"/>
        <v>0.010957446808510638</v>
      </c>
      <c r="J497" s="110">
        <f t="shared" si="109"/>
        <v>0.010957446808510638</v>
      </c>
      <c r="K497" s="110"/>
      <c r="L497" s="110">
        <f t="shared" si="109"/>
        <v>0.011574468085106383</v>
      </c>
      <c r="M497" s="110">
        <f t="shared" si="109"/>
        <v>0.011574468085106383</v>
      </c>
      <c r="N497" s="162"/>
    </row>
    <row r="498" spans="1:14" ht="22.5" customHeight="1">
      <c r="A498" s="32"/>
      <c r="B498" s="71" t="s">
        <v>74</v>
      </c>
      <c r="C498" s="44"/>
      <c r="D498" s="44"/>
      <c r="E498" s="44"/>
      <c r="F498" s="44"/>
      <c r="G498" s="44"/>
      <c r="H498" s="44"/>
      <c r="I498" s="44"/>
      <c r="J498" s="44"/>
      <c r="K498" s="44"/>
      <c r="L498" s="24"/>
      <c r="M498" s="24"/>
      <c r="N498" s="162"/>
    </row>
    <row r="499" spans="1:14" ht="32.25" customHeight="1">
      <c r="A499" s="32"/>
      <c r="B499" s="97" t="s">
        <v>441</v>
      </c>
      <c r="C499" s="44">
        <v>100</v>
      </c>
      <c r="D499" s="44">
        <v>100</v>
      </c>
      <c r="E499" s="44"/>
      <c r="F499" s="44">
        <v>100</v>
      </c>
      <c r="G499" s="44">
        <v>100</v>
      </c>
      <c r="H499" s="44"/>
      <c r="I499" s="44">
        <v>100</v>
      </c>
      <c r="J499" s="44">
        <v>100</v>
      </c>
      <c r="K499" s="44"/>
      <c r="L499" s="44">
        <v>100</v>
      </c>
      <c r="M499" s="44">
        <v>100</v>
      </c>
      <c r="N499" s="162"/>
    </row>
    <row r="500" spans="1:14" ht="62.25" customHeight="1">
      <c r="A500" s="224" t="s">
        <v>463</v>
      </c>
      <c r="B500" s="71"/>
      <c r="C500" s="55">
        <f aca="true" t="shared" si="110" ref="C500:M500">C502</f>
        <v>2137.8</v>
      </c>
      <c r="D500" s="55">
        <f t="shared" si="110"/>
        <v>2137.8</v>
      </c>
      <c r="E500" s="55"/>
      <c r="F500" s="55">
        <f>G500</f>
        <v>2833.3875</v>
      </c>
      <c r="G500" s="55">
        <f t="shared" si="110"/>
        <v>2833.3875</v>
      </c>
      <c r="H500" s="55"/>
      <c r="I500" s="55">
        <f t="shared" si="110"/>
        <v>2244.6490624999997</v>
      </c>
      <c r="J500" s="55">
        <f t="shared" si="110"/>
        <v>2244.6490624999997</v>
      </c>
      <c r="K500" s="55"/>
      <c r="L500" s="55">
        <f t="shared" si="110"/>
        <v>2408.6602421875</v>
      </c>
      <c r="M500" s="55">
        <f t="shared" si="110"/>
        <v>2408.6602421875</v>
      </c>
      <c r="N500" s="13"/>
    </row>
    <row r="501" spans="1:14" ht="78.75">
      <c r="A501" s="19" t="s">
        <v>510</v>
      </c>
      <c r="B501" s="18"/>
      <c r="C501" s="55"/>
      <c r="D501" s="44"/>
      <c r="E501" s="44"/>
      <c r="F501" s="42"/>
      <c r="G501" s="44"/>
      <c r="H501" s="44"/>
      <c r="I501" s="44"/>
      <c r="J501" s="44"/>
      <c r="K501" s="38"/>
      <c r="L501" s="15"/>
      <c r="M501" s="15"/>
      <c r="N501" s="13"/>
    </row>
    <row r="502" spans="1:14" ht="15.75">
      <c r="A502" s="33" t="s">
        <v>513</v>
      </c>
      <c r="B502" s="14"/>
      <c r="C502" s="55">
        <f aca="true" t="shared" si="111" ref="C502:M502">C503+C504</f>
        <v>2137.8</v>
      </c>
      <c r="D502" s="55">
        <f t="shared" si="111"/>
        <v>2137.8</v>
      </c>
      <c r="E502" s="55"/>
      <c r="F502" s="55">
        <f>G502</f>
        <v>2833.3875</v>
      </c>
      <c r="G502" s="55">
        <f t="shared" si="111"/>
        <v>2833.3875</v>
      </c>
      <c r="H502" s="55"/>
      <c r="I502" s="55">
        <f t="shared" si="111"/>
        <v>2244.6490624999997</v>
      </c>
      <c r="J502" s="55">
        <f t="shared" si="111"/>
        <v>2244.6490624999997</v>
      </c>
      <c r="K502" s="55"/>
      <c r="L502" s="55">
        <f t="shared" si="111"/>
        <v>2408.6602421875</v>
      </c>
      <c r="M502" s="55">
        <f t="shared" si="111"/>
        <v>2408.6602421875</v>
      </c>
      <c r="N502" s="13"/>
    </row>
    <row r="503" spans="1:14" ht="47.25">
      <c r="A503" s="208" t="s">
        <v>297</v>
      </c>
      <c r="B503" s="14"/>
      <c r="C503" s="55">
        <f>C506+C525+C553+C571</f>
        <v>2124.9</v>
      </c>
      <c r="D503" s="55">
        <f aca="true" t="shared" si="112" ref="D503:M503">D506+D525+D553+D571</f>
        <v>2124.9</v>
      </c>
      <c r="E503" s="55"/>
      <c r="F503" s="55">
        <f t="shared" si="112"/>
        <v>2539.5</v>
      </c>
      <c r="G503" s="55">
        <f>G506+G525+G553+G571</f>
        <v>2539.5</v>
      </c>
      <c r="H503" s="55"/>
      <c r="I503" s="55">
        <f t="shared" si="112"/>
        <v>2229.72</v>
      </c>
      <c r="J503" s="55">
        <f t="shared" si="112"/>
        <v>2229.72</v>
      </c>
      <c r="K503" s="55"/>
      <c r="L503" s="55">
        <f t="shared" si="112"/>
        <v>2392.6115</v>
      </c>
      <c r="M503" s="55">
        <f t="shared" si="112"/>
        <v>2392.6115</v>
      </c>
      <c r="N503" s="13"/>
    </row>
    <row r="504" spans="1:14" ht="78.75">
      <c r="A504" s="9" t="s">
        <v>311</v>
      </c>
      <c r="B504" s="33"/>
      <c r="C504" s="55">
        <f aca="true" t="shared" si="113" ref="C504:M504">C526+C572</f>
        <v>12.9</v>
      </c>
      <c r="D504" s="55">
        <f t="shared" si="113"/>
        <v>12.9</v>
      </c>
      <c r="E504" s="55"/>
      <c r="F504" s="55">
        <f t="shared" si="113"/>
        <v>13.8875</v>
      </c>
      <c r="G504" s="55">
        <f>G507+G526+G572</f>
        <v>293.8875</v>
      </c>
      <c r="H504" s="55"/>
      <c r="I504" s="55">
        <f t="shared" si="113"/>
        <v>14.9290625</v>
      </c>
      <c r="J504" s="55">
        <f t="shared" si="113"/>
        <v>14.9290625</v>
      </c>
      <c r="K504" s="55"/>
      <c r="L504" s="55">
        <f t="shared" si="113"/>
        <v>16.0487421875</v>
      </c>
      <c r="M504" s="55">
        <f t="shared" si="113"/>
        <v>16.0487421875</v>
      </c>
      <c r="N504" s="13"/>
    </row>
    <row r="505" spans="1:14" ht="82.5" customHeight="1">
      <c r="A505" s="29"/>
      <c r="B505" s="305" t="s">
        <v>460</v>
      </c>
      <c r="C505" s="55">
        <f aca="true" t="shared" si="114" ref="C505:M505">C506</f>
        <v>1731.7</v>
      </c>
      <c r="D505" s="55">
        <f t="shared" si="114"/>
        <v>1731.7</v>
      </c>
      <c r="E505" s="55"/>
      <c r="F505" s="55">
        <f>G505</f>
        <v>2141.6</v>
      </c>
      <c r="G505" s="55">
        <f>G506+G507</f>
        <v>2141.6</v>
      </c>
      <c r="H505" s="55"/>
      <c r="I505" s="55">
        <f t="shared" si="114"/>
        <v>2001.2199999999998</v>
      </c>
      <c r="J505" s="55">
        <f t="shared" si="114"/>
        <v>2001.2199999999998</v>
      </c>
      <c r="K505" s="55"/>
      <c r="L505" s="55">
        <f t="shared" si="114"/>
        <v>2151.3115</v>
      </c>
      <c r="M505" s="55">
        <f t="shared" si="114"/>
        <v>2151.3115</v>
      </c>
      <c r="N505" s="13"/>
    </row>
    <row r="506" spans="1:14" ht="48.75" customHeight="1">
      <c r="A506" s="29"/>
      <c r="B506" s="219" t="s">
        <v>297</v>
      </c>
      <c r="C506" s="56">
        <f>D506</f>
        <v>1731.7</v>
      </c>
      <c r="D506" s="56">
        <v>1731.7</v>
      </c>
      <c r="E506" s="56"/>
      <c r="F506" s="56">
        <f>G506</f>
        <v>1861.6</v>
      </c>
      <c r="G506" s="56">
        <v>1861.6</v>
      </c>
      <c r="H506" s="56"/>
      <c r="I506" s="56">
        <f>G506*1.075</f>
        <v>2001.2199999999998</v>
      </c>
      <c r="J506" s="56">
        <f>I506</f>
        <v>2001.2199999999998</v>
      </c>
      <c r="K506" s="38"/>
      <c r="L506" s="24">
        <f>J506*1.075</f>
        <v>2151.3115</v>
      </c>
      <c r="M506" s="24">
        <f>L506</f>
        <v>2151.3115</v>
      </c>
      <c r="N506" s="13"/>
    </row>
    <row r="507" spans="1:14" ht="112.5" customHeight="1">
      <c r="A507" s="29"/>
      <c r="B507" s="9" t="s">
        <v>81</v>
      </c>
      <c r="C507" s="56"/>
      <c r="D507" s="56"/>
      <c r="E507" s="56"/>
      <c r="F507" s="56">
        <f>G507</f>
        <v>280</v>
      </c>
      <c r="G507" s="56">
        <v>280</v>
      </c>
      <c r="H507" s="56"/>
      <c r="I507" s="56"/>
      <c r="J507" s="56"/>
      <c r="K507" s="38"/>
      <c r="L507" s="24"/>
      <c r="M507" s="24"/>
      <c r="N507" s="13"/>
    </row>
    <row r="508" spans="1:14" ht="15.75">
      <c r="A508" s="71"/>
      <c r="B508" s="71" t="s">
        <v>66</v>
      </c>
      <c r="C508" s="87"/>
      <c r="D508" s="46"/>
      <c r="E508" s="46"/>
      <c r="F508" s="45"/>
      <c r="G508" s="46"/>
      <c r="H508" s="46"/>
      <c r="I508" s="45"/>
      <c r="J508" s="46"/>
      <c r="K508" s="38"/>
      <c r="L508" s="15"/>
      <c r="M508" s="15"/>
      <c r="N508" s="13"/>
    </row>
    <row r="509" spans="1:14" ht="31.5" customHeight="1">
      <c r="A509" s="16"/>
      <c r="B509" s="104" t="s">
        <v>488</v>
      </c>
      <c r="C509" s="88"/>
      <c r="D509" s="46"/>
      <c r="E509" s="46"/>
      <c r="F509" s="46"/>
      <c r="G509" s="46"/>
      <c r="H509" s="46"/>
      <c r="I509" s="46"/>
      <c r="J509" s="46"/>
      <c r="K509" s="38"/>
      <c r="L509" s="15"/>
      <c r="M509" s="15"/>
      <c r="N509" s="13"/>
    </row>
    <row r="510" spans="1:14" ht="48.75" customHeight="1">
      <c r="A510" s="29"/>
      <c r="B510" s="219" t="s">
        <v>297</v>
      </c>
      <c r="C510" s="88">
        <f>D510</f>
        <v>13922</v>
      </c>
      <c r="D510" s="88">
        <v>13922</v>
      </c>
      <c r="E510" s="88"/>
      <c r="F510" s="88">
        <f>G510</f>
        <v>16000</v>
      </c>
      <c r="G510" s="88">
        <v>16000</v>
      </c>
      <c r="H510" s="88"/>
      <c r="I510" s="88">
        <v>96864</v>
      </c>
      <c r="J510" s="88">
        <f>I510</f>
        <v>96864</v>
      </c>
      <c r="K510" s="38"/>
      <c r="L510" s="15">
        <v>96864</v>
      </c>
      <c r="M510" s="15">
        <f>L510</f>
        <v>96864</v>
      </c>
      <c r="N510" s="13"/>
    </row>
    <row r="511" spans="1:14" ht="123.75" customHeight="1">
      <c r="A511" s="29"/>
      <c r="B511" s="9" t="s">
        <v>81</v>
      </c>
      <c r="C511" s="88"/>
      <c r="D511" s="88"/>
      <c r="E511" s="88"/>
      <c r="F511" s="88">
        <f>G511</f>
        <v>1886</v>
      </c>
      <c r="G511" s="88">
        <v>1886</v>
      </c>
      <c r="H511" s="88"/>
      <c r="I511" s="88"/>
      <c r="J511" s="88"/>
      <c r="K511" s="38"/>
      <c r="L511" s="15"/>
      <c r="M511" s="15"/>
      <c r="N511" s="13"/>
    </row>
    <row r="512" spans="1:14" ht="19.5" customHeight="1">
      <c r="A512" s="21"/>
      <c r="B512" s="227" t="s">
        <v>70</v>
      </c>
      <c r="C512" s="88"/>
      <c r="D512" s="88"/>
      <c r="E512" s="88"/>
      <c r="F512" s="88"/>
      <c r="G512" s="88"/>
      <c r="H512" s="88"/>
      <c r="I512" s="88"/>
      <c r="J512" s="88"/>
      <c r="K512" s="38"/>
      <c r="L512" s="15"/>
      <c r="M512" s="15"/>
      <c r="N512" s="13"/>
    </row>
    <row r="513" spans="1:14" ht="50.25" customHeight="1">
      <c r="A513" s="16"/>
      <c r="B513" s="104" t="s">
        <v>550</v>
      </c>
      <c r="C513" s="88"/>
      <c r="D513" s="88"/>
      <c r="E513" s="88"/>
      <c r="F513" s="88"/>
      <c r="G513" s="88"/>
      <c r="H513" s="88"/>
      <c r="I513" s="88"/>
      <c r="J513" s="88"/>
      <c r="K513" s="38"/>
      <c r="L513" s="15"/>
      <c r="M513" s="15"/>
      <c r="N513" s="13"/>
    </row>
    <row r="514" spans="1:14" ht="50.25" customHeight="1">
      <c r="A514" s="29"/>
      <c r="B514" s="219" t="s">
        <v>297</v>
      </c>
      <c r="C514" s="88">
        <f>D514</f>
        <v>13922</v>
      </c>
      <c r="D514" s="88">
        <v>13922</v>
      </c>
      <c r="E514" s="88"/>
      <c r="F514" s="88">
        <f>G514</f>
        <v>16000</v>
      </c>
      <c r="G514" s="88">
        <v>16000</v>
      </c>
      <c r="H514" s="88"/>
      <c r="I514" s="88">
        <v>96864</v>
      </c>
      <c r="J514" s="88">
        <v>96864</v>
      </c>
      <c r="K514" s="88"/>
      <c r="L514" s="88">
        <v>96864</v>
      </c>
      <c r="M514" s="88">
        <v>96864</v>
      </c>
      <c r="N514" s="13"/>
    </row>
    <row r="515" spans="1:14" ht="116.25" customHeight="1">
      <c r="A515" s="29"/>
      <c r="B515" s="9" t="s">
        <v>81</v>
      </c>
      <c r="C515" s="88"/>
      <c r="D515" s="88"/>
      <c r="E515" s="88"/>
      <c r="F515" s="88">
        <f>G515</f>
        <v>1886</v>
      </c>
      <c r="G515" s="88">
        <v>1886</v>
      </c>
      <c r="H515" s="88"/>
      <c r="I515" s="88"/>
      <c r="J515" s="88"/>
      <c r="K515" s="88"/>
      <c r="L515" s="88"/>
      <c r="M515" s="88"/>
      <c r="N515" s="13"/>
    </row>
    <row r="516" spans="1:14" ht="15.75">
      <c r="A516" s="21"/>
      <c r="B516" s="227" t="s">
        <v>72</v>
      </c>
      <c r="C516" s="40"/>
      <c r="D516" s="40"/>
      <c r="E516" s="40"/>
      <c r="F516" s="40"/>
      <c r="G516" s="40"/>
      <c r="H516" s="40"/>
      <c r="I516" s="40"/>
      <c r="J516" s="40"/>
      <c r="K516" s="15"/>
      <c r="L516" s="15"/>
      <c r="M516" s="15"/>
      <c r="N516" s="13"/>
    </row>
    <row r="517" spans="1:14" ht="49.5" customHeight="1">
      <c r="A517" s="16"/>
      <c r="B517" s="104" t="s">
        <v>506</v>
      </c>
      <c r="C517" s="51"/>
      <c r="D517" s="51"/>
      <c r="E517" s="51"/>
      <c r="F517" s="51"/>
      <c r="G517" s="51"/>
      <c r="H517" s="51"/>
      <c r="I517" s="92"/>
      <c r="J517" s="92"/>
      <c r="K517" s="15"/>
      <c r="L517" s="15"/>
      <c r="M517" s="15"/>
      <c r="N517" s="13"/>
    </row>
    <row r="518" spans="1:14" ht="51" customHeight="1">
      <c r="A518" s="11"/>
      <c r="B518" s="219" t="s">
        <v>297</v>
      </c>
      <c r="C518" s="51">
        <f aca="true" t="shared" si="115" ref="C518:M518">C506/C514</f>
        <v>0.12438586409998564</v>
      </c>
      <c r="D518" s="51">
        <f t="shared" si="115"/>
        <v>0.12438586409998564</v>
      </c>
      <c r="E518" s="51"/>
      <c r="F518" s="51">
        <f t="shared" si="115"/>
        <v>0.11635</v>
      </c>
      <c r="G518" s="51">
        <f t="shared" si="115"/>
        <v>0.11635</v>
      </c>
      <c r="H518" s="51"/>
      <c r="I518" s="51">
        <f t="shared" si="115"/>
        <v>0.02066010075982821</v>
      </c>
      <c r="J518" s="51">
        <f t="shared" si="115"/>
        <v>0.02066010075982821</v>
      </c>
      <c r="K518" s="51"/>
      <c r="L518" s="51">
        <f t="shared" si="115"/>
        <v>0.022209608316815326</v>
      </c>
      <c r="M518" s="51">
        <f t="shared" si="115"/>
        <v>0.022209608316815326</v>
      </c>
      <c r="N518" s="13"/>
    </row>
    <row r="519" spans="1:14" ht="115.5" customHeight="1">
      <c r="A519" s="11"/>
      <c r="B519" s="9" t="s">
        <v>81</v>
      </c>
      <c r="C519" s="51"/>
      <c r="D519" s="51"/>
      <c r="E519" s="51"/>
      <c r="F519" s="51">
        <f>F507/F515</f>
        <v>0.14846235418875928</v>
      </c>
      <c r="G519" s="51">
        <f>G507/G515</f>
        <v>0.14846235418875928</v>
      </c>
      <c r="H519" s="51"/>
      <c r="I519" s="51"/>
      <c r="J519" s="51"/>
      <c r="K519" s="51"/>
      <c r="L519" s="51"/>
      <c r="M519" s="51"/>
      <c r="N519" s="13"/>
    </row>
    <row r="520" spans="1:14" ht="15.75">
      <c r="A520" s="21"/>
      <c r="B520" s="21" t="s">
        <v>39</v>
      </c>
      <c r="C520" s="40"/>
      <c r="D520" s="40"/>
      <c r="E520" s="40"/>
      <c r="F520" s="40"/>
      <c r="G520" s="40"/>
      <c r="H520" s="40"/>
      <c r="I520" s="40"/>
      <c r="J520" s="40"/>
      <c r="K520" s="24"/>
      <c r="L520" s="15"/>
      <c r="M520" s="15"/>
      <c r="N520" s="13"/>
    </row>
    <row r="521" spans="1:14" ht="31.5">
      <c r="A521" s="16"/>
      <c r="B521" s="16" t="s">
        <v>549</v>
      </c>
      <c r="C521" s="40"/>
      <c r="D521" s="40"/>
      <c r="E521" s="40"/>
      <c r="F521" s="40"/>
      <c r="G521" s="40"/>
      <c r="H521" s="40"/>
      <c r="I521" s="40"/>
      <c r="J521" s="40"/>
      <c r="K521" s="24"/>
      <c r="L521" s="15"/>
      <c r="M521" s="15"/>
      <c r="N521" s="13"/>
    </row>
    <row r="522" spans="1:14" ht="48.75" customHeight="1">
      <c r="A522" s="11"/>
      <c r="B522" s="219" t="s">
        <v>297</v>
      </c>
      <c r="C522" s="40">
        <f>C514/C510*100</f>
        <v>100</v>
      </c>
      <c r="D522" s="40">
        <f>D514/D510*100</f>
        <v>100</v>
      </c>
      <c r="E522" s="40"/>
      <c r="F522" s="40">
        <f>F514/F510*100</f>
        <v>100</v>
      </c>
      <c r="G522" s="40">
        <f>G514/G510*100</f>
        <v>100</v>
      </c>
      <c r="H522" s="40"/>
      <c r="I522" s="40">
        <f>I514/I510*100</f>
        <v>100</v>
      </c>
      <c r="J522" s="40">
        <f>J514/J510*100</f>
        <v>100</v>
      </c>
      <c r="K522" s="40"/>
      <c r="L522" s="40">
        <f>L514/L510*100</f>
        <v>100</v>
      </c>
      <c r="M522" s="40">
        <f>M514/M510*100</f>
        <v>100</v>
      </c>
      <c r="N522" s="13"/>
    </row>
    <row r="523" spans="1:14" ht="114.75" customHeight="1">
      <c r="A523" s="11"/>
      <c r="B523" s="9" t="s">
        <v>81</v>
      </c>
      <c r="C523" s="40"/>
      <c r="D523" s="40"/>
      <c r="E523" s="40"/>
      <c r="F523" s="40">
        <f>F515/F511*100</f>
        <v>100</v>
      </c>
      <c r="G523" s="40">
        <f>G515/G511*100</f>
        <v>100</v>
      </c>
      <c r="H523" s="40"/>
      <c r="I523" s="40"/>
      <c r="J523" s="40"/>
      <c r="K523" s="40"/>
      <c r="L523" s="40"/>
      <c r="M523" s="40"/>
      <c r="N523" s="13"/>
    </row>
    <row r="524" spans="1:14" ht="80.25" customHeight="1">
      <c r="A524" s="11"/>
      <c r="B524" s="306" t="s">
        <v>415</v>
      </c>
      <c r="C524" s="34">
        <f aca="true" t="shared" si="116" ref="C524:M524">C525+C526</f>
        <v>311.29999999999995</v>
      </c>
      <c r="D524" s="34">
        <f t="shared" si="116"/>
        <v>311.29999999999995</v>
      </c>
      <c r="E524" s="34"/>
      <c r="F524" s="34">
        <f t="shared" si="116"/>
        <v>165.9</v>
      </c>
      <c r="G524" s="34">
        <f t="shared" si="116"/>
        <v>165.9</v>
      </c>
      <c r="H524" s="34"/>
      <c r="I524" s="34">
        <f t="shared" si="116"/>
        <v>124.4175</v>
      </c>
      <c r="J524" s="34">
        <f t="shared" si="116"/>
        <v>124.4175</v>
      </c>
      <c r="K524" s="34"/>
      <c r="L524" s="34">
        <f t="shared" si="116"/>
        <v>131.5738125</v>
      </c>
      <c r="M524" s="34">
        <f t="shared" si="116"/>
        <v>131.5738125</v>
      </c>
      <c r="N524" s="13"/>
    </row>
    <row r="525" spans="1:14" ht="50.25" customHeight="1">
      <c r="A525" s="11"/>
      <c r="B525" s="219" t="s">
        <v>297</v>
      </c>
      <c r="C525" s="40">
        <f>D525</f>
        <v>304.9</v>
      </c>
      <c r="D525" s="40">
        <v>304.9</v>
      </c>
      <c r="E525" s="40"/>
      <c r="F525" s="40">
        <f>G525</f>
        <v>159</v>
      </c>
      <c r="G525" s="40">
        <v>159</v>
      </c>
      <c r="H525" s="40"/>
      <c r="I525" s="40">
        <v>117</v>
      </c>
      <c r="J525" s="40">
        <f>I525</f>
        <v>117</v>
      </c>
      <c r="K525" s="15"/>
      <c r="L525" s="24">
        <v>123.6</v>
      </c>
      <c r="M525" s="24">
        <f>L525</f>
        <v>123.6</v>
      </c>
      <c r="N525" s="13"/>
    </row>
    <row r="526" spans="1:14" ht="110.25">
      <c r="A526" s="16"/>
      <c r="B526" s="9" t="s">
        <v>311</v>
      </c>
      <c r="C526" s="40">
        <f>D526</f>
        <v>6.4</v>
      </c>
      <c r="D526" s="24">
        <v>6.4</v>
      </c>
      <c r="E526" s="24"/>
      <c r="F526" s="24">
        <f>G526</f>
        <v>6.9</v>
      </c>
      <c r="G526" s="24">
        <v>6.9</v>
      </c>
      <c r="H526" s="24"/>
      <c r="I526" s="24">
        <f>G526*1.075</f>
        <v>7.4175</v>
      </c>
      <c r="J526" s="24">
        <f>I526</f>
        <v>7.4175</v>
      </c>
      <c r="K526" s="15"/>
      <c r="L526" s="24">
        <f>J526*1.075</f>
        <v>7.9738125</v>
      </c>
      <c r="M526" s="24">
        <f>L526</f>
        <v>7.9738125</v>
      </c>
      <c r="N526" s="13"/>
    </row>
    <row r="527" spans="1:14" ht="15.75">
      <c r="A527" s="21"/>
      <c r="B527" s="227" t="s">
        <v>501</v>
      </c>
      <c r="C527" s="40"/>
      <c r="D527" s="24"/>
      <c r="E527" s="24"/>
      <c r="F527" s="24"/>
      <c r="G527" s="24"/>
      <c r="H527" s="24"/>
      <c r="I527" s="24"/>
      <c r="J527" s="24"/>
      <c r="K527" s="15"/>
      <c r="L527" s="15"/>
      <c r="M527" s="15"/>
      <c r="N527" s="13"/>
    </row>
    <row r="528" spans="1:14" ht="33.75" customHeight="1">
      <c r="A528" s="16"/>
      <c r="B528" s="104" t="s">
        <v>529</v>
      </c>
      <c r="C528" s="49">
        <f aca="true" t="shared" si="117" ref="C528:M528">C529+C530</f>
        <v>108285</v>
      </c>
      <c r="D528" s="49">
        <f t="shared" si="117"/>
        <v>108285</v>
      </c>
      <c r="E528" s="49">
        <f t="shared" si="117"/>
        <v>0</v>
      </c>
      <c r="F528" s="49">
        <f t="shared" si="117"/>
        <v>104641</v>
      </c>
      <c r="G528" s="49">
        <f t="shared" si="117"/>
        <v>104641</v>
      </c>
      <c r="H528" s="49">
        <f t="shared" si="117"/>
        <v>0</v>
      </c>
      <c r="I528" s="49">
        <f t="shared" si="117"/>
        <v>162535</v>
      </c>
      <c r="J528" s="49">
        <f t="shared" si="117"/>
        <v>162535</v>
      </c>
      <c r="K528" s="49">
        <f t="shared" si="117"/>
        <v>0</v>
      </c>
      <c r="L528" s="49">
        <f t="shared" si="117"/>
        <v>162535</v>
      </c>
      <c r="M528" s="49">
        <f t="shared" si="117"/>
        <v>162535</v>
      </c>
      <c r="N528" s="13"/>
    </row>
    <row r="529" spans="1:14" ht="48" customHeight="1">
      <c r="A529" s="11"/>
      <c r="B529" s="219" t="s">
        <v>297</v>
      </c>
      <c r="C529" s="49">
        <f>D529</f>
        <v>97519</v>
      </c>
      <c r="D529" s="49">
        <v>97519</v>
      </c>
      <c r="E529" s="49"/>
      <c r="F529" s="49">
        <f>G529</f>
        <v>93875</v>
      </c>
      <c r="G529" s="49">
        <v>93875</v>
      </c>
      <c r="H529" s="49"/>
      <c r="I529" s="49">
        <v>129693</v>
      </c>
      <c r="J529" s="49">
        <v>129693</v>
      </c>
      <c r="K529" s="15"/>
      <c r="L529" s="15">
        <v>129693</v>
      </c>
      <c r="M529" s="15">
        <v>129693</v>
      </c>
      <c r="N529" s="13"/>
    </row>
    <row r="530" spans="1:14" ht="110.25">
      <c r="A530" s="16"/>
      <c r="B530" s="9" t="s">
        <v>311</v>
      </c>
      <c r="C530" s="49">
        <v>10766</v>
      </c>
      <c r="D530" s="49">
        <f>C530</f>
        <v>10766</v>
      </c>
      <c r="E530" s="49"/>
      <c r="F530" s="49">
        <f>G530</f>
        <v>10766</v>
      </c>
      <c r="G530" s="49">
        <v>10766</v>
      </c>
      <c r="H530" s="49"/>
      <c r="I530" s="49">
        <v>32842</v>
      </c>
      <c r="J530" s="49">
        <v>32842</v>
      </c>
      <c r="K530" s="15"/>
      <c r="L530" s="15">
        <f>M530</f>
        <v>32842</v>
      </c>
      <c r="M530" s="15">
        <v>32842</v>
      </c>
      <c r="N530" s="13"/>
    </row>
    <row r="531" spans="1:14" ht="21" customHeight="1">
      <c r="A531" s="21"/>
      <c r="B531" s="227" t="s">
        <v>507</v>
      </c>
      <c r="C531" s="40"/>
      <c r="D531" s="24"/>
      <c r="E531" s="24"/>
      <c r="F531" s="24"/>
      <c r="G531" s="24"/>
      <c r="H531" s="24"/>
      <c r="I531" s="24"/>
      <c r="J531" s="24"/>
      <c r="K531" s="15"/>
      <c r="L531" s="15"/>
      <c r="M531" s="15"/>
      <c r="N531" s="13"/>
    </row>
    <row r="532" spans="1:14" ht="31.5">
      <c r="A532" s="16"/>
      <c r="B532" s="104" t="s">
        <v>530</v>
      </c>
      <c r="C532" s="49">
        <f aca="true" t="shared" si="118" ref="C532:M532">C533+C534</f>
        <v>108285</v>
      </c>
      <c r="D532" s="49">
        <f t="shared" si="118"/>
        <v>108285</v>
      </c>
      <c r="E532" s="49">
        <f t="shared" si="118"/>
        <v>0</v>
      </c>
      <c r="F532" s="49">
        <f t="shared" si="118"/>
        <v>104641</v>
      </c>
      <c r="G532" s="49">
        <f>F532</f>
        <v>104641</v>
      </c>
      <c r="H532" s="49">
        <f t="shared" si="118"/>
        <v>0</v>
      </c>
      <c r="I532" s="49">
        <f t="shared" si="118"/>
        <v>89599</v>
      </c>
      <c r="J532" s="49">
        <f t="shared" si="118"/>
        <v>89599</v>
      </c>
      <c r="K532" s="49">
        <f t="shared" si="118"/>
        <v>0</v>
      </c>
      <c r="L532" s="49">
        <f t="shared" si="118"/>
        <v>89599</v>
      </c>
      <c r="M532" s="49">
        <f t="shared" si="118"/>
        <v>89599</v>
      </c>
      <c r="N532" s="13"/>
    </row>
    <row r="533" spans="1:14" ht="48" customHeight="1">
      <c r="A533" s="11"/>
      <c r="B533" s="219" t="s">
        <v>297</v>
      </c>
      <c r="C533" s="49">
        <f>D533</f>
        <v>97519</v>
      </c>
      <c r="D533" s="49">
        <f>D529</f>
        <v>97519</v>
      </c>
      <c r="E533" s="49"/>
      <c r="F533" s="49">
        <f>G533</f>
        <v>93875</v>
      </c>
      <c r="G533" s="49">
        <f>G529</f>
        <v>93875</v>
      </c>
      <c r="H533" s="49"/>
      <c r="I533" s="49">
        <v>78833</v>
      </c>
      <c r="J533" s="49">
        <f>I533</f>
        <v>78833</v>
      </c>
      <c r="K533" s="49"/>
      <c r="L533" s="49">
        <v>78833</v>
      </c>
      <c r="M533" s="49">
        <f>L533</f>
        <v>78833</v>
      </c>
      <c r="N533" s="13"/>
    </row>
    <row r="534" spans="1:14" ht="111.75" customHeight="1">
      <c r="A534" s="16"/>
      <c r="B534" s="105" t="s">
        <v>311</v>
      </c>
      <c r="C534" s="49">
        <v>10766</v>
      </c>
      <c r="D534" s="49">
        <v>10766</v>
      </c>
      <c r="E534" s="49"/>
      <c r="F534" s="49">
        <v>10766</v>
      </c>
      <c r="G534" s="49">
        <v>10766</v>
      </c>
      <c r="H534" s="49"/>
      <c r="I534" s="49">
        <v>10766</v>
      </c>
      <c r="J534" s="49">
        <v>10766</v>
      </c>
      <c r="K534" s="49"/>
      <c r="L534" s="49">
        <v>10766</v>
      </c>
      <c r="M534" s="49">
        <v>10766</v>
      </c>
      <c r="N534" s="13"/>
    </row>
    <row r="535" spans="1:14" ht="47.25">
      <c r="A535" s="16"/>
      <c r="B535" s="104" t="s">
        <v>531</v>
      </c>
      <c r="C535" s="49">
        <f aca="true" t="shared" si="119" ref="C535:M535">C536</f>
        <v>1271</v>
      </c>
      <c r="D535" s="49">
        <f t="shared" si="119"/>
        <v>1271</v>
      </c>
      <c r="E535" s="49">
        <f t="shared" si="119"/>
        <v>0</v>
      </c>
      <c r="F535" s="49">
        <f t="shared" si="119"/>
        <v>1342</v>
      </c>
      <c r="G535" s="49">
        <f t="shared" si="119"/>
        <v>1342</v>
      </c>
      <c r="H535" s="49">
        <f t="shared" si="119"/>
        <v>0</v>
      </c>
      <c r="I535" s="49">
        <f t="shared" si="119"/>
        <v>1418</v>
      </c>
      <c r="J535" s="49">
        <f t="shared" si="119"/>
        <v>1418</v>
      </c>
      <c r="K535" s="49"/>
      <c r="L535" s="49">
        <f t="shared" si="119"/>
        <v>1497</v>
      </c>
      <c r="M535" s="49">
        <f t="shared" si="119"/>
        <v>1497</v>
      </c>
      <c r="N535" s="13"/>
    </row>
    <row r="536" spans="1:14" ht="47.25">
      <c r="A536" s="16"/>
      <c r="B536" s="208" t="s">
        <v>292</v>
      </c>
      <c r="C536" s="49">
        <v>1271</v>
      </c>
      <c r="D536" s="49">
        <v>1271</v>
      </c>
      <c r="E536" s="49"/>
      <c r="F536" s="49">
        <v>1342</v>
      </c>
      <c r="G536" s="49">
        <v>1342</v>
      </c>
      <c r="H536" s="49"/>
      <c r="I536" s="49">
        <v>1418</v>
      </c>
      <c r="J536" s="49">
        <v>1418</v>
      </c>
      <c r="K536" s="15"/>
      <c r="L536" s="15">
        <v>1497</v>
      </c>
      <c r="M536" s="15">
        <v>1497</v>
      </c>
      <c r="N536" s="13"/>
    </row>
    <row r="537" spans="1:14" ht="110.25">
      <c r="A537" s="16"/>
      <c r="B537" s="9" t="s">
        <v>311</v>
      </c>
      <c r="C537" s="49">
        <v>3863</v>
      </c>
      <c r="D537" s="49">
        <v>3863</v>
      </c>
      <c r="E537" s="49"/>
      <c r="F537" s="49">
        <v>3863</v>
      </c>
      <c r="G537" s="49">
        <v>3863</v>
      </c>
      <c r="H537" s="49"/>
      <c r="I537" s="49">
        <v>3863</v>
      </c>
      <c r="J537" s="49">
        <v>3863</v>
      </c>
      <c r="K537" s="15"/>
      <c r="L537" s="15">
        <v>3863</v>
      </c>
      <c r="M537" s="15">
        <v>3863</v>
      </c>
      <c r="N537" s="13"/>
    </row>
    <row r="538" spans="1:14" ht="15.75">
      <c r="A538" s="21"/>
      <c r="B538" s="227" t="s">
        <v>72</v>
      </c>
      <c r="C538" s="40"/>
      <c r="D538" s="40"/>
      <c r="E538" s="40"/>
      <c r="F538" s="40"/>
      <c r="G538" s="40"/>
      <c r="H538" s="40"/>
      <c r="I538" s="40"/>
      <c r="J538" s="40"/>
      <c r="K538" s="15"/>
      <c r="L538" s="15"/>
      <c r="M538" s="15"/>
      <c r="N538" s="13"/>
    </row>
    <row r="539" spans="1:14" ht="47.25" customHeight="1">
      <c r="A539" s="16"/>
      <c r="B539" s="104" t="s">
        <v>532</v>
      </c>
      <c r="C539" s="52">
        <v>0.00045</v>
      </c>
      <c r="D539" s="52">
        <f>C539</f>
        <v>0.00045</v>
      </c>
      <c r="E539" s="52"/>
      <c r="F539" s="52">
        <v>0.00052</v>
      </c>
      <c r="G539" s="52">
        <f>F539</f>
        <v>0.00052</v>
      </c>
      <c r="H539" s="52"/>
      <c r="I539" s="52">
        <v>0.00058</v>
      </c>
      <c r="J539" s="52">
        <f>I539</f>
        <v>0.00058</v>
      </c>
      <c r="K539" s="15"/>
      <c r="L539" s="173">
        <v>0.00064</v>
      </c>
      <c r="M539" s="173">
        <f>L539</f>
        <v>0.00064</v>
      </c>
      <c r="N539" s="13"/>
    </row>
    <row r="540" spans="1:14" ht="50.25" customHeight="1">
      <c r="A540" s="16"/>
      <c r="B540" s="208" t="s">
        <v>297</v>
      </c>
      <c r="C540" s="52">
        <v>0.00046</v>
      </c>
      <c r="D540" s="52">
        <f>C540</f>
        <v>0.00046</v>
      </c>
      <c r="E540" s="92"/>
      <c r="F540" s="52">
        <v>0.00053</v>
      </c>
      <c r="G540" s="52">
        <f>F540</f>
        <v>0.00053</v>
      </c>
      <c r="H540" s="52"/>
      <c r="I540" s="52">
        <v>0.00059</v>
      </c>
      <c r="J540" s="52">
        <f>I540</f>
        <v>0.00059</v>
      </c>
      <c r="K540" s="52"/>
      <c r="L540" s="52">
        <v>0.0006</v>
      </c>
      <c r="M540" s="52">
        <f>L540</f>
        <v>0.0006</v>
      </c>
      <c r="N540" s="13"/>
    </row>
    <row r="541" spans="1:14" ht="110.25">
      <c r="A541" s="16"/>
      <c r="B541" s="9" t="s">
        <v>311</v>
      </c>
      <c r="C541" s="92">
        <f>C526/C534</f>
        <v>0.0005944640535017648</v>
      </c>
      <c r="D541" s="92">
        <f>D526/D534</f>
        <v>0.0005944640535017648</v>
      </c>
      <c r="E541" s="92"/>
      <c r="F541" s="92">
        <f>F526/F534</f>
        <v>0.0006409065576815903</v>
      </c>
      <c r="G541" s="92">
        <f>G526/G534</f>
        <v>0.0006409065576815903</v>
      </c>
      <c r="H541" s="92"/>
      <c r="I541" s="92">
        <f>I526/I534</f>
        <v>0.0006889745495077095</v>
      </c>
      <c r="J541" s="92">
        <f>J526/J534</f>
        <v>0.0006889745495077095</v>
      </c>
      <c r="K541" s="92"/>
      <c r="L541" s="92">
        <f>L526/L534</f>
        <v>0.0007406476407207877</v>
      </c>
      <c r="M541" s="92">
        <f>M526/M534</f>
        <v>0.0007406476407207877</v>
      </c>
      <c r="N541" s="13"/>
    </row>
    <row r="542" spans="1:14" ht="47.25">
      <c r="A542" s="16"/>
      <c r="B542" s="104" t="s">
        <v>533</v>
      </c>
      <c r="C542" s="51">
        <f aca="true" t="shared" si="120" ref="C542:M542">C543</f>
        <v>0.065</v>
      </c>
      <c r="D542" s="51">
        <f t="shared" si="120"/>
        <v>0.065</v>
      </c>
      <c r="E542" s="51"/>
      <c r="F542" s="51">
        <f t="shared" si="120"/>
        <v>0.065</v>
      </c>
      <c r="G542" s="51">
        <f t="shared" si="120"/>
        <v>0.065</v>
      </c>
      <c r="H542" s="51"/>
      <c r="I542" s="51">
        <f t="shared" si="120"/>
        <v>0.065</v>
      </c>
      <c r="J542" s="51">
        <f t="shared" si="120"/>
        <v>0.065</v>
      </c>
      <c r="K542" s="51"/>
      <c r="L542" s="51">
        <f t="shared" si="120"/>
        <v>0.065</v>
      </c>
      <c r="M542" s="51">
        <f t="shared" si="120"/>
        <v>0.065</v>
      </c>
      <c r="N542" s="13"/>
    </row>
    <row r="543" spans="1:14" ht="48" customHeight="1">
      <c r="A543" s="16"/>
      <c r="B543" s="219" t="s">
        <v>297</v>
      </c>
      <c r="C543" s="51">
        <v>0.065</v>
      </c>
      <c r="D543" s="51">
        <v>0.065</v>
      </c>
      <c r="E543" s="51"/>
      <c r="F543" s="51">
        <v>0.065</v>
      </c>
      <c r="G543" s="51">
        <v>0.065</v>
      </c>
      <c r="H543" s="51"/>
      <c r="I543" s="51">
        <v>0.065</v>
      </c>
      <c r="J543" s="51">
        <v>0.065</v>
      </c>
      <c r="K543" s="51"/>
      <c r="L543" s="51">
        <v>0.065</v>
      </c>
      <c r="M543" s="51">
        <v>0.065</v>
      </c>
      <c r="N543" s="13"/>
    </row>
    <row r="544" spans="1:14" ht="110.25">
      <c r="A544" s="16"/>
      <c r="B544" s="9" t="s">
        <v>311</v>
      </c>
      <c r="C544" s="51">
        <v>0.00101</v>
      </c>
      <c r="D544" s="51">
        <f>C544</f>
        <v>0.00101</v>
      </c>
      <c r="E544" s="51"/>
      <c r="F544" s="92">
        <v>0.0011</v>
      </c>
      <c r="G544" s="92">
        <f>F544</f>
        <v>0.0011</v>
      </c>
      <c r="H544" s="51"/>
      <c r="I544" s="92">
        <v>0.0012</v>
      </c>
      <c r="J544" s="92">
        <f>I544</f>
        <v>0.0012</v>
      </c>
      <c r="K544" s="51"/>
      <c r="L544" s="92">
        <v>0.0012</v>
      </c>
      <c r="M544" s="92">
        <v>0.0012</v>
      </c>
      <c r="N544" s="13"/>
    </row>
    <row r="545" spans="1:14" ht="15.75">
      <c r="A545" s="21"/>
      <c r="B545" s="227" t="s">
        <v>39</v>
      </c>
      <c r="C545" s="40"/>
      <c r="D545" s="40"/>
      <c r="E545" s="40"/>
      <c r="F545" s="40"/>
      <c r="G545" s="40"/>
      <c r="H545" s="40"/>
      <c r="I545" s="40"/>
      <c r="J545" s="40"/>
      <c r="K545" s="15"/>
      <c r="L545" s="15"/>
      <c r="M545" s="15"/>
      <c r="N545" s="13"/>
    </row>
    <row r="546" spans="1:14" ht="37.5" customHeight="1">
      <c r="A546" s="16"/>
      <c r="B546" s="104" t="s">
        <v>447</v>
      </c>
      <c r="C546" s="40">
        <f aca="true" t="shared" si="121" ref="C546:M546">C547+C548</f>
        <v>108.28500000000001</v>
      </c>
      <c r="D546" s="40">
        <f t="shared" si="121"/>
        <v>108.28500000000001</v>
      </c>
      <c r="E546" s="40"/>
      <c r="F546" s="40">
        <f t="shared" si="121"/>
        <v>104.641</v>
      </c>
      <c r="G546" s="40">
        <f t="shared" si="121"/>
        <v>104.641</v>
      </c>
      <c r="H546" s="40"/>
      <c r="I546" s="40">
        <f t="shared" si="121"/>
        <v>89.599</v>
      </c>
      <c r="J546" s="40">
        <f t="shared" si="121"/>
        <v>89.599</v>
      </c>
      <c r="K546" s="40"/>
      <c r="L546" s="40">
        <f t="shared" si="121"/>
        <v>89.599</v>
      </c>
      <c r="M546" s="40">
        <f t="shared" si="121"/>
        <v>89.599</v>
      </c>
      <c r="N546" s="15"/>
    </row>
    <row r="547" spans="1:14" ht="48" customHeight="1">
      <c r="A547" s="11"/>
      <c r="B547" s="219" t="s">
        <v>297</v>
      </c>
      <c r="C547" s="40">
        <f aca="true" t="shared" si="122" ref="C547:M547">C533/1000</f>
        <v>97.519</v>
      </c>
      <c r="D547" s="40">
        <f t="shared" si="122"/>
        <v>97.519</v>
      </c>
      <c r="E547" s="40"/>
      <c r="F547" s="40">
        <f t="shared" si="122"/>
        <v>93.875</v>
      </c>
      <c r="G547" s="40">
        <f t="shared" si="122"/>
        <v>93.875</v>
      </c>
      <c r="H547" s="40"/>
      <c r="I547" s="40">
        <f t="shared" si="122"/>
        <v>78.833</v>
      </c>
      <c r="J547" s="40">
        <f t="shared" si="122"/>
        <v>78.833</v>
      </c>
      <c r="K547" s="40"/>
      <c r="L547" s="40">
        <f t="shared" si="122"/>
        <v>78.833</v>
      </c>
      <c r="M547" s="40">
        <f t="shared" si="122"/>
        <v>78.833</v>
      </c>
      <c r="N547" s="15"/>
    </row>
    <row r="548" spans="1:14" ht="110.25">
      <c r="A548" s="16"/>
      <c r="B548" s="9" t="s">
        <v>311</v>
      </c>
      <c r="C548" s="40">
        <f>C534/1000</f>
        <v>10.766</v>
      </c>
      <c r="D548" s="40">
        <f>D534/1000</f>
        <v>10.766</v>
      </c>
      <c r="E548" s="40"/>
      <c r="F548" s="40">
        <f>F534/1000</f>
        <v>10.766</v>
      </c>
      <c r="G548" s="40">
        <f>G534/1000</f>
        <v>10.766</v>
      </c>
      <c r="H548" s="40"/>
      <c r="I548" s="40">
        <f>I534/1000</f>
        <v>10.766</v>
      </c>
      <c r="J548" s="40">
        <f>J534/1000</f>
        <v>10.766</v>
      </c>
      <c r="K548" s="40"/>
      <c r="L548" s="40">
        <f>L534/1000</f>
        <v>10.766</v>
      </c>
      <c r="M548" s="40">
        <f>M534/1000</f>
        <v>10.766</v>
      </c>
      <c r="N548" s="15"/>
    </row>
    <row r="549" spans="1:14" ht="31.5">
      <c r="A549" s="16"/>
      <c r="B549" s="104" t="s">
        <v>446</v>
      </c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15"/>
    </row>
    <row r="550" spans="1:14" ht="51.75" customHeight="1">
      <c r="A550" s="16"/>
      <c r="B550" s="219" t="s">
        <v>297</v>
      </c>
      <c r="C550" s="40">
        <f aca="true" t="shared" si="123" ref="C550:M550">C536/1000</f>
        <v>1.271</v>
      </c>
      <c r="D550" s="40">
        <f t="shared" si="123"/>
        <v>1.271</v>
      </c>
      <c r="E550" s="40"/>
      <c r="F550" s="40">
        <f t="shared" si="123"/>
        <v>1.342</v>
      </c>
      <c r="G550" s="40">
        <f t="shared" si="123"/>
        <v>1.342</v>
      </c>
      <c r="H550" s="40"/>
      <c r="I550" s="40">
        <f t="shared" si="123"/>
        <v>1.418</v>
      </c>
      <c r="J550" s="40">
        <f t="shared" si="123"/>
        <v>1.418</v>
      </c>
      <c r="K550" s="40"/>
      <c r="L550" s="40">
        <f t="shared" si="123"/>
        <v>1.497</v>
      </c>
      <c r="M550" s="40">
        <f t="shared" si="123"/>
        <v>1.497</v>
      </c>
      <c r="N550" s="15"/>
    </row>
    <row r="551" spans="1:14" ht="116.25" customHeight="1">
      <c r="A551" s="16"/>
      <c r="B551" s="105" t="s">
        <v>311</v>
      </c>
      <c r="C551" s="40">
        <f aca="true" t="shared" si="124" ref="C551:M551">C537/1000</f>
        <v>3.863</v>
      </c>
      <c r="D551" s="40">
        <f t="shared" si="124"/>
        <v>3.863</v>
      </c>
      <c r="E551" s="40"/>
      <c r="F551" s="40">
        <f t="shared" si="124"/>
        <v>3.863</v>
      </c>
      <c r="G551" s="40">
        <f t="shared" si="124"/>
        <v>3.863</v>
      </c>
      <c r="H551" s="40"/>
      <c r="I551" s="40">
        <f t="shared" si="124"/>
        <v>3.863</v>
      </c>
      <c r="J551" s="40">
        <f t="shared" si="124"/>
        <v>3.863</v>
      </c>
      <c r="K551" s="40"/>
      <c r="L551" s="40">
        <f t="shared" si="124"/>
        <v>3.863</v>
      </c>
      <c r="M551" s="40">
        <f t="shared" si="124"/>
        <v>3.863</v>
      </c>
      <c r="N551" s="15"/>
    </row>
    <row r="552" spans="1:14" ht="46.5" customHeight="1">
      <c r="A552" s="16"/>
      <c r="B552" s="307" t="s">
        <v>206</v>
      </c>
      <c r="C552" s="34">
        <f aca="true" t="shared" si="125" ref="C552:M552">C553</f>
        <v>84</v>
      </c>
      <c r="D552" s="34">
        <f t="shared" si="125"/>
        <v>84</v>
      </c>
      <c r="E552" s="34"/>
      <c r="F552" s="34">
        <f t="shared" si="125"/>
        <v>491.9</v>
      </c>
      <c r="G552" s="34">
        <f t="shared" si="125"/>
        <v>491.9</v>
      </c>
      <c r="H552" s="34"/>
      <c r="I552" s="34">
        <f t="shared" si="125"/>
        <v>94.6</v>
      </c>
      <c r="J552" s="34">
        <f t="shared" si="125"/>
        <v>94.6</v>
      </c>
      <c r="K552" s="34"/>
      <c r="L552" s="34">
        <f t="shared" si="125"/>
        <v>99.9</v>
      </c>
      <c r="M552" s="34">
        <f t="shared" si="125"/>
        <v>99.9</v>
      </c>
      <c r="N552" s="15"/>
    </row>
    <row r="553" spans="1:14" ht="48.75" customHeight="1">
      <c r="A553" s="16"/>
      <c r="B553" s="219" t="s">
        <v>297</v>
      </c>
      <c r="C553" s="40">
        <v>84</v>
      </c>
      <c r="D553" s="40">
        <f>C553</f>
        <v>84</v>
      </c>
      <c r="E553" s="40"/>
      <c r="F553" s="40">
        <f>G553</f>
        <v>491.9</v>
      </c>
      <c r="G553" s="40">
        <v>491.9</v>
      </c>
      <c r="H553" s="40"/>
      <c r="I553" s="40">
        <v>94.6</v>
      </c>
      <c r="J553" s="40">
        <f>I553</f>
        <v>94.6</v>
      </c>
      <c r="K553" s="15"/>
      <c r="L553" s="24">
        <v>99.9</v>
      </c>
      <c r="M553" s="24">
        <f>L553</f>
        <v>99.9</v>
      </c>
      <c r="N553" s="15"/>
    </row>
    <row r="554" spans="1:14" ht="15.75">
      <c r="A554" s="21"/>
      <c r="B554" s="227" t="s">
        <v>66</v>
      </c>
      <c r="C554" s="50"/>
      <c r="D554" s="50"/>
      <c r="E554" s="50"/>
      <c r="F554" s="50"/>
      <c r="G554" s="50"/>
      <c r="H554" s="50"/>
      <c r="I554" s="50"/>
      <c r="J554" s="50"/>
      <c r="K554" s="15"/>
      <c r="L554" s="15"/>
      <c r="M554" s="15"/>
      <c r="N554" s="15"/>
    </row>
    <row r="555" spans="1:14" ht="15.75">
      <c r="A555" s="16"/>
      <c r="B555" s="104" t="s">
        <v>534</v>
      </c>
      <c r="C555" s="50"/>
      <c r="D555" s="50"/>
      <c r="E555" s="50"/>
      <c r="F555" s="50"/>
      <c r="G555" s="50"/>
      <c r="H555" s="50"/>
      <c r="I555" s="50"/>
      <c r="J555" s="50"/>
      <c r="K555" s="15"/>
      <c r="L555" s="15"/>
      <c r="M555" s="15"/>
      <c r="N555" s="15"/>
    </row>
    <row r="556" spans="1:14" ht="53.25" customHeight="1">
      <c r="A556" s="16"/>
      <c r="B556" s="219" t="s">
        <v>297</v>
      </c>
      <c r="C556" s="50">
        <v>25</v>
      </c>
      <c r="D556" s="50">
        <f>C556</f>
        <v>25</v>
      </c>
      <c r="E556" s="50"/>
      <c r="F556" s="50">
        <v>25</v>
      </c>
      <c r="G556" s="50">
        <f>F556</f>
        <v>25</v>
      </c>
      <c r="H556" s="50"/>
      <c r="I556" s="50">
        <v>25</v>
      </c>
      <c r="J556" s="50">
        <f>I556</f>
        <v>25</v>
      </c>
      <c r="K556" s="15"/>
      <c r="L556" s="15">
        <v>25</v>
      </c>
      <c r="M556" s="15">
        <f>L556</f>
        <v>25</v>
      </c>
      <c r="N556" s="15"/>
    </row>
    <row r="557" spans="1:14" ht="31.5">
      <c r="A557" s="16"/>
      <c r="B557" s="104" t="s">
        <v>535</v>
      </c>
      <c r="C557" s="50"/>
      <c r="D557" s="50"/>
      <c r="E557" s="50"/>
      <c r="F557" s="50"/>
      <c r="G557" s="50"/>
      <c r="H557" s="50"/>
      <c r="I557" s="50"/>
      <c r="J557" s="50"/>
      <c r="K557" s="15"/>
      <c r="L557" s="15"/>
      <c r="M557" s="15"/>
      <c r="N557" s="15"/>
    </row>
    <row r="558" spans="1:14" ht="50.25" customHeight="1">
      <c r="A558" s="16"/>
      <c r="B558" s="219" t="s">
        <v>297</v>
      </c>
      <c r="C558" s="51">
        <v>0.042</v>
      </c>
      <c r="D558" s="51">
        <f>C558</f>
        <v>0.042</v>
      </c>
      <c r="E558" s="51"/>
      <c r="F558" s="51">
        <v>0.042</v>
      </c>
      <c r="G558" s="51">
        <v>0.042</v>
      </c>
      <c r="H558" s="51"/>
      <c r="I558" s="51">
        <v>0.042</v>
      </c>
      <c r="J558" s="51">
        <v>0.042</v>
      </c>
      <c r="K558" s="15"/>
      <c r="L558" s="15">
        <v>0.042</v>
      </c>
      <c r="M558" s="15">
        <f>L558</f>
        <v>0.042</v>
      </c>
      <c r="N558" s="15"/>
    </row>
    <row r="559" spans="1:14" ht="18.75" customHeight="1">
      <c r="A559" s="21"/>
      <c r="B559" s="227" t="s">
        <v>507</v>
      </c>
      <c r="C559" s="50"/>
      <c r="D559" s="50"/>
      <c r="E559" s="50"/>
      <c r="F559" s="50"/>
      <c r="G559" s="50"/>
      <c r="H559" s="50"/>
      <c r="I559" s="50"/>
      <c r="J559" s="50"/>
      <c r="K559" s="15"/>
      <c r="L559" s="15"/>
      <c r="M559" s="15"/>
      <c r="N559" s="15"/>
    </row>
    <row r="560" spans="1:14" ht="15.75">
      <c r="A560" s="16"/>
      <c r="B560" s="104" t="s">
        <v>536</v>
      </c>
      <c r="C560" s="49"/>
      <c r="D560" s="49"/>
      <c r="E560" s="49"/>
      <c r="F560" s="49"/>
      <c r="G560" s="49"/>
      <c r="H560" s="49"/>
      <c r="I560" s="49"/>
      <c r="J560" s="49"/>
      <c r="K560" s="15"/>
      <c r="L560" s="15"/>
      <c r="M560" s="15"/>
      <c r="N560" s="15"/>
    </row>
    <row r="561" spans="1:14" ht="48.75" customHeight="1">
      <c r="A561" s="16"/>
      <c r="B561" s="219" t="s">
        <v>297</v>
      </c>
      <c r="C561" s="49">
        <f>D561</f>
        <v>87</v>
      </c>
      <c r="D561" s="49">
        <v>87</v>
      </c>
      <c r="E561" s="49"/>
      <c r="F561" s="49">
        <f>G561</f>
        <v>88</v>
      </c>
      <c r="G561" s="49">
        <v>88</v>
      </c>
      <c r="H561" s="49"/>
      <c r="I561" s="49">
        <v>291</v>
      </c>
      <c r="J561" s="49">
        <v>291</v>
      </c>
      <c r="K561" s="15"/>
      <c r="L561" s="15">
        <v>291</v>
      </c>
      <c r="M561" s="15">
        <v>291</v>
      </c>
      <c r="N561" s="15"/>
    </row>
    <row r="562" spans="1:14" ht="15.75">
      <c r="A562" s="16"/>
      <c r="B562" s="104" t="s">
        <v>502</v>
      </c>
      <c r="C562" s="49"/>
      <c r="D562" s="49"/>
      <c r="E562" s="49"/>
      <c r="F562" s="49"/>
      <c r="G562" s="49"/>
      <c r="H562" s="49"/>
      <c r="I562" s="49"/>
      <c r="J562" s="49"/>
      <c r="K562" s="15"/>
      <c r="L562" s="15"/>
      <c r="M562" s="15"/>
      <c r="N562" s="15"/>
    </row>
    <row r="563" spans="1:14" ht="50.25" customHeight="1">
      <c r="A563" s="16"/>
      <c r="B563" s="219" t="s">
        <v>297</v>
      </c>
      <c r="C563" s="49">
        <f>D563</f>
        <v>9593</v>
      </c>
      <c r="D563" s="49">
        <v>9593</v>
      </c>
      <c r="E563" s="49"/>
      <c r="F563" s="49">
        <f>G563</f>
        <v>9703</v>
      </c>
      <c r="G563" s="49">
        <v>9703</v>
      </c>
      <c r="H563" s="49"/>
      <c r="I563" s="49">
        <v>10043</v>
      </c>
      <c r="J563" s="49">
        <f>I563</f>
        <v>10043</v>
      </c>
      <c r="K563" s="15"/>
      <c r="L563" s="15">
        <v>10607</v>
      </c>
      <c r="M563" s="15">
        <f>L563</f>
        <v>10607</v>
      </c>
      <c r="N563" s="15"/>
    </row>
    <row r="564" spans="1:14" ht="24.75" customHeight="1">
      <c r="A564" s="21"/>
      <c r="B564" s="227" t="s">
        <v>508</v>
      </c>
      <c r="C564" s="50"/>
      <c r="D564" s="50"/>
      <c r="E564" s="50"/>
      <c r="F564" s="50"/>
      <c r="G564" s="50"/>
      <c r="H564" s="50"/>
      <c r="I564" s="50"/>
      <c r="J564" s="50"/>
      <c r="K564" s="15"/>
      <c r="L564" s="15"/>
      <c r="M564" s="15"/>
      <c r="N564" s="15"/>
    </row>
    <row r="565" spans="1:14" ht="31.5">
      <c r="A565" s="16"/>
      <c r="B565" s="104" t="s">
        <v>537</v>
      </c>
      <c r="C565" s="51">
        <f>D565</f>
        <v>0.008756384863963306</v>
      </c>
      <c r="D565" s="51">
        <f>D553/D563</f>
        <v>0.008756384863963306</v>
      </c>
      <c r="E565" s="51"/>
      <c r="F565" s="51">
        <f aca="true" t="shared" si="126" ref="F565:M565">F553/F563</f>
        <v>0.050695661135731214</v>
      </c>
      <c r="G565" s="51">
        <f t="shared" si="126"/>
        <v>0.050695661135731214</v>
      </c>
      <c r="H565" s="51"/>
      <c r="I565" s="51">
        <f t="shared" si="126"/>
        <v>0.009419496166484118</v>
      </c>
      <c r="J565" s="51">
        <f t="shared" si="126"/>
        <v>0.009419496166484118</v>
      </c>
      <c r="K565" s="51"/>
      <c r="L565" s="51">
        <f t="shared" si="126"/>
        <v>0.009418308664089752</v>
      </c>
      <c r="M565" s="51">
        <f t="shared" si="126"/>
        <v>0.009418308664089752</v>
      </c>
      <c r="N565" s="15"/>
    </row>
    <row r="566" spans="1:14" ht="51" customHeight="1">
      <c r="A566" s="16"/>
      <c r="B566" s="219" t="s">
        <v>297</v>
      </c>
      <c r="C566" s="51">
        <f>C553/C563</f>
        <v>0.008756384863963306</v>
      </c>
      <c r="D566" s="51">
        <f>D553/D563</f>
        <v>0.008756384863963306</v>
      </c>
      <c r="E566" s="51"/>
      <c r="F566" s="51">
        <f>F553/F563</f>
        <v>0.050695661135731214</v>
      </c>
      <c r="G566" s="51">
        <f>G553/G563</f>
        <v>0.050695661135731214</v>
      </c>
      <c r="H566" s="51"/>
      <c r="I566" s="51">
        <f>I553/I563</f>
        <v>0.009419496166484118</v>
      </c>
      <c r="J566" s="51">
        <f>J553/J563</f>
        <v>0.009419496166484118</v>
      </c>
      <c r="K566" s="51"/>
      <c r="L566" s="51">
        <f>L553/L563</f>
        <v>0.009418308664089752</v>
      </c>
      <c r="M566" s="51">
        <f>M553/M563</f>
        <v>0.009418308664089752</v>
      </c>
      <c r="N566" s="15"/>
    </row>
    <row r="567" spans="1:14" ht="15.75">
      <c r="A567" s="21"/>
      <c r="B567" s="227" t="s">
        <v>39</v>
      </c>
      <c r="C567" s="50"/>
      <c r="D567" s="50"/>
      <c r="E567" s="50"/>
      <c r="F567" s="50"/>
      <c r="G567" s="50"/>
      <c r="H567" s="50"/>
      <c r="I567" s="50"/>
      <c r="J567" s="50"/>
      <c r="K567" s="15"/>
      <c r="L567" s="15"/>
      <c r="M567" s="15"/>
      <c r="N567" s="15"/>
    </row>
    <row r="568" spans="1:14" ht="31.5">
      <c r="A568" s="16"/>
      <c r="B568" s="104" t="s">
        <v>538</v>
      </c>
      <c r="C568" s="40"/>
      <c r="D568" s="40"/>
      <c r="E568" s="40"/>
      <c r="F568" s="40"/>
      <c r="G568" s="40"/>
      <c r="H568" s="40"/>
      <c r="I568" s="40"/>
      <c r="J568" s="40"/>
      <c r="K568" s="15"/>
      <c r="L568" s="15"/>
      <c r="M568" s="15"/>
      <c r="N568" s="15"/>
    </row>
    <row r="569" spans="1:14" ht="51.75" customHeight="1">
      <c r="A569" s="16"/>
      <c r="B569" s="219" t="s">
        <v>297</v>
      </c>
      <c r="C569" s="40">
        <f aca="true" t="shared" si="127" ref="C569:M569">C566/C558*100</f>
        <v>20.84853539038882</v>
      </c>
      <c r="D569" s="40">
        <f t="shared" si="127"/>
        <v>20.84853539038882</v>
      </c>
      <c r="E569" s="40"/>
      <c r="F569" s="40">
        <f t="shared" si="127"/>
        <v>120.70395508507433</v>
      </c>
      <c r="G569" s="40">
        <f t="shared" si="127"/>
        <v>120.70395508507433</v>
      </c>
      <c r="H569" s="40"/>
      <c r="I569" s="40">
        <f t="shared" si="127"/>
        <v>22.427371824962183</v>
      </c>
      <c r="J569" s="40">
        <f t="shared" si="127"/>
        <v>22.427371824962183</v>
      </c>
      <c r="K569" s="40"/>
      <c r="L569" s="40">
        <f t="shared" si="127"/>
        <v>22.42454443830893</v>
      </c>
      <c r="M569" s="40">
        <f t="shared" si="127"/>
        <v>22.42454443830893</v>
      </c>
      <c r="N569" s="15"/>
    </row>
    <row r="570" spans="1:14" ht="117.75" customHeight="1">
      <c r="A570" s="12"/>
      <c r="B570" s="308" t="s">
        <v>205</v>
      </c>
      <c r="C570" s="34">
        <f aca="true" t="shared" si="128" ref="C570:M570">C571+C572</f>
        <v>10.8</v>
      </c>
      <c r="D570" s="34">
        <f t="shared" si="128"/>
        <v>10.8</v>
      </c>
      <c r="E570" s="34"/>
      <c r="F570" s="34">
        <f t="shared" si="128"/>
        <v>33.9875</v>
      </c>
      <c r="G570" s="34">
        <f t="shared" si="128"/>
        <v>33.9875</v>
      </c>
      <c r="H570" s="34"/>
      <c r="I570" s="34">
        <f t="shared" si="128"/>
        <v>24.4115625</v>
      </c>
      <c r="J570" s="34">
        <f t="shared" si="128"/>
        <v>24.4115625</v>
      </c>
      <c r="K570" s="34"/>
      <c r="L570" s="34">
        <f t="shared" si="128"/>
        <v>25.8749296875</v>
      </c>
      <c r="M570" s="34">
        <f t="shared" si="128"/>
        <v>25.8749296875</v>
      </c>
      <c r="N570" s="15"/>
    </row>
    <row r="571" spans="1:14" ht="51" customHeight="1">
      <c r="A571" s="12"/>
      <c r="B571" s="208" t="s">
        <v>297</v>
      </c>
      <c r="C571" s="34">
        <f>D571</f>
        <v>4.3</v>
      </c>
      <c r="D571" s="34">
        <v>4.3</v>
      </c>
      <c r="E571" s="34"/>
      <c r="F571" s="34">
        <f>G571</f>
        <v>27</v>
      </c>
      <c r="G571" s="34">
        <v>27</v>
      </c>
      <c r="H571" s="34"/>
      <c r="I571" s="34">
        <v>16.9</v>
      </c>
      <c r="J571" s="34">
        <v>16.9</v>
      </c>
      <c r="K571" s="34"/>
      <c r="L571" s="34">
        <v>17.8</v>
      </c>
      <c r="M571" s="34">
        <v>17.8</v>
      </c>
      <c r="N571" s="15"/>
    </row>
    <row r="572" spans="1:14" ht="110.25">
      <c r="A572" s="16"/>
      <c r="B572" s="9" t="s">
        <v>311</v>
      </c>
      <c r="C572" s="34">
        <f>D572</f>
        <v>6.5</v>
      </c>
      <c r="D572" s="41">
        <v>6.5</v>
      </c>
      <c r="E572" s="41"/>
      <c r="F572" s="41">
        <f>D572*1.075</f>
        <v>6.9875</v>
      </c>
      <c r="G572" s="41">
        <f>F572</f>
        <v>6.9875</v>
      </c>
      <c r="H572" s="41"/>
      <c r="I572" s="41">
        <f>G572*1.075</f>
        <v>7.511562499999999</v>
      </c>
      <c r="J572" s="41">
        <f>I572</f>
        <v>7.511562499999999</v>
      </c>
      <c r="K572" s="27"/>
      <c r="L572" s="41">
        <f>J572*1.075</f>
        <v>8.0749296875</v>
      </c>
      <c r="M572" s="41">
        <f>L572</f>
        <v>8.0749296875</v>
      </c>
      <c r="N572" s="138"/>
    </row>
    <row r="573" spans="1:14" ht="15.75">
      <c r="A573" s="22"/>
      <c r="B573" s="22" t="s">
        <v>66</v>
      </c>
      <c r="C573" s="40"/>
      <c r="D573" s="24"/>
      <c r="E573" s="24"/>
      <c r="F573" s="24"/>
      <c r="G573" s="24"/>
      <c r="H573" s="24"/>
      <c r="I573" s="24"/>
      <c r="J573" s="24"/>
      <c r="K573" s="15"/>
      <c r="L573" s="106"/>
      <c r="M573" s="106"/>
      <c r="N573" s="138"/>
    </row>
    <row r="574" spans="1:14" ht="66" customHeight="1">
      <c r="A574" s="12"/>
      <c r="B574" s="12" t="s">
        <v>169</v>
      </c>
      <c r="C574" s="48">
        <f aca="true" t="shared" si="129" ref="C574:M574">C575+C576</f>
        <v>37</v>
      </c>
      <c r="D574" s="48">
        <f t="shared" si="129"/>
        <v>37</v>
      </c>
      <c r="E574" s="48">
        <f t="shared" si="129"/>
        <v>0</v>
      </c>
      <c r="F574" s="48">
        <f t="shared" si="129"/>
        <v>49</v>
      </c>
      <c r="G574" s="48">
        <f t="shared" si="129"/>
        <v>49</v>
      </c>
      <c r="H574" s="48">
        <f t="shared" si="129"/>
        <v>0</v>
      </c>
      <c r="I574" s="48">
        <f t="shared" si="129"/>
        <v>24</v>
      </c>
      <c r="J574" s="48">
        <f t="shared" si="129"/>
        <v>24</v>
      </c>
      <c r="K574" s="48">
        <f t="shared" si="129"/>
        <v>0</v>
      </c>
      <c r="L574" s="48">
        <f t="shared" si="129"/>
        <v>24</v>
      </c>
      <c r="M574" s="48">
        <f t="shared" si="129"/>
        <v>24</v>
      </c>
      <c r="N574" s="13"/>
    </row>
    <row r="575" spans="1:14" ht="49.5" customHeight="1">
      <c r="A575" s="12"/>
      <c r="B575" s="208" t="s">
        <v>297</v>
      </c>
      <c r="C575" s="48">
        <f>D575</f>
        <v>25</v>
      </c>
      <c r="D575" s="49">
        <v>25</v>
      </c>
      <c r="E575" s="49"/>
      <c r="F575" s="48">
        <f>G575</f>
        <v>37</v>
      </c>
      <c r="G575" s="48">
        <v>37</v>
      </c>
      <c r="H575" s="48"/>
      <c r="I575" s="48">
        <v>12</v>
      </c>
      <c r="J575" s="49">
        <v>12</v>
      </c>
      <c r="K575" s="15"/>
      <c r="L575" s="106">
        <v>12</v>
      </c>
      <c r="M575" s="106">
        <v>12</v>
      </c>
      <c r="N575" s="13"/>
    </row>
    <row r="576" spans="1:14" ht="110.25">
      <c r="A576" s="16"/>
      <c r="B576" s="9" t="s">
        <v>311</v>
      </c>
      <c r="C576" s="49">
        <f aca="true" t="shared" si="130" ref="C576:M576">C580</f>
        <v>12</v>
      </c>
      <c r="D576" s="49">
        <f t="shared" si="130"/>
        <v>12</v>
      </c>
      <c r="E576" s="49"/>
      <c r="F576" s="49">
        <f t="shared" si="130"/>
        <v>12</v>
      </c>
      <c r="G576" s="49">
        <f t="shared" si="130"/>
        <v>12</v>
      </c>
      <c r="H576" s="49"/>
      <c r="I576" s="49">
        <f t="shared" si="130"/>
        <v>12</v>
      </c>
      <c r="J576" s="49">
        <f t="shared" si="130"/>
        <v>12</v>
      </c>
      <c r="K576" s="49"/>
      <c r="L576" s="49">
        <f t="shared" si="130"/>
        <v>12</v>
      </c>
      <c r="M576" s="49">
        <f t="shared" si="130"/>
        <v>12</v>
      </c>
      <c r="N576" s="138"/>
    </row>
    <row r="577" spans="1:14" ht="15.75">
      <c r="A577" s="22"/>
      <c r="B577" s="22" t="s">
        <v>507</v>
      </c>
      <c r="C577" s="40"/>
      <c r="D577" s="24"/>
      <c r="E577" s="24"/>
      <c r="F577" s="24"/>
      <c r="G577" s="24"/>
      <c r="H577" s="24"/>
      <c r="I577" s="24"/>
      <c r="J577" s="24"/>
      <c r="K577" s="15"/>
      <c r="L577" s="106"/>
      <c r="M577" s="106"/>
      <c r="N577" s="138"/>
    </row>
    <row r="578" spans="1:14" ht="33.75" customHeight="1">
      <c r="A578" s="12"/>
      <c r="B578" s="12" t="s">
        <v>448</v>
      </c>
      <c r="C578" s="49">
        <f aca="true" t="shared" si="131" ref="C578:M578">C579+C580</f>
        <v>37</v>
      </c>
      <c r="D578" s="49">
        <f t="shared" si="131"/>
        <v>37</v>
      </c>
      <c r="E578" s="49">
        <f t="shared" si="131"/>
        <v>0</v>
      </c>
      <c r="F578" s="49">
        <f t="shared" si="131"/>
        <v>24</v>
      </c>
      <c r="G578" s="49">
        <f t="shared" si="131"/>
        <v>24</v>
      </c>
      <c r="H578" s="49">
        <f t="shared" si="131"/>
        <v>0</v>
      </c>
      <c r="I578" s="49">
        <f t="shared" si="131"/>
        <v>24</v>
      </c>
      <c r="J578" s="49">
        <f t="shared" si="131"/>
        <v>24</v>
      </c>
      <c r="K578" s="49">
        <f t="shared" si="131"/>
        <v>0</v>
      </c>
      <c r="L578" s="49">
        <f t="shared" si="131"/>
        <v>24</v>
      </c>
      <c r="M578" s="49">
        <f t="shared" si="131"/>
        <v>24</v>
      </c>
      <c r="N578" s="138"/>
    </row>
    <row r="579" spans="1:14" ht="52.5" customHeight="1">
      <c r="A579" s="12"/>
      <c r="B579" s="208" t="s">
        <v>297</v>
      </c>
      <c r="C579" s="49">
        <f>D579</f>
        <v>25</v>
      </c>
      <c r="D579" s="49">
        <v>25</v>
      </c>
      <c r="E579" s="49"/>
      <c r="F579" s="49">
        <v>12</v>
      </c>
      <c r="G579" s="49">
        <v>12</v>
      </c>
      <c r="H579" s="49"/>
      <c r="I579" s="49">
        <v>12</v>
      </c>
      <c r="J579" s="49">
        <v>12</v>
      </c>
      <c r="K579" s="15"/>
      <c r="L579" s="106">
        <v>12</v>
      </c>
      <c r="M579" s="106">
        <v>12</v>
      </c>
      <c r="N579" s="138"/>
    </row>
    <row r="580" spans="1:14" ht="110.25">
      <c r="A580" s="16"/>
      <c r="B580" s="9" t="s">
        <v>311</v>
      </c>
      <c r="C580" s="49">
        <v>12</v>
      </c>
      <c r="D580" s="49">
        <v>12</v>
      </c>
      <c r="E580" s="49"/>
      <c r="F580" s="49">
        <v>12</v>
      </c>
      <c r="G580" s="49">
        <v>12</v>
      </c>
      <c r="H580" s="49"/>
      <c r="I580" s="49">
        <v>12</v>
      </c>
      <c r="J580" s="49">
        <v>12</v>
      </c>
      <c r="K580" s="15"/>
      <c r="L580" s="15">
        <v>12</v>
      </c>
      <c r="M580" s="15">
        <v>12</v>
      </c>
      <c r="N580" s="138"/>
    </row>
    <row r="581" spans="1:14" ht="19.5" customHeight="1">
      <c r="A581" s="22"/>
      <c r="B581" s="22" t="s">
        <v>508</v>
      </c>
      <c r="C581" s="40"/>
      <c r="D581" s="24"/>
      <c r="E581" s="24"/>
      <c r="F581" s="24"/>
      <c r="G581" s="24"/>
      <c r="H581" s="24"/>
      <c r="I581" s="24"/>
      <c r="J581" s="24"/>
      <c r="K581" s="15"/>
      <c r="L581" s="106"/>
      <c r="M581" s="106"/>
      <c r="N581" s="138"/>
    </row>
    <row r="582" spans="1:14" ht="31.5">
      <c r="A582" s="12"/>
      <c r="B582" s="12" t="s">
        <v>539</v>
      </c>
      <c r="C582" s="50">
        <f aca="true" t="shared" si="132" ref="C582:M582">C570/C578</f>
        <v>0.2918918918918919</v>
      </c>
      <c r="D582" s="50">
        <f t="shared" si="132"/>
        <v>0.2918918918918919</v>
      </c>
      <c r="E582" s="50"/>
      <c r="F582" s="50">
        <f t="shared" si="132"/>
        <v>1.4161458333333332</v>
      </c>
      <c r="G582" s="50">
        <f t="shared" si="132"/>
        <v>1.4161458333333332</v>
      </c>
      <c r="H582" s="50"/>
      <c r="I582" s="50">
        <f t="shared" si="132"/>
        <v>1.0171484375</v>
      </c>
      <c r="J582" s="50">
        <f t="shared" si="132"/>
        <v>1.0171484375</v>
      </c>
      <c r="K582" s="50"/>
      <c r="L582" s="50">
        <f t="shared" si="132"/>
        <v>1.0781220703125</v>
      </c>
      <c r="M582" s="50">
        <f t="shared" si="132"/>
        <v>1.0781220703125</v>
      </c>
      <c r="N582" s="138"/>
    </row>
    <row r="583" spans="1:14" ht="47.25">
      <c r="A583" s="12"/>
      <c r="B583" s="208" t="s">
        <v>297</v>
      </c>
      <c r="C583" s="50">
        <f>C571/C579</f>
        <v>0.172</v>
      </c>
      <c r="D583" s="50">
        <f aca="true" t="shared" si="133" ref="D583:M583">D571/D579</f>
        <v>0.172</v>
      </c>
      <c r="E583" s="50"/>
      <c r="F583" s="50">
        <f t="shared" si="133"/>
        <v>2.25</v>
      </c>
      <c r="G583" s="50">
        <f t="shared" si="133"/>
        <v>2.25</v>
      </c>
      <c r="H583" s="50"/>
      <c r="I583" s="50">
        <f t="shared" si="133"/>
        <v>1.4083333333333332</v>
      </c>
      <c r="J583" s="50">
        <f t="shared" si="133"/>
        <v>1.4083333333333332</v>
      </c>
      <c r="K583" s="50"/>
      <c r="L583" s="50">
        <f t="shared" si="133"/>
        <v>1.4833333333333334</v>
      </c>
      <c r="M583" s="50">
        <f t="shared" si="133"/>
        <v>1.4833333333333334</v>
      </c>
      <c r="N583" s="50"/>
    </row>
    <row r="584" spans="1:14" ht="110.25">
      <c r="A584" s="16"/>
      <c r="B584" s="9" t="s">
        <v>311</v>
      </c>
      <c r="C584" s="50">
        <f aca="true" t="shared" si="134" ref="C584:M584">C572/C580</f>
        <v>0.5416666666666666</v>
      </c>
      <c r="D584" s="50">
        <f t="shared" si="134"/>
        <v>0.5416666666666666</v>
      </c>
      <c r="E584" s="50"/>
      <c r="F584" s="50">
        <f t="shared" si="134"/>
        <v>0.5822916666666667</v>
      </c>
      <c r="G584" s="50">
        <f t="shared" si="134"/>
        <v>0.5822916666666667</v>
      </c>
      <c r="H584" s="50"/>
      <c r="I584" s="50">
        <f t="shared" si="134"/>
        <v>0.6259635416666666</v>
      </c>
      <c r="J584" s="50">
        <f t="shared" si="134"/>
        <v>0.6259635416666666</v>
      </c>
      <c r="K584" s="50"/>
      <c r="L584" s="50">
        <f t="shared" si="134"/>
        <v>0.6729108072916666</v>
      </c>
      <c r="M584" s="50">
        <f t="shared" si="134"/>
        <v>0.6729108072916666</v>
      </c>
      <c r="N584" s="138"/>
    </row>
    <row r="585" spans="1:14" ht="15.75">
      <c r="A585" s="13"/>
      <c r="B585" s="21" t="s">
        <v>39</v>
      </c>
      <c r="C585" s="13"/>
      <c r="D585" s="13"/>
      <c r="E585" s="13"/>
      <c r="F585" s="106"/>
      <c r="G585" s="106"/>
      <c r="H585" s="106"/>
      <c r="I585" s="106"/>
      <c r="J585" s="106"/>
      <c r="K585" s="106"/>
      <c r="L585" s="106"/>
      <c r="M585" s="106"/>
      <c r="N585" s="13"/>
    </row>
    <row r="586" spans="1:14" ht="33" customHeight="1">
      <c r="A586" s="13"/>
      <c r="B586" s="104" t="s">
        <v>564</v>
      </c>
      <c r="C586" s="24">
        <v>100</v>
      </c>
      <c r="D586" s="24">
        <v>100</v>
      </c>
      <c r="E586" s="24"/>
      <c r="F586" s="24">
        <v>100</v>
      </c>
      <c r="G586" s="24">
        <v>100</v>
      </c>
      <c r="H586" s="24"/>
      <c r="I586" s="24">
        <v>100</v>
      </c>
      <c r="J586" s="24">
        <v>100</v>
      </c>
      <c r="K586" s="24"/>
      <c r="L586" s="24">
        <v>100</v>
      </c>
      <c r="M586" s="24">
        <v>100</v>
      </c>
      <c r="N586" s="13"/>
    </row>
    <row r="587" spans="1:15" ht="75">
      <c r="A587" s="352" t="s">
        <v>208</v>
      </c>
      <c r="B587" s="312"/>
      <c r="C587" s="315">
        <f>C590+C600+C653+C692+C726+C754+C781+C815+C848</f>
        <v>71652.1</v>
      </c>
      <c r="D587" s="315">
        <f>D589+D600+D653+D692+D726+D754+D781+D815+D848+D868</f>
        <v>1642</v>
      </c>
      <c r="E587" s="315">
        <f>E589+E600+E653+E692+E726+E754+E781+E815+E848+E867</f>
        <v>70010.1</v>
      </c>
      <c r="F587" s="315">
        <f>F589+F600+F653+F692+F726+F754+F781+F815+F848+F867+F869</f>
        <v>68384.6</v>
      </c>
      <c r="G587" s="315">
        <f>G589+G600+G653+G692+G726+G754+G781+G815+G848+G867+G869</f>
        <v>5944.6</v>
      </c>
      <c r="H587" s="315">
        <f>H589+H600+H653+H692+H726+H754+H781+H815+H848+H867+H869</f>
        <v>62440</v>
      </c>
      <c r="I587" s="315">
        <f>I590+I600+I653+I692+I726+I754+I781+I815+I848</f>
        <v>43386.8</v>
      </c>
      <c r="J587" s="315"/>
      <c r="K587" s="315">
        <f>K590+K600+K653+K692+K726+K754+K781+K815+K848</f>
        <v>43386.8</v>
      </c>
      <c r="L587" s="315">
        <f>L590+L600+L653+L692+L726+L754+L781+L815+L848</f>
        <v>41290.5</v>
      </c>
      <c r="M587" s="315"/>
      <c r="N587" s="315">
        <f>N590+N600+N653+N692+N726+N754+N781+N815+N848</f>
        <v>41290.5</v>
      </c>
      <c r="O587" s="316"/>
    </row>
    <row r="588" spans="1:14" ht="157.5">
      <c r="A588" s="2" t="s">
        <v>430</v>
      </c>
      <c r="B588" s="108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</row>
    <row r="589" spans="1:14" ht="80.25" customHeight="1">
      <c r="A589" s="13"/>
      <c r="B589" s="314" t="s">
        <v>406</v>
      </c>
      <c r="C589" s="41">
        <f>C590</f>
        <v>13252.2</v>
      </c>
      <c r="D589" s="41">
        <f aca="true" t="shared" si="135" ref="D589:N589">D590</f>
        <v>15</v>
      </c>
      <c r="E589" s="41">
        <f t="shared" si="135"/>
        <v>13237.2</v>
      </c>
      <c r="F589" s="41">
        <f t="shared" si="135"/>
        <v>8418.3</v>
      </c>
      <c r="G589" s="41">
        <f>G590</f>
        <v>80</v>
      </c>
      <c r="H589" s="41">
        <f t="shared" si="135"/>
        <v>8338.3</v>
      </c>
      <c r="I589" s="41">
        <f t="shared" si="135"/>
        <v>405.6</v>
      </c>
      <c r="J589" s="41">
        <f t="shared" si="135"/>
        <v>0</v>
      </c>
      <c r="K589" s="41">
        <f t="shared" si="135"/>
        <v>405.6</v>
      </c>
      <c r="L589" s="41">
        <f t="shared" si="135"/>
        <v>447</v>
      </c>
      <c r="M589" s="41">
        <f t="shared" si="135"/>
        <v>0</v>
      </c>
      <c r="N589" s="41">
        <f t="shared" si="135"/>
        <v>447</v>
      </c>
    </row>
    <row r="590" spans="1:14" ht="119.25" customHeight="1">
      <c r="A590" s="13"/>
      <c r="B590" s="219" t="s">
        <v>599</v>
      </c>
      <c r="C590" s="34">
        <f>D590+E590</f>
        <v>13252.2</v>
      </c>
      <c r="D590" s="40">
        <v>15</v>
      </c>
      <c r="E590" s="34">
        <v>13237.2</v>
      </c>
      <c r="F590" s="355">
        <f>G590+H590</f>
        <v>8418.3</v>
      </c>
      <c r="G590" s="40">
        <v>80</v>
      </c>
      <c r="H590" s="40">
        <f>7988.3+350</f>
        <v>8338.3</v>
      </c>
      <c r="I590" s="34">
        <f>K590</f>
        <v>405.6</v>
      </c>
      <c r="J590" s="40"/>
      <c r="K590" s="40">
        <v>405.6</v>
      </c>
      <c r="L590" s="42">
        <f>N590</f>
        <v>447</v>
      </c>
      <c r="M590" s="44"/>
      <c r="N590" s="44">
        <v>447</v>
      </c>
    </row>
    <row r="591" spans="1:14" ht="15.75">
      <c r="A591" s="13"/>
      <c r="B591" s="168" t="s">
        <v>66</v>
      </c>
      <c r="C591" s="48"/>
      <c r="D591" s="49"/>
      <c r="E591" s="49"/>
      <c r="F591" s="48"/>
      <c r="G591" s="49"/>
      <c r="H591" s="49"/>
      <c r="I591" s="48"/>
      <c r="J591" s="49"/>
      <c r="K591" s="175"/>
      <c r="L591" s="66"/>
      <c r="M591" s="38"/>
      <c r="N591" s="38"/>
    </row>
    <row r="592" spans="1:14" ht="34.5" customHeight="1">
      <c r="A592" s="13"/>
      <c r="B592" s="107" t="s">
        <v>352</v>
      </c>
      <c r="C592" s="49">
        <f>D592+E592</f>
        <v>2794</v>
      </c>
      <c r="D592" s="49">
        <v>1094</v>
      </c>
      <c r="E592" s="49">
        <v>1700</v>
      </c>
      <c r="F592" s="49">
        <f>G592+H592</f>
        <v>2794</v>
      </c>
      <c r="G592" s="49">
        <v>1094</v>
      </c>
      <c r="H592" s="49">
        <v>1700</v>
      </c>
      <c r="I592" s="49">
        <f>J592+K592</f>
        <v>2794</v>
      </c>
      <c r="J592" s="49">
        <v>1094</v>
      </c>
      <c r="K592" s="49">
        <v>1700</v>
      </c>
      <c r="L592" s="49">
        <f>M592+N592</f>
        <v>2794</v>
      </c>
      <c r="M592" s="49">
        <v>1094</v>
      </c>
      <c r="N592" s="49">
        <v>1700</v>
      </c>
    </row>
    <row r="593" spans="1:14" ht="33" customHeight="1">
      <c r="A593" s="13"/>
      <c r="B593" s="107" t="s">
        <v>353</v>
      </c>
      <c r="C593" s="49">
        <f>E593</f>
        <v>524</v>
      </c>
      <c r="D593" s="49"/>
      <c r="E593" s="49">
        <v>524</v>
      </c>
      <c r="F593" s="49">
        <f>C593+C595</f>
        <v>653</v>
      </c>
      <c r="G593" s="49">
        <f>D593+D595</f>
        <v>3</v>
      </c>
      <c r="H593" s="49">
        <f>E593+E595</f>
        <v>650</v>
      </c>
      <c r="I593" s="49">
        <f>F595+F593</f>
        <v>681</v>
      </c>
      <c r="J593" s="49">
        <f>G595+G593</f>
        <v>18</v>
      </c>
      <c r="K593" s="49">
        <f>H595+H593</f>
        <v>663</v>
      </c>
      <c r="L593" s="46">
        <f>I593+I595</f>
        <v>693</v>
      </c>
      <c r="M593" s="46">
        <f>J593+J595</f>
        <v>18</v>
      </c>
      <c r="N593" s="46">
        <f>K593+K595</f>
        <v>675</v>
      </c>
    </row>
    <row r="594" spans="1:14" ht="21" customHeight="1">
      <c r="A594" s="13"/>
      <c r="B594" s="168" t="s">
        <v>507</v>
      </c>
      <c r="C594" s="40"/>
      <c r="D594" s="175"/>
      <c r="E594" s="175"/>
      <c r="F594" s="40"/>
      <c r="G594" s="175"/>
      <c r="H594" s="175"/>
      <c r="I594" s="40"/>
      <c r="J594" s="49"/>
      <c r="K594" s="175"/>
      <c r="L594" s="38"/>
      <c r="M594" s="38"/>
      <c r="N594" s="38"/>
    </row>
    <row r="595" spans="1:14" ht="35.25" customHeight="1">
      <c r="A595" s="166"/>
      <c r="B595" s="107" t="s">
        <v>354</v>
      </c>
      <c r="C595" s="49">
        <f>D595+E595</f>
        <v>129</v>
      </c>
      <c r="D595" s="175">
        <v>3</v>
      </c>
      <c r="E595" s="175">
        <v>126</v>
      </c>
      <c r="F595" s="49">
        <f>G595+H595</f>
        <v>28</v>
      </c>
      <c r="G595" s="175">
        <v>15</v>
      </c>
      <c r="H595" s="175">
        <v>13</v>
      </c>
      <c r="I595" s="49">
        <f>K595</f>
        <v>12</v>
      </c>
      <c r="J595" s="49"/>
      <c r="K595" s="175">
        <v>12</v>
      </c>
      <c r="L595" s="38">
        <f>N595</f>
        <v>9</v>
      </c>
      <c r="M595" s="38"/>
      <c r="N595" s="38">
        <v>9</v>
      </c>
    </row>
    <row r="596" spans="1:14" ht="22.5" customHeight="1">
      <c r="A596" s="167"/>
      <c r="B596" s="168" t="s">
        <v>508</v>
      </c>
      <c r="C596" s="40"/>
      <c r="D596" s="40"/>
      <c r="E596" s="40"/>
      <c r="F596" s="40"/>
      <c r="G596" s="40"/>
      <c r="H596" s="40"/>
      <c r="I596" s="40"/>
      <c r="J596" s="49"/>
      <c r="K596" s="40"/>
      <c r="L596" s="38"/>
      <c r="M596" s="38"/>
      <c r="N596" s="38"/>
    </row>
    <row r="597" spans="1:14" ht="45.75" customHeight="1">
      <c r="A597" s="106"/>
      <c r="B597" s="229" t="s">
        <v>355</v>
      </c>
      <c r="C597" s="40">
        <f aca="true" t="shared" si="136" ref="C597:N597">C590/C595</f>
        <v>102.73023255813953</v>
      </c>
      <c r="D597" s="40">
        <f t="shared" si="136"/>
        <v>5</v>
      </c>
      <c r="E597" s="40">
        <f t="shared" si="136"/>
        <v>105.05714285714286</v>
      </c>
      <c r="F597" s="40">
        <f>F590/F595</f>
        <v>300.6535714285714</v>
      </c>
      <c r="G597" s="40">
        <f>G590/G595</f>
        <v>5.333333333333333</v>
      </c>
      <c r="H597" s="40">
        <f>H590/H595</f>
        <v>641.4076923076923</v>
      </c>
      <c r="I597" s="40">
        <f t="shared" si="136"/>
        <v>33.800000000000004</v>
      </c>
      <c r="J597" s="40"/>
      <c r="K597" s="40">
        <f t="shared" si="136"/>
        <v>33.800000000000004</v>
      </c>
      <c r="L597" s="40">
        <f t="shared" si="136"/>
        <v>49.666666666666664</v>
      </c>
      <c r="M597" s="40"/>
      <c r="N597" s="40">
        <f t="shared" si="136"/>
        <v>49.666666666666664</v>
      </c>
    </row>
    <row r="598" spans="1:14" ht="15.75">
      <c r="A598" s="13"/>
      <c r="B598" s="230" t="s">
        <v>39</v>
      </c>
      <c r="C598" s="40"/>
      <c r="D598" s="50"/>
      <c r="E598" s="50"/>
      <c r="F598" s="40"/>
      <c r="G598" s="50"/>
      <c r="H598" s="50"/>
      <c r="I598" s="40"/>
      <c r="J598" s="49"/>
      <c r="K598" s="50"/>
      <c r="L598" s="38"/>
      <c r="M598" s="38"/>
      <c r="N598" s="38"/>
    </row>
    <row r="599" spans="1:14" ht="42" customHeight="1">
      <c r="A599" s="13"/>
      <c r="B599" s="107" t="s">
        <v>356</v>
      </c>
      <c r="C599" s="40">
        <f aca="true" t="shared" si="137" ref="C599:N599">C593*100/C592</f>
        <v>18.754473872584107</v>
      </c>
      <c r="D599" s="40">
        <f t="shared" si="137"/>
        <v>0</v>
      </c>
      <c r="E599" s="40">
        <f t="shared" si="137"/>
        <v>30.823529411764707</v>
      </c>
      <c r="F599" s="40">
        <f t="shared" si="137"/>
        <v>23.371510379384397</v>
      </c>
      <c r="G599" s="40">
        <f t="shared" si="137"/>
        <v>0.2742230347349177</v>
      </c>
      <c r="H599" s="40">
        <f t="shared" si="137"/>
        <v>38.23529411764706</v>
      </c>
      <c r="I599" s="40">
        <f t="shared" si="137"/>
        <v>24.373657838224766</v>
      </c>
      <c r="J599" s="40">
        <f t="shared" si="137"/>
        <v>1.6453382084095065</v>
      </c>
      <c r="K599" s="40">
        <f t="shared" si="137"/>
        <v>39</v>
      </c>
      <c r="L599" s="40">
        <f t="shared" si="137"/>
        <v>24.80314960629921</v>
      </c>
      <c r="M599" s="40">
        <f t="shared" si="137"/>
        <v>1.6453382084095065</v>
      </c>
      <c r="N599" s="40">
        <f t="shared" si="137"/>
        <v>39.705882352941174</v>
      </c>
    </row>
    <row r="600" spans="1:14" ht="96.75" customHeight="1">
      <c r="A600" s="13"/>
      <c r="B600" s="313" t="s">
        <v>357</v>
      </c>
      <c r="C600" s="41">
        <f aca="true" t="shared" si="138" ref="C600:N600">C601+C602+C604+C605</f>
        <v>31267.7</v>
      </c>
      <c r="D600" s="41">
        <f>D601+D605+D602</f>
        <v>583.5</v>
      </c>
      <c r="E600" s="41">
        <f t="shared" si="138"/>
        <v>30684.2</v>
      </c>
      <c r="F600" s="41">
        <f>G600+H600</f>
        <v>33002</v>
      </c>
      <c r="G600" s="41">
        <f>SUM(G601:G606)</f>
        <v>1746.9</v>
      </c>
      <c r="H600" s="41">
        <f>SUM(H601:H606)</f>
        <v>31255.100000000002</v>
      </c>
      <c r="I600" s="41">
        <f t="shared" si="138"/>
        <v>15147.4</v>
      </c>
      <c r="J600" s="41"/>
      <c r="K600" s="41">
        <f t="shared" si="138"/>
        <v>15147.4</v>
      </c>
      <c r="L600" s="41">
        <f t="shared" si="138"/>
        <v>15680.900000000001</v>
      </c>
      <c r="M600" s="41"/>
      <c r="N600" s="41">
        <f t="shared" si="138"/>
        <v>15680.900000000001</v>
      </c>
    </row>
    <row r="601" spans="1:14" ht="52.5" customHeight="1">
      <c r="A601" s="13"/>
      <c r="B601" s="219" t="s">
        <v>297</v>
      </c>
      <c r="C601" s="40">
        <f>D601+E601</f>
        <v>28264.5</v>
      </c>
      <c r="D601" s="40">
        <v>365.3</v>
      </c>
      <c r="E601" s="40">
        <v>27899.2</v>
      </c>
      <c r="F601" s="354">
        <f>G601+H601</f>
        <v>22983.5</v>
      </c>
      <c r="G601" s="40">
        <v>75.6</v>
      </c>
      <c r="H601" s="40">
        <v>22907.9</v>
      </c>
      <c r="I601" s="40">
        <v>11230.5</v>
      </c>
      <c r="J601" s="176"/>
      <c r="K601" s="40">
        <f>I601</f>
        <v>11230.5</v>
      </c>
      <c r="L601" s="40">
        <v>11589.2</v>
      </c>
      <c r="M601" s="40"/>
      <c r="N601" s="40">
        <f>L601</f>
        <v>11589.2</v>
      </c>
    </row>
    <row r="602" spans="1:14" ht="116.25" customHeight="1">
      <c r="A602" s="166"/>
      <c r="B602" s="9" t="s">
        <v>311</v>
      </c>
      <c r="C602" s="40">
        <f>D602+E602</f>
        <v>509.5</v>
      </c>
      <c r="D602" s="40">
        <v>9.5</v>
      </c>
      <c r="E602" s="40">
        <v>500</v>
      </c>
      <c r="F602" s="40">
        <f>G602+H602</f>
        <v>4696.2</v>
      </c>
      <c r="G602" s="40">
        <v>73</v>
      </c>
      <c r="H602" s="40">
        <v>4623.2</v>
      </c>
      <c r="I602" s="40">
        <f>K602</f>
        <v>563.4</v>
      </c>
      <c r="J602" s="176"/>
      <c r="K602" s="40">
        <v>563.4</v>
      </c>
      <c r="L602" s="44">
        <f>N602</f>
        <v>612</v>
      </c>
      <c r="M602" s="44"/>
      <c r="N602" s="44">
        <v>612</v>
      </c>
    </row>
    <row r="603" spans="1:14" ht="89.25" customHeight="1">
      <c r="A603" s="166"/>
      <c r="B603" s="258" t="s">
        <v>109</v>
      </c>
      <c r="C603" s="40"/>
      <c r="D603" s="40"/>
      <c r="E603" s="40"/>
      <c r="F603" s="40">
        <f>G603+H603</f>
        <v>44</v>
      </c>
      <c r="G603" s="40">
        <v>32</v>
      </c>
      <c r="H603" s="40">
        <v>12</v>
      </c>
      <c r="I603" s="40"/>
      <c r="J603" s="176"/>
      <c r="K603" s="40"/>
      <c r="L603" s="44"/>
      <c r="M603" s="44"/>
      <c r="N603" s="44"/>
    </row>
    <row r="604" spans="1:14" ht="81.75" customHeight="1">
      <c r="A604" s="13"/>
      <c r="B604" s="210" t="s">
        <v>112</v>
      </c>
      <c r="C604" s="40">
        <f>D604+E604</f>
        <v>500</v>
      </c>
      <c r="D604" s="40"/>
      <c r="E604" s="40">
        <v>500</v>
      </c>
      <c r="F604" s="40">
        <f>H604</f>
        <v>450</v>
      </c>
      <c r="G604" s="40"/>
      <c r="H604" s="40">
        <v>450</v>
      </c>
      <c r="I604" s="40">
        <f>K604</f>
        <v>1100</v>
      </c>
      <c r="J604" s="176"/>
      <c r="K604" s="40">
        <v>1100</v>
      </c>
      <c r="L604" s="44">
        <f>N604</f>
        <v>1100</v>
      </c>
      <c r="M604" s="44"/>
      <c r="N604" s="44">
        <v>1100</v>
      </c>
    </row>
    <row r="605" spans="1:14" ht="61.5" customHeight="1">
      <c r="A605" s="13"/>
      <c r="B605" s="209" t="s">
        <v>293</v>
      </c>
      <c r="C605" s="40">
        <f>D605+E605</f>
        <v>1993.7</v>
      </c>
      <c r="D605" s="237">
        <v>208.7</v>
      </c>
      <c r="E605" s="40">
        <v>1785</v>
      </c>
      <c r="F605" s="40">
        <f>G605+H605</f>
        <v>3228.3</v>
      </c>
      <c r="G605" s="40">
        <v>96.3</v>
      </c>
      <c r="H605" s="40">
        <v>3132</v>
      </c>
      <c r="I605" s="40">
        <v>2253.5</v>
      </c>
      <c r="J605" s="176"/>
      <c r="K605" s="40">
        <f>I605</f>
        <v>2253.5</v>
      </c>
      <c r="L605" s="38">
        <v>2379.7</v>
      </c>
      <c r="M605" s="38"/>
      <c r="N605" s="38">
        <f>L605</f>
        <v>2379.7</v>
      </c>
    </row>
    <row r="606" spans="1:14" ht="61.5" customHeight="1">
      <c r="A606" s="13"/>
      <c r="B606" s="337" t="s">
        <v>296</v>
      </c>
      <c r="C606" s="40"/>
      <c r="D606" s="237"/>
      <c r="E606" s="40"/>
      <c r="F606" s="40">
        <f>G606+H606</f>
        <v>1600</v>
      </c>
      <c r="G606" s="40">
        <v>1470</v>
      </c>
      <c r="H606" s="40">
        <v>130</v>
      </c>
      <c r="I606" s="40"/>
      <c r="J606" s="176"/>
      <c r="K606" s="40"/>
      <c r="L606" s="38"/>
      <c r="M606" s="38"/>
      <c r="N606" s="38"/>
    </row>
    <row r="607" spans="1:14" ht="15.75">
      <c r="A607" s="13"/>
      <c r="B607" s="22" t="s">
        <v>66</v>
      </c>
      <c r="C607" s="40"/>
      <c r="D607" s="40"/>
      <c r="E607" s="40"/>
      <c r="F607" s="40"/>
      <c r="G607" s="40"/>
      <c r="H607" s="40"/>
      <c r="I607" s="40"/>
      <c r="J607" s="177"/>
      <c r="K607" s="40"/>
      <c r="L607" s="38"/>
      <c r="M607" s="38"/>
      <c r="N607" s="38"/>
    </row>
    <row r="608" spans="1:14" ht="30.75" customHeight="1">
      <c r="A608" s="13"/>
      <c r="B608" s="12" t="s">
        <v>352</v>
      </c>
      <c r="C608" s="49">
        <f>C609+C610+C612+C613</f>
        <v>6610</v>
      </c>
      <c r="D608" s="49"/>
      <c r="E608" s="49">
        <f>E609+E610+E612+E613</f>
        <v>6610</v>
      </c>
      <c r="F608" s="49">
        <f>F609+F610+F612+F613</f>
        <v>6610</v>
      </c>
      <c r="G608" s="49"/>
      <c r="H608" s="49">
        <f>H609+H610+H612+H613</f>
        <v>6610</v>
      </c>
      <c r="I608" s="49">
        <f>I609+I610+I612+I613</f>
        <v>6610</v>
      </c>
      <c r="J608" s="49"/>
      <c r="K608" s="49">
        <f>K609+K610+K612+K613</f>
        <v>6610</v>
      </c>
      <c r="L608" s="49">
        <f>L609+L610+L612+L613</f>
        <v>6610</v>
      </c>
      <c r="M608" s="49"/>
      <c r="N608" s="49">
        <f>N609+N610+N612+N613</f>
        <v>6610</v>
      </c>
    </row>
    <row r="609" spans="1:14" ht="51" customHeight="1">
      <c r="A609" s="13"/>
      <c r="B609" s="219" t="s">
        <v>297</v>
      </c>
      <c r="C609" s="49">
        <v>4502</v>
      </c>
      <c r="D609" s="49"/>
      <c r="E609" s="49">
        <v>4502</v>
      </c>
      <c r="F609" s="49">
        <v>4502</v>
      </c>
      <c r="G609" s="49"/>
      <c r="H609" s="49">
        <v>4502</v>
      </c>
      <c r="I609" s="49">
        <v>4502</v>
      </c>
      <c r="J609" s="49"/>
      <c r="K609" s="49">
        <v>4502</v>
      </c>
      <c r="L609" s="49">
        <v>4502</v>
      </c>
      <c r="M609" s="49"/>
      <c r="N609" s="49">
        <v>4502</v>
      </c>
    </row>
    <row r="610" spans="1:14" ht="110.25">
      <c r="A610" s="13"/>
      <c r="B610" s="9" t="s">
        <v>311</v>
      </c>
      <c r="C610" s="49">
        <f>E610</f>
        <v>277</v>
      </c>
      <c r="D610" s="49"/>
      <c r="E610" s="49">
        <v>277</v>
      </c>
      <c r="F610" s="49">
        <f>H610</f>
        <v>277</v>
      </c>
      <c r="G610" s="49"/>
      <c r="H610" s="49">
        <v>277</v>
      </c>
      <c r="I610" s="49">
        <f>K610</f>
        <v>277</v>
      </c>
      <c r="J610" s="49"/>
      <c r="K610" s="49">
        <v>277</v>
      </c>
      <c r="L610" s="38">
        <f>N610</f>
        <v>277</v>
      </c>
      <c r="M610" s="38"/>
      <c r="N610" s="38">
        <v>277</v>
      </c>
    </row>
    <row r="611" spans="1:14" ht="78.75">
      <c r="A611" s="13"/>
      <c r="B611" s="258" t="s">
        <v>109</v>
      </c>
      <c r="C611" s="49"/>
      <c r="D611" s="49"/>
      <c r="E611" s="49"/>
      <c r="F611" s="49">
        <f>G611</f>
        <v>20</v>
      </c>
      <c r="G611" s="49">
        <v>20</v>
      </c>
      <c r="H611" s="49"/>
      <c r="I611" s="49"/>
      <c r="J611" s="49"/>
      <c r="K611" s="49"/>
      <c r="L611" s="38"/>
      <c r="M611" s="38"/>
      <c r="N611" s="38"/>
    </row>
    <row r="612" spans="1:14" ht="78.75">
      <c r="A612" s="13"/>
      <c r="B612" s="210" t="s">
        <v>310</v>
      </c>
      <c r="C612" s="49">
        <v>661</v>
      </c>
      <c r="D612" s="49"/>
      <c r="E612" s="49">
        <v>661</v>
      </c>
      <c r="F612" s="49">
        <v>661</v>
      </c>
      <c r="G612" s="49"/>
      <c r="H612" s="49">
        <f>F612</f>
        <v>661</v>
      </c>
      <c r="I612" s="49">
        <v>661</v>
      </c>
      <c r="J612" s="49"/>
      <c r="K612" s="49">
        <v>661</v>
      </c>
      <c r="L612" s="38">
        <v>661</v>
      </c>
      <c r="M612" s="38"/>
      <c r="N612" s="38">
        <v>661</v>
      </c>
    </row>
    <row r="613" spans="1:14" ht="61.5" customHeight="1">
      <c r="A613" s="13"/>
      <c r="B613" s="209" t="s">
        <v>293</v>
      </c>
      <c r="C613" s="49">
        <f>E613</f>
        <v>1170</v>
      </c>
      <c r="D613" s="49"/>
      <c r="E613" s="49">
        <v>1170</v>
      </c>
      <c r="F613" s="49">
        <f>H613</f>
        <v>1170</v>
      </c>
      <c r="G613" s="49"/>
      <c r="H613" s="49">
        <v>1170</v>
      </c>
      <c r="I613" s="49">
        <f>K613</f>
        <v>1170</v>
      </c>
      <c r="J613" s="49"/>
      <c r="K613" s="49">
        <v>1170</v>
      </c>
      <c r="L613" s="49">
        <f>N613</f>
        <v>1170</v>
      </c>
      <c r="M613" s="49"/>
      <c r="N613" s="49">
        <v>1170</v>
      </c>
    </row>
    <row r="614" spans="1:14" ht="61.5" customHeight="1">
      <c r="A614" s="13"/>
      <c r="B614" s="337" t="s">
        <v>296</v>
      </c>
      <c r="C614" s="49"/>
      <c r="D614" s="49"/>
      <c r="E614" s="49"/>
      <c r="F614" s="49">
        <f>G614+H614</f>
        <v>4118</v>
      </c>
      <c r="G614" s="49">
        <v>4082</v>
      </c>
      <c r="H614" s="49">
        <v>36</v>
      </c>
      <c r="I614" s="49"/>
      <c r="J614" s="49"/>
      <c r="K614" s="49"/>
      <c r="L614" s="49"/>
      <c r="M614" s="49"/>
      <c r="N614" s="49"/>
    </row>
    <row r="615" spans="1:14" ht="34.5" customHeight="1">
      <c r="A615" s="13"/>
      <c r="B615" s="31" t="s">
        <v>358</v>
      </c>
      <c r="C615" s="49">
        <f>C616+C617+C619+C620</f>
        <v>2607</v>
      </c>
      <c r="D615" s="49"/>
      <c r="E615" s="49">
        <f>E616+E617+E619+E620</f>
        <v>2607</v>
      </c>
      <c r="F615" s="49">
        <f>G615+H615</f>
        <v>2677</v>
      </c>
      <c r="G615" s="49">
        <v>20</v>
      </c>
      <c r="H615" s="49">
        <f>H616+H617+H619+H620</f>
        <v>2657</v>
      </c>
      <c r="I615" s="49">
        <f>I616+I617+I619+I620</f>
        <v>2722</v>
      </c>
      <c r="J615" s="49"/>
      <c r="K615" s="49">
        <f>K616+K617+K619+K620</f>
        <v>2722</v>
      </c>
      <c r="L615" s="49">
        <f>L616+L617+L619+L620</f>
        <v>2872</v>
      </c>
      <c r="M615" s="49"/>
      <c r="N615" s="49">
        <f>N616+N617+N619+N620</f>
        <v>2857</v>
      </c>
    </row>
    <row r="616" spans="1:14" ht="51" customHeight="1">
      <c r="A616" s="13"/>
      <c r="B616" s="219" t="s">
        <v>297</v>
      </c>
      <c r="C616" s="49">
        <v>1508</v>
      </c>
      <c r="D616" s="49"/>
      <c r="E616" s="49">
        <f>C616</f>
        <v>1508</v>
      </c>
      <c r="F616" s="49">
        <v>1548</v>
      </c>
      <c r="G616" s="49"/>
      <c r="H616" s="49">
        <f>E616+E631</f>
        <v>1555</v>
      </c>
      <c r="I616" s="49">
        <f>K616</f>
        <v>1596</v>
      </c>
      <c r="J616" s="49"/>
      <c r="K616" s="49">
        <f>H616+H631</f>
        <v>1596</v>
      </c>
      <c r="L616" s="49">
        <v>1731</v>
      </c>
      <c r="M616" s="49"/>
      <c r="N616" s="49">
        <f>K616+K631</f>
        <v>1716</v>
      </c>
    </row>
    <row r="617" spans="1:14" ht="110.25">
      <c r="A617" s="13"/>
      <c r="B617" s="9" t="s">
        <v>311</v>
      </c>
      <c r="C617" s="49">
        <f aca="true" t="shared" si="139" ref="C617:C624">E617</f>
        <v>112</v>
      </c>
      <c r="D617" s="49"/>
      <c r="E617" s="49">
        <v>112</v>
      </c>
      <c r="F617" s="49">
        <f>H617</f>
        <v>88</v>
      </c>
      <c r="G617" s="49"/>
      <c r="H617" s="49">
        <v>88</v>
      </c>
      <c r="I617" s="49">
        <f>K617</f>
        <v>87</v>
      </c>
      <c r="J617" s="49"/>
      <c r="K617" s="49">
        <v>87</v>
      </c>
      <c r="L617" s="38">
        <f>N617</f>
        <v>86</v>
      </c>
      <c r="M617" s="38"/>
      <c r="N617" s="38">
        <v>86</v>
      </c>
    </row>
    <row r="618" spans="1:14" ht="78.75">
      <c r="A618" s="13"/>
      <c r="B618" s="258" t="s">
        <v>109</v>
      </c>
      <c r="C618" s="49"/>
      <c r="D618" s="49"/>
      <c r="E618" s="49"/>
      <c r="F618" s="49">
        <v>20</v>
      </c>
      <c r="G618" s="49">
        <v>20</v>
      </c>
      <c r="H618" s="49"/>
      <c r="I618" s="49"/>
      <c r="J618" s="49"/>
      <c r="K618" s="49"/>
      <c r="L618" s="38"/>
      <c r="M618" s="38"/>
      <c r="N618" s="38"/>
    </row>
    <row r="619" spans="1:14" ht="78.75">
      <c r="A619" s="13"/>
      <c r="B619" s="210" t="s">
        <v>310</v>
      </c>
      <c r="C619" s="49">
        <f t="shared" si="139"/>
        <v>382</v>
      </c>
      <c r="D619" s="49"/>
      <c r="E619" s="49">
        <v>382</v>
      </c>
      <c r="F619" s="49">
        <f>H619</f>
        <v>395</v>
      </c>
      <c r="G619" s="49"/>
      <c r="H619" s="49">
        <f>E619+E634</f>
        <v>395</v>
      </c>
      <c r="I619" s="49">
        <f>K619</f>
        <v>399</v>
      </c>
      <c r="J619" s="49"/>
      <c r="K619" s="49">
        <f>H619+H634</f>
        <v>399</v>
      </c>
      <c r="L619" s="46">
        <f>N619</f>
        <v>405</v>
      </c>
      <c r="M619" s="38"/>
      <c r="N619" s="46">
        <f>K619+K634</f>
        <v>405</v>
      </c>
    </row>
    <row r="620" spans="1:14" ht="66.75" customHeight="1">
      <c r="A620" s="13"/>
      <c r="B620" s="209" t="s">
        <v>293</v>
      </c>
      <c r="C620" s="49">
        <f t="shared" si="139"/>
        <v>605</v>
      </c>
      <c r="D620" s="49"/>
      <c r="E620" s="49">
        <v>605</v>
      </c>
      <c r="F620" s="49">
        <f>H620</f>
        <v>619</v>
      </c>
      <c r="G620" s="49"/>
      <c r="H620" s="49">
        <v>619</v>
      </c>
      <c r="I620" s="49">
        <f>K620</f>
        <v>640</v>
      </c>
      <c r="J620" s="49"/>
      <c r="K620" s="49">
        <v>640</v>
      </c>
      <c r="L620" s="38">
        <f>N620</f>
        <v>650</v>
      </c>
      <c r="M620" s="38"/>
      <c r="N620" s="38">
        <v>650</v>
      </c>
    </row>
    <row r="621" spans="1:14" ht="66.75" customHeight="1">
      <c r="A621" s="13"/>
      <c r="B621" s="337" t="s">
        <v>296</v>
      </c>
      <c r="C621" s="49"/>
      <c r="D621" s="49"/>
      <c r="E621" s="49"/>
      <c r="F621" s="49">
        <f>G621+H621</f>
        <v>878</v>
      </c>
      <c r="G621" s="49">
        <v>855</v>
      </c>
      <c r="H621" s="49">
        <v>23</v>
      </c>
      <c r="I621" s="49"/>
      <c r="J621" s="49"/>
      <c r="K621" s="49"/>
      <c r="L621" s="38"/>
      <c r="M621" s="38"/>
      <c r="N621" s="38"/>
    </row>
    <row r="622" spans="1:14" ht="37.5" customHeight="1">
      <c r="A622" s="13"/>
      <c r="B622" s="31" t="s">
        <v>359</v>
      </c>
      <c r="C622" s="49">
        <f t="shared" si="139"/>
        <v>5331</v>
      </c>
      <c r="D622" s="49"/>
      <c r="E622" s="49">
        <f>E623+E624+E626+E627</f>
        <v>5331</v>
      </c>
      <c r="F622" s="49">
        <f>G622+H622</f>
        <v>4944</v>
      </c>
      <c r="G622" s="49">
        <v>20</v>
      </c>
      <c r="H622" s="49">
        <f>SUM(H623:H627)</f>
        <v>4924</v>
      </c>
      <c r="I622" s="49">
        <f>F622-F630</f>
        <v>4799</v>
      </c>
      <c r="J622" s="49"/>
      <c r="K622" s="49">
        <f>K623+K624+K626+K627</f>
        <v>5030</v>
      </c>
      <c r="L622" s="49">
        <f>I622-I630</f>
        <v>4650</v>
      </c>
      <c r="M622" s="49"/>
      <c r="N622" s="49">
        <f>L622</f>
        <v>4650</v>
      </c>
    </row>
    <row r="623" spans="1:14" ht="47.25">
      <c r="A623" s="13"/>
      <c r="B623" s="219" t="s">
        <v>297</v>
      </c>
      <c r="C623" s="49">
        <f t="shared" si="139"/>
        <v>4043</v>
      </c>
      <c r="D623" s="49"/>
      <c r="E623" s="49">
        <v>4043</v>
      </c>
      <c r="F623" s="49">
        <f>C623-C631</f>
        <v>3854</v>
      </c>
      <c r="G623" s="49"/>
      <c r="H623" s="49">
        <f>F623</f>
        <v>3854</v>
      </c>
      <c r="I623" s="49">
        <f>F623-F631</f>
        <v>3812</v>
      </c>
      <c r="J623" s="49"/>
      <c r="K623" s="49">
        <f>H623-H631</f>
        <v>3813</v>
      </c>
      <c r="L623" s="49">
        <f>I623-I631</f>
        <v>3692</v>
      </c>
      <c r="M623" s="49"/>
      <c r="N623" s="49">
        <f>L623</f>
        <v>3692</v>
      </c>
    </row>
    <row r="624" spans="1:14" ht="110.25">
      <c r="A624" s="13"/>
      <c r="B624" s="9" t="s">
        <v>311</v>
      </c>
      <c r="C624" s="49">
        <f t="shared" si="139"/>
        <v>556</v>
      </c>
      <c r="D624" s="49"/>
      <c r="E624" s="49">
        <v>556</v>
      </c>
      <c r="F624" s="49">
        <f>C624-C632</f>
        <v>545</v>
      </c>
      <c r="G624" s="49"/>
      <c r="H624" s="49">
        <f>F624</f>
        <v>545</v>
      </c>
      <c r="I624" s="49">
        <f>F624-F632</f>
        <v>487</v>
      </c>
      <c r="J624" s="49"/>
      <c r="K624" s="49">
        <f>H624-H632</f>
        <v>537</v>
      </c>
      <c r="L624" s="49">
        <f>I624-I632</f>
        <v>481</v>
      </c>
      <c r="M624" s="38"/>
      <c r="N624" s="49">
        <f>L624</f>
        <v>481</v>
      </c>
    </row>
    <row r="625" spans="1:14" ht="78.75">
      <c r="A625" s="13"/>
      <c r="B625" s="258" t="s">
        <v>109</v>
      </c>
      <c r="C625" s="49"/>
      <c r="D625" s="49"/>
      <c r="E625" s="49"/>
      <c r="F625" s="49">
        <f>G625+H625</f>
        <v>32</v>
      </c>
      <c r="G625" s="49">
        <v>20</v>
      </c>
      <c r="H625" s="49">
        <v>12</v>
      </c>
      <c r="I625" s="49"/>
      <c r="J625" s="49"/>
      <c r="K625" s="49"/>
      <c r="L625" s="49"/>
      <c r="M625" s="38"/>
      <c r="N625" s="49"/>
    </row>
    <row r="626" spans="1:14" ht="78.75">
      <c r="A626" s="13"/>
      <c r="B626" s="210" t="s">
        <v>310</v>
      </c>
      <c r="C626" s="49">
        <v>167</v>
      </c>
      <c r="D626" s="49"/>
      <c r="E626" s="49">
        <v>167</v>
      </c>
      <c r="F626" s="49">
        <f>C626-C634</f>
        <v>154</v>
      </c>
      <c r="G626" s="49"/>
      <c r="H626" s="49">
        <f>F626</f>
        <v>154</v>
      </c>
      <c r="I626" s="49">
        <f>F626-F634</f>
        <v>150</v>
      </c>
      <c r="J626" s="49"/>
      <c r="K626" s="49">
        <f>H626-H634</f>
        <v>150</v>
      </c>
      <c r="L626" s="49">
        <f>I626-I634</f>
        <v>144</v>
      </c>
      <c r="M626" s="38"/>
      <c r="N626" s="49">
        <f>L626</f>
        <v>144</v>
      </c>
    </row>
    <row r="627" spans="1:14" ht="71.25" customHeight="1">
      <c r="A627" s="13"/>
      <c r="B627" s="296" t="s">
        <v>293</v>
      </c>
      <c r="C627" s="49">
        <f>E627</f>
        <v>565</v>
      </c>
      <c r="D627" s="49"/>
      <c r="E627" s="49">
        <f>E613-E620</f>
        <v>565</v>
      </c>
      <c r="F627" s="49">
        <f>C627-C635</f>
        <v>359</v>
      </c>
      <c r="G627" s="49"/>
      <c r="H627" s="49">
        <f>F627</f>
        <v>359</v>
      </c>
      <c r="I627" s="49">
        <f>F627-F635</f>
        <v>338</v>
      </c>
      <c r="J627" s="49"/>
      <c r="K627" s="49">
        <f>K613-K620</f>
        <v>530</v>
      </c>
      <c r="L627" s="49">
        <f>I627-I635</f>
        <v>321</v>
      </c>
      <c r="M627" s="38"/>
      <c r="N627" s="49">
        <f>L627</f>
        <v>321</v>
      </c>
    </row>
    <row r="628" spans="1:14" ht="71.25" customHeight="1">
      <c r="A628" s="13"/>
      <c r="B628" s="337" t="s">
        <v>296</v>
      </c>
      <c r="C628" s="49"/>
      <c r="D628" s="49"/>
      <c r="E628" s="49"/>
      <c r="F628" s="49">
        <f>G628+H628</f>
        <v>1590</v>
      </c>
      <c r="G628" s="338">
        <v>1581</v>
      </c>
      <c r="H628" s="49">
        <v>9</v>
      </c>
      <c r="I628" s="49"/>
      <c r="J628" s="49"/>
      <c r="K628" s="49"/>
      <c r="L628" s="49"/>
      <c r="M628" s="38"/>
      <c r="N628" s="49"/>
    </row>
    <row r="629" spans="1:14" ht="23.25" customHeight="1">
      <c r="A629" s="13"/>
      <c r="B629" s="217" t="s">
        <v>507</v>
      </c>
      <c r="C629" s="40"/>
      <c r="D629" s="40"/>
      <c r="E629" s="40"/>
      <c r="F629" s="40"/>
      <c r="G629" s="40"/>
      <c r="H629" s="40"/>
      <c r="I629" s="40"/>
      <c r="J629" s="49"/>
      <c r="K629" s="40"/>
      <c r="L629" s="38"/>
      <c r="M629" s="38"/>
      <c r="N629" s="38"/>
    </row>
    <row r="630" spans="1:14" ht="37.5" customHeight="1">
      <c r="A630" s="13"/>
      <c r="B630" s="107" t="s">
        <v>354</v>
      </c>
      <c r="C630" s="49">
        <f>C631+C632+C634+C635</f>
        <v>419</v>
      </c>
      <c r="D630" s="49">
        <f>D631+D635+D632</f>
        <v>311</v>
      </c>
      <c r="E630" s="49">
        <f>E631+E632+E634+E635</f>
        <v>108</v>
      </c>
      <c r="F630" s="49">
        <f>G630+H630</f>
        <v>145</v>
      </c>
      <c r="G630" s="49">
        <f>G631+G632+G633+G635</f>
        <v>85</v>
      </c>
      <c r="H630" s="49">
        <f>H631+H632+H634+H635</f>
        <v>60</v>
      </c>
      <c r="I630" s="49">
        <f>I631+I632+I634+I635</f>
        <v>149</v>
      </c>
      <c r="J630" s="49"/>
      <c r="K630" s="49">
        <f>K631+K632+K634+K635</f>
        <v>149</v>
      </c>
      <c r="L630" s="49">
        <f>L631+L632+L634+L635</f>
        <v>235</v>
      </c>
      <c r="M630" s="49"/>
      <c r="N630" s="49">
        <f>N631+N632+N634+N635</f>
        <v>235</v>
      </c>
    </row>
    <row r="631" spans="1:14" ht="49.5" customHeight="1">
      <c r="A631" s="13"/>
      <c r="B631" s="219" t="s">
        <v>297</v>
      </c>
      <c r="C631" s="49">
        <f>D631+E631</f>
        <v>189</v>
      </c>
      <c r="D631" s="49">
        <v>142</v>
      </c>
      <c r="E631" s="49">
        <v>47</v>
      </c>
      <c r="F631" s="49">
        <f>G631+H631</f>
        <v>42</v>
      </c>
      <c r="G631" s="49">
        <v>1</v>
      </c>
      <c r="H631" s="49">
        <v>41</v>
      </c>
      <c r="I631" s="49">
        <v>120</v>
      </c>
      <c r="J631" s="49"/>
      <c r="K631" s="49">
        <f>I631</f>
        <v>120</v>
      </c>
      <c r="L631" s="49">
        <v>198</v>
      </c>
      <c r="M631" s="49"/>
      <c r="N631" s="49">
        <f>L631</f>
        <v>198</v>
      </c>
    </row>
    <row r="632" spans="1:14" ht="110.25">
      <c r="A632" s="13"/>
      <c r="B632" s="9" t="s">
        <v>311</v>
      </c>
      <c r="C632" s="49">
        <f>D632+E632</f>
        <v>11</v>
      </c>
      <c r="D632" s="49">
        <v>1</v>
      </c>
      <c r="E632" s="49">
        <v>10</v>
      </c>
      <c r="F632" s="49">
        <f>G632+H632</f>
        <v>58</v>
      </c>
      <c r="G632" s="49">
        <v>50</v>
      </c>
      <c r="H632" s="49">
        <v>8</v>
      </c>
      <c r="I632" s="49">
        <f>K632</f>
        <v>6</v>
      </c>
      <c r="J632" s="49"/>
      <c r="K632" s="49">
        <v>6</v>
      </c>
      <c r="L632" s="38">
        <f>N632</f>
        <v>17</v>
      </c>
      <c r="M632" s="38"/>
      <c r="N632" s="38">
        <v>17</v>
      </c>
    </row>
    <row r="633" spans="1:14" ht="78.75">
      <c r="A633" s="13"/>
      <c r="B633" s="258" t="s">
        <v>109</v>
      </c>
      <c r="C633" s="49"/>
      <c r="D633" s="49"/>
      <c r="E633" s="49"/>
      <c r="F633" s="49">
        <v>20</v>
      </c>
      <c r="G633" s="49">
        <v>20</v>
      </c>
      <c r="H633" s="49"/>
      <c r="I633" s="49"/>
      <c r="J633" s="49"/>
      <c r="K633" s="49"/>
      <c r="L633" s="38"/>
      <c r="M633" s="38"/>
      <c r="N633" s="38"/>
    </row>
    <row r="634" spans="1:14" ht="78.75">
      <c r="A634" s="13"/>
      <c r="B634" s="210" t="s">
        <v>310</v>
      </c>
      <c r="C634" s="49">
        <f>D634+E634</f>
        <v>13</v>
      </c>
      <c r="D634" s="49"/>
      <c r="E634" s="49">
        <v>13</v>
      </c>
      <c r="F634" s="49">
        <f>H634</f>
        <v>4</v>
      </c>
      <c r="G634" s="49"/>
      <c r="H634" s="49">
        <v>4</v>
      </c>
      <c r="I634" s="49">
        <f>K634</f>
        <v>6</v>
      </c>
      <c r="J634" s="49"/>
      <c r="K634" s="49">
        <v>6</v>
      </c>
      <c r="L634" s="38">
        <f>N634</f>
        <v>5</v>
      </c>
      <c r="M634" s="38"/>
      <c r="N634" s="38">
        <v>5</v>
      </c>
    </row>
    <row r="635" spans="1:14" ht="66.75" customHeight="1">
      <c r="A635" s="13"/>
      <c r="B635" s="209" t="s">
        <v>293</v>
      </c>
      <c r="C635" s="49">
        <f>D635+E635</f>
        <v>206</v>
      </c>
      <c r="D635" s="49">
        <v>168</v>
      </c>
      <c r="E635" s="49">
        <v>38</v>
      </c>
      <c r="F635" s="49">
        <f>G635+H635</f>
        <v>21</v>
      </c>
      <c r="G635" s="49">
        <v>14</v>
      </c>
      <c r="H635" s="49">
        <v>7</v>
      </c>
      <c r="I635" s="49">
        <f>K635</f>
        <v>17</v>
      </c>
      <c r="J635" s="49"/>
      <c r="K635" s="49">
        <v>17</v>
      </c>
      <c r="L635" s="49">
        <f>N635</f>
        <v>15</v>
      </c>
      <c r="M635" s="49"/>
      <c r="N635" s="49">
        <v>15</v>
      </c>
    </row>
    <row r="636" spans="1:14" ht="66.75" customHeight="1">
      <c r="A636" s="13"/>
      <c r="B636" s="337" t="s">
        <v>296</v>
      </c>
      <c r="C636" s="49"/>
      <c r="D636" s="49"/>
      <c r="E636" s="49"/>
      <c r="F636" s="49">
        <f>G636+H636</f>
        <v>1590</v>
      </c>
      <c r="G636" s="49">
        <v>1581</v>
      </c>
      <c r="H636" s="49">
        <v>9</v>
      </c>
      <c r="I636" s="49"/>
      <c r="J636" s="49"/>
      <c r="K636" s="49"/>
      <c r="L636" s="49"/>
      <c r="M636" s="49"/>
      <c r="N636" s="49"/>
    </row>
    <row r="637" spans="1:14" ht="21.75" customHeight="1">
      <c r="A637" s="13"/>
      <c r="B637" s="168" t="s">
        <v>508</v>
      </c>
      <c r="C637" s="40"/>
      <c r="D637" s="40"/>
      <c r="E637" s="40"/>
      <c r="F637" s="40"/>
      <c r="G637" s="40"/>
      <c r="H637" s="40"/>
      <c r="I637" s="40"/>
      <c r="J637" s="49"/>
      <c r="K637" s="40"/>
      <c r="L637" s="38"/>
      <c r="M637" s="38"/>
      <c r="N637" s="38"/>
    </row>
    <row r="638" spans="1:14" ht="32.25" customHeight="1">
      <c r="A638" s="13"/>
      <c r="B638" s="107" t="s">
        <v>360</v>
      </c>
      <c r="C638" s="40">
        <f aca="true" t="shared" si="140" ref="C638:E640">C600/C630</f>
        <v>74.62458233890214</v>
      </c>
      <c r="D638" s="40">
        <f t="shared" si="140"/>
        <v>1.8762057877813505</v>
      </c>
      <c r="E638" s="40">
        <f t="shared" si="140"/>
        <v>284.11296296296297</v>
      </c>
      <c r="F638" s="40">
        <f>H638</f>
        <v>520.9183333333334</v>
      </c>
      <c r="G638" s="40">
        <f>G600/G630</f>
        <v>20.551764705882356</v>
      </c>
      <c r="H638" s="40">
        <f>H600/H630</f>
        <v>520.9183333333334</v>
      </c>
      <c r="I638" s="40">
        <f>I600/I630</f>
        <v>101.66040268456375</v>
      </c>
      <c r="J638" s="40"/>
      <c r="K638" s="40">
        <f aca="true" t="shared" si="141" ref="K638:L640">K600/K630</f>
        <v>101.66040268456375</v>
      </c>
      <c r="L638" s="40">
        <f t="shared" si="141"/>
        <v>66.72723404255319</v>
      </c>
      <c r="M638" s="40"/>
      <c r="N638" s="40">
        <f>N600/N630</f>
        <v>66.72723404255319</v>
      </c>
    </row>
    <row r="639" spans="1:14" ht="51.75" customHeight="1">
      <c r="A639" s="13"/>
      <c r="B639" s="219" t="s">
        <v>297</v>
      </c>
      <c r="C639" s="40">
        <f t="shared" si="140"/>
        <v>149.54761904761904</v>
      </c>
      <c r="D639" s="40">
        <f t="shared" si="140"/>
        <v>2.572535211267606</v>
      </c>
      <c r="E639" s="40">
        <f t="shared" si="140"/>
        <v>593.6</v>
      </c>
      <c r="F639" s="40">
        <f>F601/F631</f>
        <v>547.2261904761905</v>
      </c>
      <c r="G639" s="51"/>
      <c r="H639" s="40">
        <f>H601/H631</f>
        <v>558.729268292683</v>
      </c>
      <c r="I639" s="40">
        <f>I601/I631</f>
        <v>93.5875</v>
      </c>
      <c r="J639" s="40"/>
      <c r="K639" s="40">
        <f t="shared" si="141"/>
        <v>93.5875</v>
      </c>
      <c r="L639" s="40">
        <f t="shared" si="141"/>
        <v>58.531313131313134</v>
      </c>
      <c r="M639" s="40"/>
      <c r="N639" s="40">
        <f>N601/N631</f>
        <v>58.531313131313134</v>
      </c>
    </row>
    <row r="640" spans="1:14" ht="47.25">
      <c r="A640" s="13"/>
      <c r="B640" s="9" t="s">
        <v>294</v>
      </c>
      <c r="C640" s="40">
        <f t="shared" si="140"/>
        <v>46.31818181818182</v>
      </c>
      <c r="D640" s="40">
        <f t="shared" si="140"/>
        <v>9.5</v>
      </c>
      <c r="E640" s="40">
        <f t="shared" si="140"/>
        <v>50</v>
      </c>
      <c r="F640" s="40">
        <f>F602/F632</f>
        <v>80.96896551724137</v>
      </c>
      <c r="G640" s="40"/>
      <c r="H640" s="40">
        <f>H602/H632</f>
        <v>577.9</v>
      </c>
      <c r="I640" s="40">
        <f>I602/I632</f>
        <v>93.89999999999999</v>
      </c>
      <c r="J640" s="40"/>
      <c r="K640" s="40">
        <f t="shared" si="141"/>
        <v>93.89999999999999</v>
      </c>
      <c r="L640" s="40">
        <f t="shared" si="141"/>
        <v>36</v>
      </c>
      <c r="M640" s="40"/>
      <c r="N640" s="40">
        <f>N602/N632</f>
        <v>36</v>
      </c>
    </row>
    <row r="641" spans="1:14" ht="78.75">
      <c r="A641" s="13"/>
      <c r="B641" s="258" t="s">
        <v>109</v>
      </c>
      <c r="C641" s="40"/>
      <c r="D641" s="40"/>
      <c r="E641" s="40"/>
      <c r="F641" s="40">
        <v>1</v>
      </c>
      <c r="G641" s="40">
        <v>1</v>
      </c>
      <c r="H641" s="40"/>
      <c r="I641" s="40"/>
      <c r="J641" s="40"/>
      <c r="K641" s="40"/>
      <c r="L641" s="40"/>
      <c r="M641" s="40"/>
      <c r="N641" s="40"/>
    </row>
    <row r="642" spans="1:14" ht="78.75">
      <c r="A642" s="13"/>
      <c r="B642" s="210" t="s">
        <v>310</v>
      </c>
      <c r="C642" s="40">
        <f>C604/C634</f>
        <v>38.46153846153846</v>
      </c>
      <c r="D642" s="40"/>
      <c r="E642" s="40">
        <f>E604/E634</f>
        <v>38.46153846153846</v>
      </c>
      <c r="F642" s="40">
        <f>F604/F634</f>
        <v>112.5</v>
      </c>
      <c r="G642" s="40"/>
      <c r="H642" s="40">
        <f>H604/H634</f>
        <v>112.5</v>
      </c>
      <c r="I642" s="40">
        <f>I604/I634</f>
        <v>183.33333333333334</v>
      </c>
      <c r="J642" s="40"/>
      <c r="K642" s="40">
        <f>K604/K634</f>
        <v>183.33333333333334</v>
      </c>
      <c r="L642" s="40">
        <f>L604/L634</f>
        <v>220</v>
      </c>
      <c r="M642" s="40"/>
      <c r="N642" s="40">
        <f>N604/N634</f>
        <v>220</v>
      </c>
    </row>
    <row r="643" spans="1:14" ht="70.5" customHeight="1">
      <c r="A643" s="13"/>
      <c r="B643" s="209" t="s">
        <v>293</v>
      </c>
      <c r="C643" s="40">
        <f>C605/C635</f>
        <v>9.678155339805825</v>
      </c>
      <c r="D643" s="237">
        <f>D605/D635</f>
        <v>1.2422619047619048</v>
      </c>
      <c r="E643" s="40">
        <f>E605/E635</f>
        <v>46.973684210526315</v>
      </c>
      <c r="F643" s="40">
        <f>F605/F635</f>
        <v>153.72857142857143</v>
      </c>
      <c r="G643" s="40">
        <f>G605/G635</f>
        <v>6.878571428571428</v>
      </c>
      <c r="H643" s="40">
        <f>H605/H635</f>
        <v>447.42857142857144</v>
      </c>
      <c r="I643" s="40">
        <f>I605/I635</f>
        <v>132.55882352941177</v>
      </c>
      <c r="J643" s="40"/>
      <c r="K643" s="40">
        <f>K605/K635</f>
        <v>132.55882352941177</v>
      </c>
      <c r="L643" s="40">
        <f>L605/L635</f>
        <v>158.64666666666665</v>
      </c>
      <c r="M643" s="40"/>
      <c r="N643" s="40">
        <f>N605/N635</f>
        <v>158.64666666666665</v>
      </c>
    </row>
    <row r="644" spans="1:14" ht="70.5" customHeight="1">
      <c r="A644" s="13"/>
      <c r="B644" s="337" t="s">
        <v>296</v>
      </c>
      <c r="C644" s="40"/>
      <c r="D644" s="237"/>
      <c r="E644" s="40"/>
      <c r="F644" s="50">
        <f>F606/F636</f>
        <v>1.0062893081761006</v>
      </c>
      <c r="G644" s="50">
        <f>G606/G636</f>
        <v>0.9297912713472486</v>
      </c>
      <c r="H644" s="50">
        <f>H606/H636</f>
        <v>14.444444444444445</v>
      </c>
      <c r="I644" s="40"/>
      <c r="J644" s="40"/>
      <c r="K644" s="40"/>
      <c r="L644" s="40"/>
      <c r="M644" s="40"/>
      <c r="N644" s="40"/>
    </row>
    <row r="645" spans="1:14" ht="15.75">
      <c r="A645" s="13"/>
      <c r="B645" s="168" t="s">
        <v>39</v>
      </c>
      <c r="C645" s="40"/>
      <c r="D645" s="40"/>
      <c r="E645" s="40"/>
      <c r="F645" s="40"/>
      <c r="G645" s="40"/>
      <c r="H645" s="40"/>
      <c r="I645" s="40"/>
      <c r="J645" s="40"/>
      <c r="K645" s="40"/>
      <c r="L645" s="38"/>
      <c r="M645" s="38"/>
      <c r="N645" s="38"/>
    </row>
    <row r="646" spans="1:14" ht="36" customHeight="1">
      <c r="A646" s="13"/>
      <c r="B646" s="107" t="s">
        <v>361</v>
      </c>
      <c r="C646" s="40">
        <f>C630/C622*100</f>
        <v>7.859688613768524</v>
      </c>
      <c r="D646" s="40"/>
      <c r="E646" s="40">
        <f>E630/E622*100</f>
        <v>2.0258863252673045</v>
      </c>
      <c r="F646" s="40">
        <f>F630/F622*100</f>
        <v>2.9328478964401294</v>
      </c>
      <c r="G646" s="40"/>
      <c r="H646" s="40">
        <f>H630/H622*100</f>
        <v>1.2185215272136474</v>
      </c>
      <c r="I646" s="40">
        <f>I630/I622*100</f>
        <v>3.104813502813086</v>
      </c>
      <c r="J646" s="40"/>
      <c r="K646" s="40">
        <f>K630/K622*100</f>
        <v>2.9622266401590456</v>
      </c>
      <c r="L646" s="40">
        <f>L630/L622*100</f>
        <v>5.053763440860215</v>
      </c>
      <c r="M646" s="40"/>
      <c r="N646" s="40">
        <f>N630/N622*100</f>
        <v>5.053763440860215</v>
      </c>
    </row>
    <row r="647" spans="1:14" ht="47.25">
      <c r="A647" s="13"/>
      <c r="B647" s="219" t="s">
        <v>297</v>
      </c>
      <c r="C647" s="40">
        <f>C631/C623*100</f>
        <v>4.674746475389562</v>
      </c>
      <c r="D647" s="40"/>
      <c r="E647" s="40">
        <f>E631/E623*100</f>
        <v>1.162503091763542</v>
      </c>
      <c r="F647" s="40">
        <f>F631/F623*100</f>
        <v>1.0897768552153606</v>
      </c>
      <c r="G647" s="40"/>
      <c r="H647" s="40">
        <f>H631/H623*100</f>
        <v>1.0638297872340425</v>
      </c>
      <c r="I647" s="40">
        <f>I631/I623*100</f>
        <v>3.147953830010493</v>
      </c>
      <c r="J647" s="40"/>
      <c r="K647" s="40">
        <f>K631/K623*100</f>
        <v>3.147128245476003</v>
      </c>
      <c r="L647" s="40">
        <f>L631/L623*100</f>
        <v>5.362946912242687</v>
      </c>
      <c r="M647" s="40"/>
      <c r="N647" s="40">
        <f>N631/N623*100</f>
        <v>5.362946912242687</v>
      </c>
    </row>
    <row r="648" spans="1:14" ht="110.25">
      <c r="A648" s="13"/>
      <c r="B648" s="9" t="s">
        <v>311</v>
      </c>
      <c r="C648" s="40">
        <f>C617/C610*100</f>
        <v>40.43321299638989</v>
      </c>
      <c r="D648" s="40"/>
      <c r="E648" s="40">
        <f>E617/E610*100</f>
        <v>40.43321299638989</v>
      </c>
      <c r="F648" s="40">
        <f>F617/F610*100</f>
        <v>31.768953068592058</v>
      </c>
      <c r="G648" s="40"/>
      <c r="H648" s="40">
        <f>H617/H610*100</f>
        <v>31.768953068592058</v>
      </c>
      <c r="I648" s="40">
        <f>I617/I610*100</f>
        <v>31.40794223826715</v>
      </c>
      <c r="J648" s="40"/>
      <c r="K648" s="40">
        <f>K617/K610*100</f>
        <v>31.40794223826715</v>
      </c>
      <c r="L648" s="40">
        <f>L617/L610*100</f>
        <v>31.046931407942242</v>
      </c>
      <c r="M648" s="40"/>
      <c r="N648" s="40">
        <f>N617/N610*100</f>
        <v>31.046931407942242</v>
      </c>
    </row>
    <row r="649" spans="1:14" ht="78.75">
      <c r="A649" s="13"/>
      <c r="B649" s="258" t="s">
        <v>109</v>
      </c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</row>
    <row r="650" spans="1:14" ht="78.75">
      <c r="A650" s="13"/>
      <c r="B650" s="210" t="s">
        <v>310</v>
      </c>
      <c r="C650" s="40">
        <f aca="true" t="shared" si="142" ref="C650:N650">C634/C612*100</f>
        <v>1.9667170953101363</v>
      </c>
      <c r="D650" s="40"/>
      <c r="E650" s="40">
        <f t="shared" si="142"/>
        <v>1.9667170953101363</v>
      </c>
      <c r="F650" s="40">
        <f t="shared" si="142"/>
        <v>0.6051437216338881</v>
      </c>
      <c r="G650" s="40"/>
      <c r="H650" s="40">
        <f t="shared" si="142"/>
        <v>0.6051437216338881</v>
      </c>
      <c r="I650" s="40">
        <f t="shared" si="142"/>
        <v>0.9077155824508321</v>
      </c>
      <c r="J650" s="40"/>
      <c r="K650" s="40">
        <f t="shared" si="142"/>
        <v>0.9077155824508321</v>
      </c>
      <c r="L650" s="40">
        <f t="shared" si="142"/>
        <v>0.7564296520423601</v>
      </c>
      <c r="M650" s="40"/>
      <c r="N650" s="40">
        <f t="shared" si="142"/>
        <v>0.7564296520423601</v>
      </c>
    </row>
    <row r="651" spans="1:14" ht="68.25" customHeight="1">
      <c r="A651" s="13"/>
      <c r="B651" s="209" t="s">
        <v>293</v>
      </c>
      <c r="C651" s="40">
        <f>C620/C613*100</f>
        <v>51.70940170940172</v>
      </c>
      <c r="D651" s="40"/>
      <c r="E651" s="40">
        <f>E620/E613*100</f>
        <v>51.70940170940172</v>
      </c>
      <c r="F651" s="40">
        <f>F620/F613*100</f>
        <v>52.90598290598291</v>
      </c>
      <c r="G651" s="40"/>
      <c r="H651" s="40">
        <f>H620/H613*100</f>
        <v>52.90598290598291</v>
      </c>
      <c r="I651" s="40">
        <f>I620/I613*100</f>
        <v>54.700854700854705</v>
      </c>
      <c r="J651" s="40"/>
      <c r="K651" s="40">
        <f>K620/K613*100</f>
        <v>54.700854700854705</v>
      </c>
      <c r="L651" s="40">
        <f>L620/L613*100</f>
        <v>55.55555555555556</v>
      </c>
      <c r="M651" s="40"/>
      <c r="N651" s="40">
        <f>N620/N613*100</f>
        <v>55.55555555555556</v>
      </c>
    </row>
    <row r="652" spans="1:14" ht="68.25" customHeight="1">
      <c r="A652" s="13"/>
      <c r="B652" s="337" t="s">
        <v>296</v>
      </c>
      <c r="C652" s="40"/>
      <c r="D652" s="40"/>
      <c r="E652" s="40"/>
      <c r="F652" s="40">
        <v>100</v>
      </c>
      <c r="G652" s="40">
        <v>100</v>
      </c>
      <c r="H652" s="40">
        <v>100</v>
      </c>
      <c r="I652" s="40"/>
      <c r="J652" s="40"/>
      <c r="K652" s="40"/>
      <c r="L652" s="40"/>
      <c r="M652" s="40"/>
      <c r="N652" s="40"/>
    </row>
    <row r="653" spans="1:14" ht="97.5" customHeight="1">
      <c r="A653" s="13"/>
      <c r="B653" s="310" t="s">
        <v>89</v>
      </c>
      <c r="C653" s="178">
        <f aca="true" t="shared" si="143" ref="C653:N653">C654+C655+C656</f>
        <v>267.1</v>
      </c>
      <c r="D653" s="178"/>
      <c r="E653" s="178">
        <f t="shared" si="143"/>
        <v>267.1</v>
      </c>
      <c r="F653" s="178">
        <f>F654</f>
        <v>617</v>
      </c>
      <c r="G653" s="178"/>
      <c r="H653" s="348">
        <f>H654</f>
        <v>617</v>
      </c>
      <c r="I653" s="178">
        <f t="shared" si="143"/>
        <v>2250.4</v>
      </c>
      <c r="J653" s="178"/>
      <c r="K653" s="178">
        <f t="shared" si="143"/>
        <v>2250.4</v>
      </c>
      <c r="L653" s="178">
        <f t="shared" si="143"/>
        <v>264.2</v>
      </c>
      <c r="M653" s="178"/>
      <c r="N653" s="178">
        <f t="shared" si="143"/>
        <v>264.2</v>
      </c>
    </row>
    <row r="654" spans="1:14" ht="50.25" customHeight="1">
      <c r="A654" s="13"/>
      <c r="B654" s="219" t="s">
        <v>297</v>
      </c>
      <c r="C654" s="176">
        <f>E654</f>
        <v>130</v>
      </c>
      <c r="D654" s="176"/>
      <c r="E654" s="176">
        <v>130</v>
      </c>
      <c r="F654" s="176">
        <f>H654</f>
        <v>617</v>
      </c>
      <c r="G654" s="176"/>
      <c r="H654" s="349">
        <v>617</v>
      </c>
      <c r="I654" s="176">
        <f>K654</f>
        <v>1250.4</v>
      </c>
      <c r="J654" s="176"/>
      <c r="K654" s="176">
        <v>1250.4</v>
      </c>
      <c r="L654" s="176">
        <v>264.2</v>
      </c>
      <c r="M654" s="176"/>
      <c r="N654" s="176">
        <v>264.2</v>
      </c>
    </row>
    <row r="655" spans="1:14" ht="68.25" customHeight="1">
      <c r="A655" s="13"/>
      <c r="B655" s="209" t="s">
        <v>293</v>
      </c>
      <c r="C655" s="176"/>
      <c r="D655" s="176"/>
      <c r="E655" s="176"/>
      <c r="F655" s="176"/>
      <c r="G655" s="176"/>
      <c r="H655" s="176"/>
      <c r="I655" s="176">
        <f>K655</f>
        <v>1000</v>
      </c>
      <c r="J655" s="176"/>
      <c r="K655" s="176">
        <v>1000</v>
      </c>
      <c r="L655" s="38"/>
      <c r="M655" s="38"/>
      <c r="N655" s="38"/>
    </row>
    <row r="656" spans="1:14" ht="52.5" customHeight="1">
      <c r="A656" s="13"/>
      <c r="B656" s="105" t="s">
        <v>294</v>
      </c>
      <c r="C656" s="176">
        <f>E656</f>
        <v>137.1</v>
      </c>
      <c r="D656" s="176"/>
      <c r="E656" s="176">
        <v>137.1</v>
      </c>
      <c r="F656" s="176"/>
      <c r="G656" s="176"/>
      <c r="H656" s="176"/>
      <c r="I656" s="176"/>
      <c r="J656" s="176"/>
      <c r="K656" s="176"/>
      <c r="L656" s="38"/>
      <c r="M656" s="38"/>
      <c r="N656" s="38"/>
    </row>
    <row r="657" spans="1:14" ht="15.75">
      <c r="A657" s="13"/>
      <c r="B657" s="71" t="s">
        <v>66</v>
      </c>
      <c r="C657" s="176"/>
      <c r="D657" s="176"/>
      <c r="E657" s="176"/>
      <c r="F657" s="176"/>
      <c r="G657" s="176"/>
      <c r="H657" s="176"/>
      <c r="I657" s="176"/>
      <c r="J657" s="176"/>
      <c r="K657" s="176"/>
      <c r="L657" s="38"/>
      <c r="M657" s="38"/>
      <c r="N657" s="38"/>
    </row>
    <row r="658" spans="1:14" ht="69" customHeight="1">
      <c r="A658" s="13"/>
      <c r="B658" s="112" t="s">
        <v>362</v>
      </c>
      <c r="C658" s="177">
        <f>C659+C660</f>
        <v>30</v>
      </c>
      <c r="D658" s="177"/>
      <c r="E658" s="177">
        <f>E659+E660</f>
        <v>30</v>
      </c>
      <c r="F658" s="177">
        <f>F659+F660</f>
        <v>30</v>
      </c>
      <c r="G658" s="177"/>
      <c r="H658" s="177">
        <f>H659+H660</f>
        <v>30</v>
      </c>
      <c r="I658" s="177">
        <f>I659+I660</f>
        <v>30</v>
      </c>
      <c r="J658" s="177"/>
      <c r="K658" s="177">
        <f>K659+K660</f>
        <v>30</v>
      </c>
      <c r="L658" s="177">
        <f>L659+L660</f>
        <v>30</v>
      </c>
      <c r="M658" s="177"/>
      <c r="N658" s="177">
        <f>N659+N660</f>
        <v>30</v>
      </c>
    </row>
    <row r="659" spans="1:14" ht="50.25" customHeight="1">
      <c r="A659" s="13"/>
      <c r="B659" s="219" t="s">
        <v>297</v>
      </c>
      <c r="C659" s="177">
        <v>25</v>
      </c>
      <c r="D659" s="177"/>
      <c r="E659" s="177">
        <v>25</v>
      </c>
      <c r="F659" s="177">
        <v>25</v>
      </c>
      <c r="G659" s="177"/>
      <c r="H659" s="177">
        <v>25</v>
      </c>
      <c r="I659" s="177">
        <v>25</v>
      </c>
      <c r="J659" s="177"/>
      <c r="K659" s="177">
        <v>25</v>
      </c>
      <c r="L659" s="38">
        <v>25</v>
      </c>
      <c r="M659" s="38"/>
      <c r="N659" s="38">
        <v>25</v>
      </c>
    </row>
    <row r="660" spans="1:14" ht="66.75" customHeight="1">
      <c r="A660" s="13"/>
      <c r="B660" s="209" t="s">
        <v>293</v>
      </c>
      <c r="C660" s="177">
        <v>5</v>
      </c>
      <c r="D660" s="177"/>
      <c r="E660" s="177">
        <v>5</v>
      </c>
      <c r="F660" s="177">
        <v>5</v>
      </c>
      <c r="G660" s="177"/>
      <c r="H660" s="177">
        <v>5</v>
      </c>
      <c r="I660" s="177">
        <v>5</v>
      </c>
      <c r="J660" s="177"/>
      <c r="K660" s="177">
        <v>5</v>
      </c>
      <c r="L660" s="177">
        <v>5</v>
      </c>
      <c r="M660" s="177"/>
      <c r="N660" s="177">
        <v>5</v>
      </c>
    </row>
    <row r="661" spans="1:14" ht="47.25">
      <c r="A661" s="13"/>
      <c r="B661" s="112" t="s">
        <v>363</v>
      </c>
      <c r="C661" s="177">
        <f aca="true" t="shared" si="144" ref="C661:N661">C662+C663</f>
        <v>3</v>
      </c>
      <c r="D661" s="177"/>
      <c r="E661" s="177">
        <f t="shared" si="144"/>
        <v>3</v>
      </c>
      <c r="F661" s="177">
        <f t="shared" si="144"/>
        <v>3</v>
      </c>
      <c r="G661" s="177"/>
      <c r="H661" s="177">
        <f t="shared" si="144"/>
        <v>3</v>
      </c>
      <c r="I661" s="177">
        <f t="shared" si="144"/>
        <v>2</v>
      </c>
      <c r="J661" s="177"/>
      <c r="K661" s="177">
        <f t="shared" si="144"/>
        <v>2</v>
      </c>
      <c r="L661" s="177">
        <f t="shared" si="144"/>
        <v>2</v>
      </c>
      <c r="M661" s="177"/>
      <c r="N661" s="177">
        <f t="shared" si="144"/>
        <v>2</v>
      </c>
    </row>
    <row r="662" spans="1:14" ht="47.25" customHeight="1">
      <c r="A662" s="13"/>
      <c r="B662" s="219" t="s">
        <v>297</v>
      </c>
      <c r="C662" s="177">
        <v>3</v>
      </c>
      <c r="D662" s="177"/>
      <c r="E662" s="177">
        <v>3</v>
      </c>
      <c r="F662" s="177">
        <v>3</v>
      </c>
      <c r="G662" s="177"/>
      <c r="H662" s="177">
        <v>3</v>
      </c>
      <c r="I662" s="177">
        <v>2</v>
      </c>
      <c r="J662" s="177"/>
      <c r="K662" s="177">
        <v>2</v>
      </c>
      <c r="L662" s="38">
        <v>2</v>
      </c>
      <c r="M662" s="38"/>
      <c r="N662" s="38">
        <v>2</v>
      </c>
    </row>
    <row r="663" spans="1:14" ht="63">
      <c r="A663" s="13"/>
      <c r="B663" s="209" t="s">
        <v>293</v>
      </c>
      <c r="C663" s="177"/>
      <c r="D663" s="177"/>
      <c r="E663" s="177"/>
      <c r="F663" s="177"/>
      <c r="G663" s="177"/>
      <c r="H663" s="177"/>
      <c r="I663" s="177"/>
      <c r="J663" s="177"/>
      <c r="K663" s="177"/>
      <c r="L663" s="38"/>
      <c r="M663" s="38"/>
      <c r="N663" s="38"/>
    </row>
    <row r="664" spans="1:14" ht="52.5" customHeight="1">
      <c r="A664" s="13"/>
      <c r="B664" s="112" t="s">
        <v>364</v>
      </c>
      <c r="C664" s="177"/>
      <c r="D664" s="177"/>
      <c r="E664" s="177"/>
      <c r="F664" s="177">
        <f>F665</f>
        <v>1</v>
      </c>
      <c r="G664" s="177"/>
      <c r="H664" s="177">
        <f>H665</f>
        <v>1</v>
      </c>
      <c r="I664" s="177">
        <v>3</v>
      </c>
      <c r="J664" s="177"/>
      <c r="K664" s="177">
        <v>3</v>
      </c>
      <c r="L664" s="38"/>
      <c r="M664" s="38"/>
      <c r="N664" s="38"/>
    </row>
    <row r="665" spans="1:14" ht="45.75" customHeight="1">
      <c r="A665" s="13"/>
      <c r="B665" s="219" t="s">
        <v>297</v>
      </c>
      <c r="C665" s="177">
        <f>E665</f>
        <v>1</v>
      </c>
      <c r="D665" s="177"/>
      <c r="E665" s="177">
        <v>1</v>
      </c>
      <c r="F665" s="177">
        <v>1</v>
      </c>
      <c r="G665" s="177"/>
      <c r="H665" s="177">
        <v>1</v>
      </c>
      <c r="I665" s="177">
        <v>2</v>
      </c>
      <c r="J665" s="177"/>
      <c r="K665" s="177">
        <v>2</v>
      </c>
      <c r="L665" s="38"/>
      <c r="M665" s="38"/>
      <c r="N665" s="38"/>
    </row>
    <row r="666" spans="1:14" ht="63" customHeight="1">
      <c r="A666" s="13"/>
      <c r="B666" s="296" t="s">
        <v>293</v>
      </c>
      <c r="C666" s="177"/>
      <c r="D666" s="177"/>
      <c r="E666" s="177"/>
      <c r="F666" s="177"/>
      <c r="G666" s="177"/>
      <c r="H666" s="177"/>
      <c r="I666" s="177">
        <v>1</v>
      </c>
      <c r="J666" s="177"/>
      <c r="K666" s="177">
        <v>1</v>
      </c>
      <c r="L666" s="38"/>
      <c r="M666" s="38"/>
      <c r="N666" s="38"/>
    </row>
    <row r="667" spans="1:14" ht="15.75">
      <c r="A667" s="13"/>
      <c r="B667" s="71" t="s">
        <v>507</v>
      </c>
      <c r="C667" s="176"/>
      <c r="D667" s="176"/>
      <c r="E667" s="176"/>
      <c r="F667" s="176"/>
      <c r="G667" s="176"/>
      <c r="H667" s="177"/>
      <c r="I667" s="176"/>
      <c r="J667" s="176"/>
      <c r="K667" s="176"/>
      <c r="L667" s="38"/>
      <c r="M667" s="38"/>
      <c r="N667" s="38"/>
    </row>
    <row r="668" spans="1:14" ht="31.5">
      <c r="A668" s="13"/>
      <c r="B668" s="29" t="s">
        <v>365</v>
      </c>
      <c r="C668" s="177">
        <f>C669+C670</f>
        <v>1</v>
      </c>
      <c r="D668" s="177"/>
      <c r="E668" s="177">
        <f>E669+E670</f>
        <v>1</v>
      </c>
      <c r="F668" s="177">
        <f>F669+F670</f>
        <v>4</v>
      </c>
      <c r="G668" s="177"/>
      <c r="H668" s="177">
        <f>H669+H670</f>
        <v>4</v>
      </c>
      <c r="I668" s="177">
        <f>I669+I670</f>
        <v>2</v>
      </c>
      <c r="J668" s="177"/>
      <c r="K668" s="177">
        <f>K669+K670</f>
        <v>2</v>
      </c>
      <c r="L668" s="177">
        <f>L669+L670</f>
        <v>2</v>
      </c>
      <c r="M668" s="177"/>
      <c r="N668" s="177">
        <f>N669+N670</f>
        <v>2</v>
      </c>
    </row>
    <row r="669" spans="1:14" ht="48.75" customHeight="1">
      <c r="A669" s="13"/>
      <c r="B669" s="219" t="s">
        <v>305</v>
      </c>
      <c r="C669" s="177">
        <f>E669</f>
        <v>1</v>
      </c>
      <c r="D669" s="177"/>
      <c r="E669" s="177">
        <v>1</v>
      </c>
      <c r="F669" s="177">
        <v>4</v>
      </c>
      <c r="G669" s="177"/>
      <c r="H669" s="177">
        <v>4</v>
      </c>
      <c r="I669" s="177">
        <v>2</v>
      </c>
      <c r="J669" s="177"/>
      <c r="K669" s="177">
        <v>2</v>
      </c>
      <c r="L669" s="177">
        <v>2</v>
      </c>
      <c r="M669" s="177"/>
      <c r="N669" s="177">
        <v>2</v>
      </c>
    </row>
    <row r="670" spans="1:14" ht="31.5">
      <c r="A670" s="13"/>
      <c r="B670" s="231" t="s">
        <v>347</v>
      </c>
      <c r="C670" s="177"/>
      <c r="D670" s="177"/>
      <c r="E670" s="177"/>
      <c r="F670" s="177"/>
      <c r="G670" s="177"/>
      <c r="H670" s="177"/>
      <c r="I670" s="177"/>
      <c r="J670" s="177"/>
      <c r="K670" s="177"/>
      <c r="L670" s="38"/>
      <c r="M670" s="38"/>
      <c r="N670" s="38"/>
    </row>
    <row r="671" spans="1:14" ht="110.25">
      <c r="A671" s="13"/>
      <c r="B671" s="9" t="s">
        <v>311</v>
      </c>
      <c r="C671" s="177">
        <v>1</v>
      </c>
      <c r="D671" s="177"/>
      <c r="E671" s="177">
        <v>1</v>
      </c>
      <c r="F671" s="177"/>
      <c r="G671" s="177"/>
      <c r="H671" s="177"/>
      <c r="I671" s="177"/>
      <c r="J671" s="177"/>
      <c r="K671" s="177"/>
      <c r="L671" s="38"/>
      <c r="M671" s="38"/>
      <c r="N671" s="38"/>
    </row>
    <row r="672" spans="1:14" ht="31.5">
      <c r="A672" s="13"/>
      <c r="B672" s="112" t="s">
        <v>366</v>
      </c>
      <c r="C672" s="177">
        <v>1</v>
      </c>
      <c r="D672" s="177"/>
      <c r="E672" s="177">
        <v>1</v>
      </c>
      <c r="F672" s="177">
        <v>1</v>
      </c>
      <c r="G672" s="177"/>
      <c r="H672" s="177">
        <v>1</v>
      </c>
      <c r="I672" s="177">
        <v>2</v>
      </c>
      <c r="J672" s="177"/>
      <c r="K672" s="177">
        <v>2</v>
      </c>
      <c r="L672" s="38"/>
      <c r="M672" s="38"/>
      <c r="N672" s="38"/>
    </row>
    <row r="673" spans="1:14" ht="47.25" customHeight="1">
      <c r="A673" s="13"/>
      <c r="B673" s="219" t="s">
        <v>297</v>
      </c>
      <c r="C673" s="177"/>
      <c r="D673" s="177"/>
      <c r="E673" s="177"/>
      <c r="F673" s="177">
        <v>1</v>
      </c>
      <c r="G673" s="177"/>
      <c r="H673" s="177">
        <v>1</v>
      </c>
      <c r="I673" s="177">
        <v>1</v>
      </c>
      <c r="J673" s="177"/>
      <c r="K673" s="177">
        <v>1</v>
      </c>
      <c r="L673" s="38"/>
      <c r="M673" s="38"/>
      <c r="N673" s="38"/>
    </row>
    <row r="674" spans="1:14" ht="48" customHeight="1">
      <c r="A674" s="13"/>
      <c r="B674" s="209" t="s">
        <v>293</v>
      </c>
      <c r="C674" s="177"/>
      <c r="D674" s="177"/>
      <c r="E674" s="177"/>
      <c r="F674" s="177"/>
      <c r="G674" s="177"/>
      <c r="H674" s="177"/>
      <c r="I674" s="177">
        <v>1</v>
      </c>
      <c r="J674" s="177"/>
      <c r="K674" s="177">
        <v>1</v>
      </c>
      <c r="L674" s="38"/>
      <c r="M674" s="38"/>
      <c r="N674" s="38"/>
    </row>
    <row r="675" spans="1:14" ht="114" customHeight="1">
      <c r="A675" s="13"/>
      <c r="B675" s="105" t="s">
        <v>311</v>
      </c>
      <c r="C675" s="177">
        <v>1</v>
      </c>
      <c r="D675" s="177"/>
      <c r="E675" s="177">
        <v>1</v>
      </c>
      <c r="F675" s="177"/>
      <c r="G675" s="177"/>
      <c r="H675" s="177"/>
      <c r="I675" s="177"/>
      <c r="J675" s="177"/>
      <c r="K675" s="177"/>
      <c r="L675" s="38"/>
      <c r="M675" s="38"/>
      <c r="N675" s="38"/>
    </row>
    <row r="676" spans="1:14" ht="23.25" customHeight="1">
      <c r="A676" s="13"/>
      <c r="B676" s="71" t="s">
        <v>508</v>
      </c>
      <c r="C676" s="176"/>
      <c r="D676" s="176"/>
      <c r="E676" s="176"/>
      <c r="F676" s="176"/>
      <c r="G676" s="176"/>
      <c r="H676" s="177"/>
      <c r="I676" s="176"/>
      <c r="J676" s="176"/>
      <c r="K676" s="176"/>
      <c r="L676" s="38"/>
      <c r="M676" s="38"/>
      <c r="N676" s="38"/>
    </row>
    <row r="677" spans="1:14" ht="54" customHeight="1">
      <c r="A677" s="13"/>
      <c r="B677" s="29" t="s">
        <v>367</v>
      </c>
      <c r="C677" s="176">
        <f>E677</f>
        <v>267.1</v>
      </c>
      <c r="D677" s="176"/>
      <c r="E677" s="176">
        <f>E653/E668</f>
        <v>267.1</v>
      </c>
      <c r="F677" s="176"/>
      <c r="G677" s="176"/>
      <c r="H677" s="176"/>
      <c r="I677" s="176">
        <v>125.2</v>
      </c>
      <c r="J677" s="176"/>
      <c r="K677" s="176">
        <v>125.2</v>
      </c>
      <c r="L677" s="38">
        <v>132.1</v>
      </c>
      <c r="M677" s="38"/>
      <c r="N677" s="38">
        <v>132.1</v>
      </c>
    </row>
    <row r="678" spans="1:14" ht="51" customHeight="1">
      <c r="A678" s="13"/>
      <c r="B678" s="219" t="s">
        <v>297</v>
      </c>
      <c r="C678" s="176">
        <f>C654/C669</f>
        <v>130</v>
      </c>
      <c r="D678" s="176"/>
      <c r="E678" s="176">
        <f>E654/E669</f>
        <v>130</v>
      </c>
      <c r="F678" s="176"/>
      <c r="G678" s="176"/>
      <c r="H678" s="176"/>
      <c r="I678" s="176">
        <f>I654/I669</f>
        <v>625.2</v>
      </c>
      <c r="J678" s="176"/>
      <c r="K678" s="176">
        <f>K654/K669</f>
        <v>625.2</v>
      </c>
      <c r="L678" s="176">
        <f>L654/L669</f>
        <v>132.1</v>
      </c>
      <c r="M678" s="176"/>
      <c r="N678" s="176">
        <f>N654/N669</f>
        <v>132.1</v>
      </c>
    </row>
    <row r="679" spans="1:14" ht="63">
      <c r="A679" s="13"/>
      <c r="B679" s="209" t="s">
        <v>293</v>
      </c>
      <c r="C679" s="176"/>
      <c r="D679" s="176"/>
      <c r="E679" s="176"/>
      <c r="F679" s="176"/>
      <c r="G679" s="176"/>
      <c r="H679" s="176"/>
      <c r="I679" s="176"/>
      <c r="J679" s="176"/>
      <c r="K679" s="176"/>
      <c r="L679" s="176"/>
      <c r="M679" s="176"/>
      <c r="N679" s="176"/>
    </row>
    <row r="680" spans="1:14" ht="110.25">
      <c r="A680" s="13"/>
      <c r="B680" s="9" t="s">
        <v>311</v>
      </c>
      <c r="C680" s="176">
        <f>E680</f>
        <v>137.1</v>
      </c>
      <c r="D680" s="176"/>
      <c r="E680" s="176">
        <v>137.1</v>
      </c>
      <c r="F680" s="176"/>
      <c r="G680" s="176"/>
      <c r="H680" s="176"/>
      <c r="I680" s="176"/>
      <c r="J680" s="176"/>
      <c r="K680" s="176"/>
      <c r="L680" s="176"/>
      <c r="M680" s="176"/>
      <c r="N680" s="176"/>
    </row>
    <row r="681" spans="1:14" ht="31.5">
      <c r="A681" s="13"/>
      <c r="B681" s="29" t="s">
        <v>368</v>
      </c>
      <c r="C681" s="179">
        <v>600</v>
      </c>
      <c r="D681" s="179"/>
      <c r="E681" s="179">
        <v>600</v>
      </c>
      <c r="F681" s="176"/>
      <c r="G681" s="176"/>
      <c r="H681" s="176"/>
      <c r="I681" s="176">
        <v>1000</v>
      </c>
      <c r="J681" s="176"/>
      <c r="K681" s="176">
        <v>1000</v>
      </c>
      <c r="L681" s="38"/>
      <c r="M681" s="38"/>
      <c r="N681" s="38"/>
    </row>
    <row r="682" spans="1:14" ht="51" customHeight="1">
      <c r="A682" s="13"/>
      <c r="B682" s="219" t="s">
        <v>297</v>
      </c>
      <c r="C682" s="179">
        <v>600</v>
      </c>
      <c r="D682" s="179"/>
      <c r="E682" s="179">
        <v>600</v>
      </c>
      <c r="F682" s="176"/>
      <c r="G682" s="176"/>
      <c r="H682" s="176"/>
      <c r="I682" s="176">
        <v>1000</v>
      </c>
      <c r="J682" s="176"/>
      <c r="K682" s="176">
        <f>I682</f>
        <v>1000</v>
      </c>
      <c r="L682" s="38"/>
      <c r="M682" s="38"/>
      <c r="N682" s="38"/>
    </row>
    <row r="683" spans="1:14" ht="63" customHeight="1">
      <c r="A683" s="13"/>
      <c r="B683" s="296" t="s">
        <v>293</v>
      </c>
      <c r="C683" s="179"/>
      <c r="D683" s="179"/>
      <c r="E683" s="179"/>
      <c r="F683" s="177"/>
      <c r="G683" s="177"/>
      <c r="H683" s="177"/>
      <c r="I683" s="176">
        <v>1000</v>
      </c>
      <c r="J683" s="176"/>
      <c r="K683" s="176">
        <v>1000</v>
      </c>
      <c r="L683" s="44"/>
      <c r="M683" s="38"/>
      <c r="N683" s="38"/>
    </row>
    <row r="684" spans="1:14" ht="16.5" customHeight="1">
      <c r="A684" s="13"/>
      <c r="B684" s="215" t="s">
        <v>369</v>
      </c>
      <c r="C684" s="176"/>
      <c r="D684" s="176"/>
      <c r="E684" s="177"/>
      <c r="F684" s="176"/>
      <c r="G684" s="176"/>
      <c r="H684" s="176"/>
      <c r="I684" s="176"/>
      <c r="J684" s="177"/>
      <c r="K684" s="176"/>
      <c r="L684" s="38"/>
      <c r="M684" s="38"/>
      <c r="N684" s="38"/>
    </row>
    <row r="685" spans="1:14" ht="64.5" customHeight="1">
      <c r="A685" s="13"/>
      <c r="B685" s="29" t="s">
        <v>370</v>
      </c>
      <c r="C685" s="176">
        <f>C668/C661*100</f>
        <v>33.33333333333333</v>
      </c>
      <c r="D685" s="176"/>
      <c r="E685" s="176">
        <f>E668/E661*100</f>
        <v>33.33333333333333</v>
      </c>
      <c r="F685" s="176">
        <f>F668/F661*100</f>
        <v>133.33333333333331</v>
      </c>
      <c r="G685" s="176"/>
      <c r="H685" s="176">
        <f>H668/H661*100</f>
        <v>133.33333333333331</v>
      </c>
      <c r="I685" s="176">
        <f>I668/I661*100</f>
        <v>100</v>
      </c>
      <c r="J685" s="176"/>
      <c r="K685" s="176">
        <f>K668/K661*100</f>
        <v>100</v>
      </c>
      <c r="L685" s="176">
        <v>100</v>
      </c>
      <c r="M685" s="176"/>
      <c r="N685" s="176">
        <v>100</v>
      </c>
    </row>
    <row r="686" spans="1:14" ht="51" customHeight="1">
      <c r="A686" s="13"/>
      <c r="B686" s="219" t="s">
        <v>297</v>
      </c>
      <c r="C686" s="176">
        <f>C669/C662*100</f>
        <v>33.33333333333333</v>
      </c>
      <c r="D686" s="176"/>
      <c r="E686" s="176">
        <f>E669/E662*100</f>
        <v>33.33333333333333</v>
      </c>
      <c r="F686" s="176">
        <f>F669/F662*100</f>
        <v>133.33333333333331</v>
      </c>
      <c r="G686" s="176"/>
      <c r="H686" s="176">
        <f>H669/H662*100</f>
        <v>133.33333333333331</v>
      </c>
      <c r="I686" s="176">
        <f>I669/I662*100</f>
        <v>100</v>
      </c>
      <c r="J686" s="176"/>
      <c r="K686" s="176">
        <f>K669/K662*100</f>
        <v>100</v>
      </c>
      <c r="L686" s="176">
        <v>100</v>
      </c>
      <c r="M686" s="176"/>
      <c r="N686" s="176">
        <v>100</v>
      </c>
    </row>
    <row r="687" spans="1:14" ht="63">
      <c r="A687" s="13"/>
      <c r="B687" s="209" t="s">
        <v>293</v>
      </c>
      <c r="C687" s="176"/>
      <c r="D687" s="176"/>
      <c r="E687" s="176"/>
      <c r="F687" s="176"/>
      <c r="G687" s="176"/>
      <c r="H687" s="176"/>
      <c r="I687" s="176"/>
      <c r="J687" s="176"/>
      <c r="K687" s="176"/>
      <c r="L687" s="38"/>
      <c r="M687" s="38"/>
      <c r="N687" s="38"/>
    </row>
    <row r="688" spans="1:14" ht="110.25">
      <c r="A688" s="13"/>
      <c r="B688" s="9" t="s">
        <v>311</v>
      </c>
      <c r="C688" s="176">
        <v>100</v>
      </c>
      <c r="D688" s="176"/>
      <c r="E688" s="176">
        <v>100</v>
      </c>
      <c r="F688" s="176"/>
      <c r="G688" s="176"/>
      <c r="H688" s="176"/>
      <c r="I688" s="176"/>
      <c r="J688" s="176"/>
      <c r="K688" s="176"/>
      <c r="L688" s="38"/>
      <c r="M688" s="38"/>
      <c r="N688" s="38"/>
    </row>
    <row r="689" spans="1:14" ht="68.25" customHeight="1">
      <c r="A689" s="13"/>
      <c r="B689" s="29" t="s">
        <v>371</v>
      </c>
      <c r="C689" s="176">
        <v>100</v>
      </c>
      <c r="D689" s="176"/>
      <c r="E689" s="176">
        <v>100</v>
      </c>
      <c r="F689" s="176"/>
      <c r="G689" s="176"/>
      <c r="H689" s="176"/>
      <c r="I689" s="176">
        <v>100</v>
      </c>
      <c r="J689" s="176"/>
      <c r="K689" s="176">
        <v>100</v>
      </c>
      <c r="L689" s="38"/>
      <c r="M689" s="38"/>
      <c r="N689" s="38"/>
    </row>
    <row r="690" spans="1:14" ht="51.75" customHeight="1">
      <c r="A690" s="13"/>
      <c r="B690" s="219" t="s">
        <v>297</v>
      </c>
      <c r="C690" s="176">
        <v>100</v>
      </c>
      <c r="D690" s="176"/>
      <c r="E690" s="176">
        <v>100</v>
      </c>
      <c r="F690" s="176"/>
      <c r="G690" s="176"/>
      <c r="H690" s="176"/>
      <c r="I690" s="176">
        <v>100</v>
      </c>
      <c r="J690" s="176"/>
      <c r="K690" s="176">
        <v>100</v>
      </c>
      <c r="L690" s="38"/>
      <c r="M690" s="38"/>
      <c r="N690" s="38"/>
    </row>
    <row r="691" spans="1:14" ht="68.25" customHeight="1">
      <c r="A691" s="13"/>
      <c r="B691" s="209" t="s">
        <v>293</v>
      </c>
      <c r="C691" s="179"/>
      <c r="D691" s="179"/>
      <c r="E691" s="69"/>
      <c r="F691" s="69"/>
      <c r="G691" s="69"/>
      <c r="H691" s="69"/>
      <c r="I691" s="179">
        <v>100</v>
      </c>
      <c r="J691" s="179"/>
      <c r="K691" s="179">
        <v>100</v>
      </c>
      <c r="L691" s="38"/>
      <c r="M691" s="38"/>
      <c r="N691" s="38"/>
    </row>
    <row r="692" spans="1:14" ht="81.75" customHeight="1">
      <c r="A692" s="13"/>
      <c r="B692" s="310" t="s">
        <v>88</v>
      </c>
      <c r="C692" s="180">
        <f>D692+E692</f>
        <v>17261.5</v>
      </c>
      <c r="D692" s="180">
        <f>D693+D694+D695+D696</f>
        <v>460.9</v>
      </c>
      <c r="E692" s="180">
        <f>E693+E694+E695+E696</f>
        <v>16800.6</v>
      </c>
      <c r="F692" s="180">
        <f>F693+F694+F695+F696</f>
        <v>14895.2</v>
      </c>
      <c r="G692" s="180">
        <f>G693+G694</f>
        <v>1742.1</v>
      </c>
      <c r="H692" s="180">
        <f>H693+H694+H695+H696</f>
        <v>13153.1</v>
      </c>
      <c r="I692" s="180">
        <f>I693+I694+I695+I696</f>
        <v>9202.599999999999</v>
      </c>
      <c r="J692" s="180"/>
      <c r="K692" s="180">
        <f>K693+K694+K695+K696</f>
        <v>9202.599999999999</v>
      </c>
      <c r="L692" s="180">
        <f>L693+L694+L695+L696</f>
        <v>20127.9</v>
      </c>
      <c r="M692" s="180"/>
      <c r="N692" s="180">
        <f>N693+N694+N695+N696</f>
        <v>20127.9</v>
      </c>
    </row>
    <row r="693" spans="1:14" ht="47.25" customHeight="1">
      <c r="A693" s="13"/>
      <c r="B693" s="219" t="s">
        <v>297</v>
      </c>
      <c r="C693" s="180">
        <f>D693+E693</f>
        <v>15054.199999999999</v>
      </c>
      <c r="D693" s="238">
        <v>411.9</v>
      </c>
      <c r="E693" s="43">
        <v>14642.3</v>
      </c>
      <c r="F693" s="43">
        <f>G693+H693</f>
        <v>14503.2</v>
      </c>
      <c r="G693" s="357">
        <v>1350.1</v>
      </c>
      <c r="H693" s="357">
        <v>13153.1</v>
      </c>
      <c r="I693" s="181">
        <f>K693</f>
        <v>5548.4</v>
      </c>
      <c r="J693" s="181"/>
      <c r="K693" s="181">
        <v>5548.4</v>
      </c>
      <c r="L693" s="181">
        <v>14173.4</v>
      </c>
      <c r="M693" s="181"/>
      <c r="N693" s="181">
        <f>L693</f>
        <v>14173.4</v>
      </c>
    </row>
    <row r="694" spans="1:14" ht="63.75" customHeight="1">
      <c r="A694" s="13"/>
      <c r="B694" s="209" t="s">
        <v>293</v>
      </c>
      <c r="C694" s="180">
        <f>D694+E694</f>
        <v>991.3</v>
      </c>
      <c r="D694" s="177">
        <v>49</v>
      </c>
      <c r="E694" s="44">
        <v>942.3</v>
      </c>
      <c r="F694" s="43">
        <f>G694</f>
        <v>392</v>
      </c>
      <c r="G694" s="357">
        <v>392</v>
      </c>
      <c r="H694" s="356"/>
      <c r="I694" s="181">
        <v>3304.2</v>
      </c>
      <c r="J694" s="177"/>
      <c r="K694" s="176">
        <f>I694</f>
        <v>3304.2</v>
      </c>
      <c r="L694" s="38">
        <v>5604.5</v>
      </c>
      <c r="M694" s="38"/>
      <c r="N694" s="38">
        <f>L694</f>
        <v>5604.5</v>
      </c>
    </row>
    <row r="695" spans="1:14" ht="110.25">
      <c r="A695" s="13"/>
      <c r="B695" s="9" t="s">
        <v>311</v>
      </c>
      <c r="C695" s="180">
        <f>D695+E695</f>
        <v>500</v>
      </c>
      <c r="D695" s="177"/>
      <c r="E695" s="44">
        <v>500</v>
      </c>
      <c r="F695" s="44"/>
      <c r="G695" s="44"/>
      <c r="H695" s="44"/>
      <c r="I695" s="181">
        <v>350</v>
      </c>
      <c r="J695" s="177"/>
      <c r="K695" s="176">
        <f>I695</f>
        <v>350</v>
      </c>
      <c r="L695" s="38">
        <v>350</v>
      </c>
      <c r="M695" s="38"/>
      <c r="N695" s="38">
        <f>L695</f>
        <v>350</v>
      </c>
    </row>
    <row r="696" spans="1:14" ht="47.25">
      <c r="A696" s="13"/>
      <c r="B696" s="210" t="s">
        <v>290</v>
      </c>
      <c r="C696" s="180">
        <f>D696+E696</f>
        <v>716</v>
      </c>
      <c r="D696" s="177"/>
      <c r="E696" s="176">
        <v>716</v>
      </c>
      <c r="F696" s="176"/>
      <c r="G696" s="176"/>
      <c r="H696" s="176"/>
      <c r="I696" s="181"/>
      <c r="J696" s="177"/>
      <c r="K696" s="176"/>
      <c r="L696" s="38"/>
      <c r="M696" s="38"/>
      <c r="N696" s="38"/>
    </row>
    <row r="697" spans="1:14" ht="15.75">
      <c r="A697" s="13"/>
      <c r="B697" s="71" t="s">
        <v>66</v>
      </c>
      <c r="C697" s="184"/>
      <c r="D697" s="184"/>
      <c r="E697" s="184"/>
      <c r="F697" s="184"/>
      <c r="G697" s="184"/>
      <c r="H697" s="184"/>
      <c r="I697" s="181"/>
      <c r="J697" s="177"/>
      <c r="K697" s="184"/>
      <c r="L697" s="38"/>
      <c r="M697" s="38"/>
      <c r="N697" s="38"/>
    </row>
    <row r="698" spans="1:14" ht="16.5" customHeight="1">
      <c r="A698" s="13"/>
      <c r="B698" s="29" t="s">
        <v>373</v>
      </c>
      <c r="C698" s="183">
        <f>C699+C700+C701+C702</f>
        <v>109607.99999999999</v>
      </c>
      <c r="D698" s="183"/>
      <c r="E698" s="183">
        <f>E699+E700+E701+E702</f>
        <v>109607.99999999999</v>
      </c>
      <c r="F698" s="183">
        <f>F699+F700+F701+F702</f>
        <v>109607.99999999999</v>
      </c>
      <c r="G698" s="183"/>
      <c r="H698" s="183">
        <f>H699+H700+H701+H702</f>
        <v>109637.99999999999</v>
      </c>
      <c r="I698" s="183">
        <f>I699+I700+I701+I702</f>
        <v>109607.99999999999</v>
      </c>
      <c r="J698" s="183"/>
      <c r="K698" s="183">
        <f>K699+K700+K701+K702</f>
        <v>109607.99999999999</v>
      </c>
      <c r="L698" s="183">
        <f>L699+L700+L701+L702</f>
        <v>109607.99999999999</v>
      </c>
      <c r="M698" s="183"/>
      <c r="N698" s="183">
        <f>N699+N700+N701+N702</f>
        <v>109607.99999999999</v>
      </c>
    </row>
    <row r="699" spans="1:14" ht="48" customHeight="1">
      <c r="A699" s="13"/>
      <c r="B699" s="219" t="s">
        <v>297</v>
      </c>
      <c r="C699" s="181">
        <v>89946.4</v>
      </c>
      <c r="D699" s="181"/>
      <c r="E699" s="181">
        <v>89946.4</v>
      </c>
      <c r="F699" s="181">
        <v>89946.4</v>
      </c>
      <c r="G699" s="181"/>
      <c r="H699" s="181">
        <v>89946.4</v>
      </c>
      <c r="I699" s="181">
        <v>89946.4</v>
      </c>
      <c r="J699" s="181"/>
      <c r="K699" s="181">
        <v>89946.4</v>
      </c>
      <c r="L699" s="181">
        <v>89946.4</v>
      </c>
      <c r="M699" s="181"/>
      <c r="N699" s="181">
        <v>89946.4</v>
      </c>
    </row>
    <row r="700" spans="1:14" ht="64.5" customHeight="1">
      <c r="A700" s="13"/>
      <c r="B700" s="209" t="s">
        <v>293</v>
      </c>
      <c r="C700" s="183">
        <v>12513.3</v>
      </c>
      <c r="D700" s="183"/>
      <c r="E700" s="183">
        <v>12513.3</v>
      </c>
      <c r="F700" s="183">
        <v>12513.3</v>
      </c>
      <c r="G700" s="183"/>
      <c r="H700" s="183">
        <v>12513.3</v>
      </c>
      <c r="I700" s="183">
        <v>12513.3</v>
      </c>
      <c r="J700" s="183"/>
      <c r="K700" s="183">
        <v>12513.3</v>
      </c>
      <c r="L700" s="183">
        <v>12513.3</v>
      </c>
      <c r="M700" s="183"/>
      <c r="N700" s="183">
        <v>12513.3</v>
      </c>
    </row>
    <row r="701" spans="1:14" ht="110.25">
      <c r="A701" s="13"/>
      <c r="B701" s="9" t="s">
        <v>311</v>
      </c>
      <c r="C701" s="183">
        <v>4585.4</v>
      </c>
      <c r="D701" s="183"/>
      <c r="E701" s="183">
        <v>4585.4</v>
      </c>
      <c r="F701" s="183">
        <v>4585.4</v>
      </c>
      <c r="G701" s="183"/>
      <c r="H701" s="183">
        <v>4585.4</v>
      </c>
      <c r="I701" s="183">
        <v>4585.4</v>
      </c>
      <c r="J701" s="183"/>
      <c r="K701" s="183">
        <v>4585.4</v>
      </c>
      <c r="L701" s="38">
        <v>4585.4</v>
      </c>
      <c r="M701" s="38"/>
      <c r="N701" s="38">
        <v>4585.4</v>
      </c>
    </row>
    <row r="702" spans="1:14" ht="78.75">
      <c r="A702" s="13"/>
      <c r="B702" s="210" t="s">
        <v>310</v>
      </c>
      <c r="C702" s="183">
        <v>2562.9</v>
      </c>
      <c r="D702" s="183"/>
      <c r="E702" s="183">
        <v>2562.9</v>
      </c>
      <c r="F702" s="183">
        <v>2562.9</v>
      </c>
      <c r="G702" s="183"/>
      <c r="H702" s="183">
        <v>2592.9</v>
      </c>
      <c r="I702" s="183">
        <v>2562.9</v>
      </c>
      <c r="J702" s="183"/>
      <c r="K702" s="183">
        <v>2562.9</v>
      </c>
      <c r="L702" s="38">
        <v>2562.9</v>
      </c>
      <c r="M702" s="38"/>
      <c r="N702" s="38">
        <v>2562.9</v>
      </c>
    </row>
    <row r="703" spans="1:14" ht="35.25" customHeight="1">
      <c r="A703" s="13"/>
      <c r="B703" s="29" t="s">
        <v>374</v>
      </c>
      <c r="C703" s="183">
        <f>C704+C705+C706+C707</f>
        <v>85637.2</v>
      </c>
      <c r="D703" s="183"/>
      <c r="E703" s="183">
        <f>E704+E705+E706+E707</f>
        <v>85637.2</v>
      </c>
      <c r="F703" s="183">
        <f>F704+F705+F706+F707</f>
        <v>79155.2</v>
      </c>
      <c r="G703" s="183"/>
      <c r="H703" s="183">
        <f>H704+H705+H706+H707</f>
        <v>79431.4</v>
      </c>
      <c r="I703" s="183">
        <f>I704+I705+I706+I707</f>
        <v>43104.700000000004</v>
      </c>
      <c r="J703" s="183"/>
      <c r="K703" s="183">
        <f>K704+K705+K706+K707</f>
        <v>47088.4</v>
      </c>
      <c r="L703" s="181">
        <f>L704+L705+L706+L707</f>
        <v>41712.4</v>
      </c>
      <c r="M703" s="183"/>
      <c r="N703" s="183">
        <f>N704+N705+N706+N707</f>
        <v>42185.1</v>
      </c>
    </row>
    <row r="704" spans="1:14" ht="47.25" customHeight="1">
      <c r="A704" s="13"/>
      <c r="B704" s="219" t="s">
        <v>297</v>
      </c>
      <c r="C704" s="183">
        <v>69700</v>
      </c>
      <c r="D704" s="183"/>
      <c r="E704" s="183">
        <f>C704</f>
        <v>69700</v>
      </c>
      <c r="F704" s="181">
        <f>C704-C710</f>
        <v>65272.1</v>
      </c>
      <c r="G704" s="181"/>
      <c r="H704" s="181">
        <f>E704-E710</f>
        <v>65548.3</v>
      </c>
      <c r="I704" s="183">
        <v>33205.3</v>
      </c>
      <c r="J704" s="183"/>
      <c r="K704" s="183">
        <v>33205.3</v>
      </c>
      <c r="L704" s="183">
        <v>29205</v>
      </c>
      <c r="M704" s="183"/>
      <c r="N704" s="183">
        <v>29205</v>
      </c>
    </row>
    <row r="705" spans="1:14" ht="65.25" customHeight="1">
      <c r="A705" s="13"/>
      <c r="B705" s="209" t="s">
        <v>293</v>
      </c>
      <c r="C705" s="47">
        <v>9249.2</v>
      </c>
      <c r="D705" s="47"/>
      <c r="E705" s="43">
        <f>C705</f>
        <v>9249.2</v>
      </c>
      <c r="F705" s="181">
        <f>C705-C711</f>
        <v>8511.7</v>
      </c>
      <c r="G705" s="47"/>
      <c r="H705" s="181">
        <f>E705-E711</f>
        <v>8511.7</v>
      </c>
      <c r="I705" s="47">
        <v>8141.6</v>
      </c>
      <c r="J705" s="177"/>
      <c r="K705" s="176">
        <f>H705-H711</f>
        <v>8511.7</v>
      </c>
      <c r="L705" s="38">
        <v>7281</v>
      </c>
      <c r="M705" s="38"/>
      <c r="N705" s="44">
        <f>K705-K711</f>
        <v>7753.700000000001</v>
      </c>
    </row>
    <row r="706" spans="1:14" ht="110.25">
      <c r="A706" s="13"/>
      <c r="B706" s="9" t="s">
        <v>311</v>
      </c>
      <c r="C706" s="43">
        <v>1626</v>
      </c>
      <c r="D706" s="43"/>
      <c r="E706" s="43">
        <f>C706</f>
        <v>1626</v>
      </c>
      <c r="F706" s="181">
        <f>C706-C712</f>
        <v>1057.4</v>
      </c>
      <c r="G706" s="47"/>
      <c r="H706" s="181">
        <f>E706-E712</f>
        <v>1057.4</v>
      </c>
      <c r="I706" s="43">
        <f>K706</f>
        <v>1057.4</v>
      </c>
      <c r="J706" s="177"/>
      <c r="K706" s="176">
        <f>H706-H712</f>
        <v>1057.4</v>
      </c>
      <c r="L706" s="44">
        <f>N706</f>
        <v>912.4000000000001</v>
      </c>
      <c r="M706" s="38"/>
      <c r="N706" s="44">
        <f>K706-K712</f>
        <v>912.4000000000001</v>
      </c>
    </row>
    <row r="707" spans="1:14" ht="78.75">
      <c r="A707" s="13"/>
      <c r="B707" s="210" t="s">
        <v>310</v>
      </c>
      <c r="C707" s="43">
        <v>5062</v>
      </c>
      <c r="D707" s="43"/>
      <c r="E707" s="43">
        <f>C707</f>
        <v>5062</v>
      </c>
      <c r="F707" s="181">
        <f>C707-C713</f>
        <v>4314</v>
      </c>
      <c r="G707" s="43"/>
      <c r="H707" s="181">
        <f>E707-E713</f>
        <v>4314</v>
      </c>
      <c r="I707" s="47">
        <v>700.4</v>
      </c>
      <c r="J707" s="177"/>
      <c r="K707" s="176">
        <f>H707-H713</f>
        <v>4314</v>
      </c>
      <c r="L707" s="44">
        <f>N707</f>
        <v>4314</v>
      </c>
      <c r="M707" s="38"/>
      <c r="N707" s="44">
        <f>K707-K713</f>
        <v>4314</v>
      </c>
    </row>
    <row r="708" spans="1:14" ht="15.75" customHeight="1">
      <c r="A708" s="13"/>
      <c r="B708" s="71" t="s">
        <v>507</v>
      </c>
      <c r="C708" s="184"/>
      <c r="D708" s="184"/>
      <c r="E708" s="184"/>
      <c r="F708" s="184"/>
      <c r="G708" s="184"/>
      <c r="H708" s="184"/>
      <c r="I708" s="184"/>
      <c r="J708" s="177"/>
      <c r="K708" s="184"/>
      <c r="L708" s="38"/>
      <c r="M708" s="38"/>
      <c r="N708" s="38"/>
    </row>
    <row r="709" spans="1:14" ht="33.75" customHeight="1">
      <c r="A709" s="13"/>
      <c r="B709" s="29" t="s">
        <v>375</v>
      </c>
      <c r="C709" s="181">
        <f>C710+C711+C712+C713</f>
        <v>6482</v>
      </c>
      <c r="D709" s="181"/>
      <c r="E709" s="181">
        <f>E710+E711+E712+E713</f>
        <v>6205.8</v>
      </c>
      <c r="F709" s="181">
        <f>F710+F711+F712+F713</f>
        <v>7833.1</v>
      </c>
      <c r="G709" s="181">
        <f>G710+G711+G712+G713</f>
        <v>1597</v>
      </c>
      <c r="H709" s="181">
        <f>H710+H711+H712+H713</f>
        <v>6236.1</v>
      </c>
      <c r="I709" s="181">
        <f>I710+I711+I712+I713</f>
        <v>5475.6</v>
      </c>
      <c r="J709" s="181"/>
      <c r="K709" s="181">
        <f>K710+K711+K712+K713</f>
        <v>5475.6</v>
      </c>
      <c r="L709" s="181">
        <f>L710+L711+L712+L713</f>
        <v>4101.9</v>
      </c>
      <c r="M709" s="181"/>
      <c r="N709" s="181">
        <f>N710+N711+N712+N713</f>
        <v>4101.9</v>
      </c>
    </row>
    <row r="710" spans="1:14" ht="48.75" customHeight="1">
      <c r="A710" s="13"/>
      <c r="B710" s="219" t="s">
        <v>297</v>
      </c>
      <c r="C710" s="181">
        <f>D710+E710</f>
        <v>4427.9</v>
      </c>
      <c r="D710" s="181">
        <v>276.2</v>
      </c>
      <c r="E710" s="181">
        <v>4151.7</v>
      </c>
      <c r="F710" s="181">
        <f>G710+H710</f>
        <v>7788.1</v>
      </c>
      <c r="G710" s="181">
        <v>1552</v>
      </c>
      <c r="H710" s="181">
        <v>6236.1</v>
      </c>
      <c r="I710" s="181">
        <f>K710</f>
        <v>4572.6</v>
      </c>
      <c r="J710" s="181"/>
      <c r="K710" s="181">
        <v>4572.6</v>
      </c>
      <c r="L710" s="181">
        <f>N710</f>
        <v>2780.9</v>
      </c>
      <c r="M710" s="181"/>
      <c r="N710" s="181">
        <v>2780.9</v>
      </c>
    </row>
    <row r="711" spans="1:14" ht="66" customHeight="1">
      <c r="A711" s="13"/>
      <c r="B711" s="209" t="s">
        <v>293</v>
      </c>
      <c r="C711" s="176">
        <f>E711</f>
        <v>737.5</v>
      </c>
      <c r="D711" s="176"/>
      <c r="E711" s="176">
        <v>737.5</v>
      </c>
      <c r="F711" s="181">
        <f>G711</f>
        <v>45</v>
      </c>
      <c r="G711" s="176">
        <v>45</v>
      </c>
      <c r="H711" s="176"/>
      <c r="I711" s="183">
        <v>758</v>
      </c>
      <c r="J711" s="177"/>
      <c r="K711" s="184">
        <f>I711</f>
        <v>758</v>
      </c>
      <c r="L711" s="38">
        <v>1196</v>
      </c>
      <c r="M711" s="38"/>
      <c r="N711" s="38">
        <f>L711</f>
        <v>1196</v>
      </c>
    </row>
    <row r="712" spans="1:14" ht="110.25">
      <c r="A712" s="13"/>
      <c r="B712" s="9" t="s">
        <v>311</v>
      </c>
      <c r="C712" s="176">
        <v>568.6</v>
      </c>
      <c r="D712" s="184"/>
      <c r="E712" s="176">
        <f>C712</f>
        <v>568.6</v>
      </c>
      <c r="F712" s="176"/>
      <c r="G712" s="184"/>
      <c r="H712" s="176"/>
      <c r="I712" s="183">
        <v>145</v>
      </c>
      <c r="J712" s="177"/>
      <c r="K712" s="184">
        <v>145</v>
      </c>
      <c r="L712" s="38">
        <v>125</v>
      </c>
      <c r="M712" s="38"/>
      <c r="N712" s="38">
        <v>125</v>
      </c>
    </row>
    <row r="713" spans="1:14" ht="78.75">
      <c r="A713" s="13"/>
      <c r="B713" s="210" t="s">
        <v>310</v>
      </c>
      <c r="C713" s="176">
        <f>E713</f>
        <v>748</v>
      </c>
      <c r="D713" s="184"/>
      <c r="E713" s="176">
        <v>748</v>
      </c>
      <c r="F713" s="176"/>
      <c r="G713" s="176"/>
      <c r="H713" s="176"/>
      <c r="I713" s="183"/>
      <c r="J713" s="177"/>
      <c r="K713" s="184"/>
      <c r="L713" s="38"/>
      <c r="M713" s="38"/>
      <c r="N713" s="38"/>
    </row>
    <row r="714" spans="1:14" ht="19.5" customHeight="1">
      <c r="A714" s="13"/>
      <c r="B714" s="71" t="s">
        <v>508</v>
      </c>
      <c r="C714" s="184"/>
      <c r="D714" s="184"/>
      <c r="E714" s="184"/>
      <c r="F714" s="184"/>
      <c r="G714" s="184"/>
      <c r="H714" s="184"/>
      <c r="I714" s="184"/>
      <c r="J714" s="177"/>
      <c r="K714" s="184"/>
      <c r="L714" s="38"/>
      <c r="M714" s="38"/>
      <c r="N714" s="38"/>
    </row>
    <row r="715" spans="1:14" ht="35.25" customHeight="1">
      <c r="A715" s="13"/>
      <c r="B715" s="29" t="s">
        <v>376</v>
      </c>
      <c r="C715" s="185">
        <f>C692/C709</f>
        <v>2.6629898179574205</v>
      </c>
      <c r="D715" s="185"/>
      <c r="E715" s="185">
        <f aca="true" t="shared" si="145" ref="E715:G719">E692/E709</f>
        <v>2.7072416126849075</v>
      </c>
      <c r="F715" s="185">
        <f t="shared" si="145"/>
        <v>1.901571536173418</v>
      </c>
      <c r="G715" s="185">
        <f t="shared" si="145"/>
        <v>1.0908578584846587</v>
      </c>
      <c r="H715" s="185">
        <f aca="true" t="shared" si="146" ref="H715:I718">H692/H709</f>
        <v>2.1091868315132856</v>
      </c>
      <c r="I715" s="185">
        <f t="shared" si="146"/>
        <v>1.6806560011688214</v>
      </c>
      <c r="J715" s="185"/>
      <c r="K715" s="185">
        <f aca="true" t="shared" si="147" ref="K715:L718">K692/K709</f>
        <v>1.6806560011688214</v>
      </c>
      <c r="L715" s="185">
        <f t="shared" si="147"/>
        <v>4.906969940759161</v>
      </c>
      <c r="M715" s="185"/>
      <c r="N715" s="185">
        <f>N692/N709</f>
        <v>4.906969940759161</v>
      </c>
    </row>
    <row r="716" spans="1:14" ht="48.75" customHeight="1">
      <c r="A716" s="13"/>
      <c r="B716" s="219" t="s">
        <v>297</v>
      </c>
      <c r="C716" s="185">
        <f>C693/C710</f>
        <v>3.399850945143296</v>
      </c>
      <c r="D716" s="185">
        <f>D693/D710</f>
        <v>1.4913106444605357</v>
      </c>
      <c r="E716" s="185">
        <f>E693/E710</f>
        <v>3.526820338656454</v>
      </c>
      <c r="F716" s="185">
        <f t="shared" si="145"/>
        <v>1.8622257033165983</v>
      </c>
      <c r="G716" s="185">
        <f t="shared" si="145"/>
        <v>0.8699097938144329</v>
      </c>
      <c r="H716" s="185">
        <f t="shared" si="146"/>
        <v>2.1091868315132856</v>
      </c>
      <c r="I716" s="185">
        <f t="shared" si="146"/>
        <v>1.2134015658487511</v>
      </c>
      <c r="J716" s="185"/>
      <c r="K716" s="185">
        <f t="shared" si="147"/>
        <v>1.2134015658487511</v>
      </c>
      <c r="L716" s="185">
        <f t="shared" si="147"/>
        <v>5.0966953144665395</v>
      </c>
      <c r="M716" s="185"/>
      <c r="N716" s="185">
        <f>N693/N710</f>
        <v>5.0966953144665395</v>
      </c>
    </row>
    <row r="717" spans="1:14" ht="68.25" customHeight="1">
      <c r="A717" s="13"/>
      <c r="B717" s="209" t="s">
        <v>293</v>
      </c>
      <c r="C717" s="186">
        <f>C694/C711</f>
        <v>1.344135593220339</v>
      </c>
      <c r="D717" s="186"/>
      <c r="E717" s="186">
        <f t="shared" si="145"/>
        <v>1.2776949152542372</v>
      </c>
      <c r="F717" s="186"/>
      <c r="G717" s="186">
        <f>G694/G711</f>
        <v>8.71111111111111</v>
      </c>
      <c r="H717" s="186"/>
      <c r="I717" s="186">
        <f t="shared" si="146"/>
        <v>4.35910290237467</v>
      </c>
      <c r="J717" s="186"/>
      <c r="K717" s="186">
        <f t="shared" si="147"/>
        <v>4.35910290237467</v>
      </c>
      <c r="L717" s="186">
        <f t="shared" si="147"/>
        <v>4.686036789297659</v>
      </c>
      <c r="M717" s="186"/>
      <c r="N717" s="186">
        <f>N694/N711</f>
        <v>4.686036789297659</v>
      </c>
    </row>
    <row r="718" spans="1:14" ht="110.25">
      <c r="A718" s="13"/>
      <c r="B718" s="9" t="s">
        <v>311</v>
      </c>
      <c r="C718" s="186">
        <f>C695/C712</f>
        <v>0.8793527963418923</v>
      </c>
      <c r="D718" s="186"/>
      <c r="E718" s="186">
        <f t="shared" si="145"/>
        <v>0.8793527963418923</v>
      </c>
      <c r="F718" s="186"/>
      <c r="G718" s="186"/>
      <c r="H718" s="186"/>
      <c r="I718" s="186">
        <f t="shared" si="146"/>
        <v>2.413793103448276</v>
      </c>
      <c r="J718" s="186"/>
      <c r="K718" s="186">
        <f t="shared" si="147"/>
        <v>2.413793103448276</v>
      </c>
      <c r="L718" s="186">
        <f t="shared" si="147"/>
        <v>2.8</v>
      </c>
      <c r="M718" s="186"/>
      <c r="N718" s="186">
        <f>N695/N712</f>
        <v>2.8</v>
      </c>
    </row>
    <row r="719" spans="1:14" ht="78.75">
      <c r="A719" s="13"/>
      <c r="B719" s="210" t="s">
        <v>310</v>
      </c>
      <c r="C719" s="186">
        <f>C696/C713</f>
        <v>0.9572192513368984</v>
      </c>
      <c r="D719" s="186"/>
      <c r="E719" s="186">
        <f t="shared" si="145"/>
        <v>0.9572192513368984</v>
      </c>
      <c r="F719" s="186"/>
      <c r="G719" s="186"/>
      <c r="H719" s="186"/>
      <c r="I719" s="186"/>
      <c r="J719" s="186"/>
      <c r="K719" s="186"/>
      <c r="L719" s="186"/>
      <c r="M719" s="186"/>
      <c r="N719" s="186"/>
    </row>
    <row r="720" spans="1:14" ht="15.75">
      <c r="A720" s="13"/>
      <c r="B720" s="71" t="s">
        <v>369</v>
      </c>
      <c r="C720" s="187"/>
      <c r="D720" s="187"/>
      <c r="E720" s="187"/>
      <c r="F720" s="187"/>
      <c r="G720" s="187"/>
      <c r="H720" s="187"/>
      <c r="I720" s="187"/>
      <c r="J720" s="187"/>
      <c r="K720" s="187"/>
      <c r="L720" s="187"/>
      <c r="M720" s="187"/>
      <c r="N720" s="187"/>
    </row>
    <row r="721" spans="1:14" ht="47.25">
      <c r="A721" s="13"/>
      <c r="B721" s="29" t="s">
        <v>377</v>
      </c>
      <c r="C721" s="181">
        <f>E721</f>
        <v>7.2466171243338176</v>
      </c>
      <c r="D721" s="181"/>
      <c r="E721" s="181">
        <f>E709/E703*100</f>
        <v>7.2466171243338176</v>
      </c>
      <c r="F721" s="181">
        <f>H721</f>
        <v>7.850925452654744</v>
      </c>
      <c r="G721" s="181"/>
      <c r="H721" s="181">
        <f>H709/H703*100</f>
        <v>7.850925452654744</v>
      </c>
      <c r="I721" s="181">
        <f>I709/I703*100</f>
        <v>12.703023104209056</v>
      </c>
      <c r="J721" s="181"/>
      <c r="K721" s="181">
        <f aca="true" t="shared" si="148" ref="K721:L724">K709/K703*100</f>
        <v>11.628341587312374</v>
      </c>
      <c r="L721" s="181">
        <f t="shared" si="148"/>
        <v>9.833766457935768</v>
      </c>
      <c r="M721" s="181"/>
      <c r="N721" s="181">
        <f>N709/N703*100</f>
        <v>9.723575385621936</v>
      </c>
    </row>
    <row r="722" spans="1:14" ht="50.25" customHeight="1">
      <c r="A722" s="13"/>
      <c r="B722" s="219" t="s">
        <v>297</v>
      </c>
      <c r="C722" s="181">
        <f>C710/C704*100</f>
        <v>6.3527977044476325</v>
      </c>
      <c r="D722" s="181"/>
      <c r="E722" s="181">
        <f>E710/E704*100</f>
        <v>5.956527977044476</v>
      </c>
      <c r="F722" s="181">
        <f>F710/F704*100</f>
        <v>11.931744190856431</v>
      </c>
      <c r="G722" s="181"/>
      <c r="H722" s="181">
        <f>H710/H704*100</f>
        <v>9.513747877519325</v>
      </c>
      <c r="I722" s="181">
        <f>I710/I704*100</f>
        <v>13.770693232706826</v>
      </c>
      <c r="J722" s="181"/>
      <c r="K722" s="181">
        <f t="shared" si="148"/>
        <v>13.770693232706826</v>
      </c>
      <c r="L722" s="181">
        <f t="shared" si="148"/>
        <v>9.521999657592877</v>
      </c>
      <c r="M722" s="181"/>
      <c r="N722" s="181">
        <f>N710/N704*100</f>
        <v>9.521999657592877</v>
      </c>
    </row>
    <row r="723" spans="1:14" ht="63.75" customHeight="1">
      <c r="A723" s="13"/>
      <c r="B723" s="209" t="s">
        <v>293</v>
      </c>
      <c r="C723" s="181">
        <f>C711/C705*100</f>
        <v>7.973662587034553</v>
      </c>
      <c r="D723" s="181"/>
      <c r="E723" s="181">
        <f>E711/E705*100</f>
        <v>7.973662587034553</v>
      </c>
      <c r="F723" s="181"/>
      <c r="G723" s="181"/>
      <c r="H723" s="181"/>
      <c r="I723" s="181">
        <f>I711/I705*100</f>
        <v>9.310209295470177</v>
      </c>
      <c r="J723" s="181"/>
      <c r="K723" s="181">
        <f t="shared" si="148"/>
        <v>8.905389052715673</v>
      </c>
      <c r="L723" s="181">
        <f t="shared" si="148"/>
        <v>16.42631506661173</v>
      </c>
      <c r="M723" s="181"/>
      <c r="N723" s="181">
        <f>N711/N705*100</f>
        <v>15.424893921611616</v>
      </c>
    </row>
    <row r="724" spans="1:14" ht="110.25">
      <c r="A724" s="13"/>
      <c r="B724" s="9" t="s">
        <v>311</v>
      </c>
      <c r="C724" s="181">
        <f>C712/C706*100</f>
        <v>34.96924969249693</v>
      </c>
      <c r="D724" s="181"/>
      <c r="E724" s="181">
        <f>E712/E706*100</f>
        <v>34.96924969249693</v>
      </c>
      <c r="F724" s="181"/>
      <c r="G724" s="181"/>
      <c r="H724" s="181"/>
      <c r="I724" s="181">
        <f>I712/I706*100</f>
        <v>13.712880650652542</v>
      </c>
      <c r="J724" s="181"/>
      <c r="K724" s="181">
        <f t="shared" si="148"/>
        <v>13.712880650652542</v>
      </c>
      <c r="L724" s="181">
        <f t="shared" si="148"/>
        <v>13.700131521262604</v>
      </c>
      <c r="M724" s="181"/>
      <c r="N724" s="181">
        <f>N712/N706*100</f>
        <v>13.700131521262604</v>
      </c>
    </row>
    <row r="725" spans="1:14" ht="78.75">
      <c r="A725" s="13"/>
      <c r="B725" s="210" t="s">
        <v>310</v>
      </c>
      <c r="C725" s="181">
        <f>C713/C707*100</f>
        <v>14.776768075859344</v>
      </c>
      <c r="D725" s="181"/>
      <c r="E725" s="181">
        <f>E713/E707*100</f>
        <v>14.776768075859344</v>
      </c>
      <c r="F725" s="181"/>
      <c r="G725" s="181"/>
      <c r="H725" s="181"/>
      <c r="I725" s="181"/>
      <c r="J725" s="181"/>
      <c r="K725" s="181"/>
      <c r="L725" s="181"/>
      <c r="M725" s="181"/>
      <c r="N725" s="181"/>
    </row>
    <row r="726" spans="1:14" ht="81" customHeight="1">
      <c r="A726" s="13"/>
      <c r="B726" s="353" t="s">
        <v>92</v>
      </c>
      <c r="C726" s="180">
        <f>D726+E726</f>
        <v>2854.9</v>
      </c>
      <c r="D726" s="180">
        <v>2.5</v>
      </c>
      <c r="E726" s="180">
        <f>E727+E728+E729</f>
        <v>2852.4</v>
      </c>
      <c r="F726" s="180">
        <f>F727+F728+F729</f>
        <v>1677</v>
      </c>
      <c r="G726" s="180"/>
      <c r="H726" s="180">
        <f>H727+H728+H729</f>
        <v>1677</v>
      </c>
      <c r="I726" s="180">
        <f aca="true" t="shared" si="149" ref="I726:N726">I727+I728</f>
        <v>12270</v>
      </c>
      <c r="J726" s="180"/>
      <c r="K726" s="180">
        <f t="shared" si="149"/>
        <v>12270</v>
      </c>
      <c r="L726" s="180">
        <f t="shared" si="149"/>
        <v>2110.5</v>
      </c>
      <c r="M726" s="180"/>
      <c r="N726" s="180">
        <f t="shared" si="149"/>
        <v>2110.5</v>
      </c>
    </row>
    <row r="727" spans="1:14" ht="51" customHeight="1">
      <c r="A727" s="13"/>
      <c r="B727" s="219" t="s">
        <v>297</v>
      </c>
      <c r="C727" s="181">
        <f>D727+E727</f>
        <v>2587.9</v>
      </c>
      <c r="D727" s="181">
        <v>2.5</v>
      </c>
      <c r="E727" s="181">
        <v>2585.4</v>
      </c>
      <c r="F727" s="181">
        <f>H727</f>
        <v>1677</v>
      </c>
      <c r="G727" s="181"/>
      <c r="H727" s="181">
        <v>1677</v>
      </c>
      <c r="I727" s="181">
        <v>12270</v>
      </c>
      <c r="J727" s="181"/>
      <c r="K727" s="181">
        <f>I727</f>
        <v>12270</v>
      </c>
      <c r="L727" s="181">
        <v>1294.5</v>
      </c>
      <c r="M727" s="181"/>
      <c r="N727" s="181">
        <f>L727</f>
        <v>1294.5</v>
      </c>
    </row>
    <row r="728" spans="1:14" ht="63.75" customHeight="1">
      <c r="A728" s="13"/>
      <c r="B728" s="209" t="s">
        <v>293</v>
      </c>
      <c r="C728" s="176"/>
      <c r="D728" s="176"/>
      <c r="E728" s="181"/>
      <c r="F728" s="176"/>
      <c r="G728" s="176"/>
      <c r="H728" s="176"/>
      <c r="I728" s="181"/>
      <c r="J728" s="176"/>
      <c r="K728" s="181"/>
      <c r="L728" s="44">
        <v>816</v>
      </c>
      <c r="M728" s="44"/>
      <c r="N728" s="44">
        <f>L728</f>
        <v>816</v>
      </c>
    </row>
    <row r="729" spans="1:14" ht="47.25">
      <c r="A729" s="13"/>
      <c r="B729" s="9" t="s">
        <v>294</v>
      </c>
      <c r="C729" s="176">
        <f>E729</f>
        <v>267</v>
      </c>
      <c r="D729" s="176"/>
      <c r="E729" s="181">
        <v>267</v>
      </c>
      <c r="F729" s="176"/>
      <c r="G729" s="176"/>
      <c r="H729" s="176"/>
      <c r="I729" s="181"/>
      <c r="J729" s="176"/>
      <c r="K729" s="181"/>
      <c r="L729" s="38"/>
      <c r="M729" s="38"/>
      <c r="N729" s="38"/>
    </row>
    <row r="730" spans="1:14" ht="15.75">
      <c r="A730" s="13"/>
      <c r="B730" s="71" t="s">
        <v>66</v>
      </c>
      <c r="C730" s="184"/>
      <c r="D730" s="184"/>
      <c r="E730" s="184"/>
      <c r="F730" s="184"/>
      <c r="G730" s="184"/>
      <c r="H730" s="184"/>
      <c r="I730" s="184"/>
      <c r="J730" s="177"/>
      <c r="K730" s="184"/>
      <c r="L730" s="38"/>
      <c r="M730" s="38"/>
      <c r="N730" s="38"/>
    </row>
    <row r="731" spans="1:14" ht="15.75">
      <c r="A731" s="13"/>
      <c r="B731" s="29" t="s">
        <v>378</v>
      </c>
      <c r="C731" s="176">
        <f>C732+C733</f>
        <v>32638.100000000002</v>
      </c>
      <c r="D731" s="176"/>
      <c r="E731" s="176">
        <f>E732+E733</f>
        <v>32638.100000000002</v>
      </c>
      <c r="F731" s="176">
        <f>F732+F733</f>
        <v>32638.100000000002</v>
      </c>
      <c r="G731" s="176"/>
      <c r="H731" s="176">
        <f>H732+H733</f>
        <v>32638.100000000002</v>
      </c>
      <c r="I731" s="176">
        <f>I732+I733</f>
        <v>32638.100000000002</v>
      </c>
      <c r="J731" s="176"/>
      <c r="K731" s="176">
        <f>K732+K733</f>
        <v>32638.100000000002</v>
      </c>
      <c r="L731" s="176">
        <f>L732+L733</f>
        <v>32638.100000000002</v>
      </c>
      <c r="M731" s="176"/>
      <c r="N731" s="176">
        <f>N732+N733</f>
        <v>32638.100000000002</v>
      </c>
    </row>
    <row r="732" spans="1:14" ht="50.25" customHeight="1">
      <c r="A732" s="13"/>
      <c r="B732" s="219" t="s">
        <v>297</v>
      </c>
      <c r="C732" s="176">
        <v>26739.9</v>
      </c>
      <c r="D732" s="176"/>
      <c r="E732" s="176">
        <v>26739.9</v>
      </c>
      <c r="F732" s="176">
        <v>26739.9</v>
      </c>
      <c r="G732" s="176"/>
      <c r="H732" s="176">
        <v>26739.9</v>
      </c>
      <c r="I732" s="176">
        <v>26739.9</v>
      </c>
      <c r="J732" s="176"/>
      <c r="K732" s="176">
        <v>26739.9</v>
      </c>
      <c r="L732" s="176">
        <v>26739.9</v>
      </c>
      <c r="M732" s="176"/>
      <c r="N732" s="176">
        <v>26739.9</v>
      </c>
    </row>
    <row r="733" spans="1:14" ht="69" customHeight="1">
      <c r="A733" s="13"/>
      <c r="B733" s="209" t="s">
        <v>293</v>
      </c>
      <c r="C733" s="184">
        <v>5898.2</v>
      </c>
      <c r="D733" s="184"/>
      <c r="E733" s="184">
        <v>5898.2</v>
      </c>
      <c r="F733" s="184">
        <v>5898.2</v>
      </c>
      <c r="G733" s="184"/>
      <c r="H733" s="184">
        <v>5898.2</v>
      </c>
      <c r="I733" s="184">
        <v>5898.2</v>
      </c>
      <c r="J733" s="184"/>
      <c r="K733" s="184">
        <v>5898.2</v>
      </c>
      <c r="L733" s="184">
        <v>5898.2</v>
      </c>
      <c r="M733" s="184"/>
      <c r="N733" s="184">
        <v>5898.2</v>
      </c>
    </row>
    <row r="734" spans="1:14" ht="110.25">
      <c r="A734" s="13"/>
      <c r="B734" s="9" t="s">
        <v>311</v>
      </c>
      <c r="C734" s="184">
        <v>801</v>
      </c>
      <c r="D734" s="184"/>
      <c r="E734" s="184">
        <v>801</v>
      </c>
      <c r="F734" s="184">
        <v>801</v>
      </c>
      <c r="G734" s="184"/>
      <c r="H734" s="184">
        <v>801</v>
      </c>
      <c r="I734" s="184"/>
      <c r="J734" s="184"/>
      <c r="K734" s="176"/>
      <c r="L734" s="184"/>
      <c r="M734" s="184"/>
      <c r="N734" s="184"/>
    </row>
    <row r="735" spans="1:14" ht="31.5" customHeight="1">
      <c r="A735" s="13"/>
      <c r="B735" s="29" t="s">
        <v>379</v>
      </c>
      <c r="C735" s="184">
        <f>C736+C737</f>
        <v>26710</v>
      </c>
      <c r="D735" s="184"/>
      <c r="E735" s="181">
        <f>C735</f>
        <v>26710</v>
      </c>
      <c r="F735" s="184">
        <f>F736+F737</f>
        <v>21016.9</v>
      </c>
      <c r="G735" s="184"/>
      <c r="H735" s="184">
        <f>H736+H737</f>
        <v>21016.9</v>
      </c>
      <c r="I735" s="176">
        <f>I736+I737</f>
        <v>20547.9</v>
      </c>
      <c r="J735" s="176"/>
      <c r="K735" s="176">
        <f>I735</f>
        <v>20547.9</v>
      </c>
      <c r="L735" s="176">
        <f>L736+L737</f>
        <v>19547.9</v>
      </c>
      <c r="M735" s="176"/>
      <c r="N735" s="176">
        <f>L735</f>
        <v>19547.9</v>
      </c>
    </row>
    <row r="736" spans="1:14" ht="51" customHeight="1">
      <c r="A736" s="13"/>
      <c r="B736" s="219" t="s">
        <v>297</v>
      </c>
      <c r="C736" s="176">
        <v>20910</v>
      </c>
      <c r="D736" s="176"/>
      <c r="E736" s="181">
        <f>C736</f>
        <v>20910</v>
      </c>
      <c r="F736" s="176">
        <f>C736-C741</f>
        <v>15216.900000000001</v>
      </c>
      <c r="G736" s="176"/>
      <c r="H736" s="176">
        <f>F736</f>
        <v>15216.900000000001</v>
      </c>
      <c r="I736" s="176">
        <f>F736-F741</f>
        <v>14747.900000000001</v>
      </c>
      <c r="J736" s="176"/>
      <c r="K736" s="176">
        <f>I736</f>
        <v>14747.900000000001</v>
      </c>
      <c r="L736" s="176">
        <f>I736-I741</f>
        <v>13747.900000000001</v>
      </c>
      <c r="M736" s="176"/>
      <c r="N736" s="176">
        <f>L736</f>
        <v>13747.900000000001</v>
      </c>
    </row>
    <row r="737" spans="1:14" ht="66" customHeight="1">
      <c r="A737" s="13"/>
      <c r="B737" s="209" t="s">
        <v>293</v>
      </c>
      <c r="C737" s="176">
        <v>5800</v>
      </c>
      <c r="D737" s="176"/>
      <c r="E737" s="176">
        <f>C737</f>
        <v>5800</v>
      </c>
      <c r="F737" s="176">
        <f>C737-C742</f>
        <v>5800</v>
      </c>
      <c r="G737" s="176"/>
      <c r="H737" s="176">
        <f>F737</f>
        <v>5800</v>
      </c>
      <c r="I737" s="176">
        <f>F737-F742</f>
        <v>5800</v>
      </c>
      <c r="J737" s="176"/>
      <c r="K737" s="176">
        <f>I737</f>
        <v>5800</v>
      </c>
      <c r="L737" s="176">
        <f>I737-I742</f>
        <v>5800</v>
      </c>
      <c r="M737" s="38"/>
      <c r="N737" s="176">
        <f>L737</f>
        <v>5800</v>
      </c>
    </row>
    <row r="738" spans="1:14" ht="110.25">
      <c r="A738" s="13"/>
      <c r="B738" s="9" t="s">
        <v>311</v>
      </c>
      <c r="C738" s="176">
        <f>E738</f>
        <v>568.6</v>
      </c>
      <c r="D738" s="176"/>
      <c r="E738" s="176">
        <v>568.6</v>
      </c>
      <c r="F738" s="176"/>
      <c r="G738" s="176"/>
      <c r="H738" s="176"/>
      <c r="I738" s="176"/>
      <c r="J738" s="176"/>
      <c r="K738" s="176"/>
      <c r="L738" s="176"/>
      <c r="M738" s="38"/>
      <c r="N738" s="176"/>
    </row>
    <row r="739" spans="1:14" ht="22.5" customHeight="1">
      <c r="A739" s="13"/>
      <c r="B739" s="71" t="s">
        <v>507</v>
      </c>
      <c r="C739" s="184"/>
      <c r="D739" s="184"/>
      <c r="E739" s="184"/>
      <c r="F739" s="184"/>
      <c r="G739" s="184"/>
      <c r="H739" s="184"/>
      <c r="I739" s="184"/>
      <c r="J739" s="184"/>
      <c r="K739" s="184"/>
      <c r="L739" s="38"/>
      <c r="M739" s="38"/>
      <c r="N739" s="38"/>
    </row>
    <row r="740" spans="1:14" ht="36" customHeight="1">
      <c r="A740" s="13"/>
      <c r="B740" s="29" t="s">
        <v>380</v>
      </c>
      <c r="C740" s="176">
        <f>C741+C742</f>
        <v>5693.099999999999</v>
      </c>
      <c r="D740" s="176">
        <f>D741</f>
        <v>4.2</v>
      </c>
      <c r="E740" s="176">
        <f>E741+E742</f>
        <v>5688.9</v>
      </c>
      <c r="F740" s="176">
        <f>F741+F742</f>
        <v>469</v>
      </c>
      <c r="G740" s="176"/>
      <c r="H740" s="176">
        <f>H741+H742</f>
        <v>469</v>
      </c>
      <c r="I740" s="176">
        <f>I741+I742</f>
        <v>1000</v>
      </c>
      <c r="J740" s="176"/>
      <c r="K740" s="176">
        <f>K741+K742</f>
        <v>1000</v>
      </c>
      <c r="L740" s="176">
        <f>L741+L742</f>
        <v>2041</v>
      </c>
      <c r="M740" s="176"/>
      <c r="N740" s="176">
        <f>N741+N742</f>
        <v>2041</v>
      </c>
    </row>
    <row r="741" spans="1:14" ht="50.25" customHeight="1">
      <c r="A741" s="13"/>
      <c r="B741" s="219" t="s">
        <v>297</v>
      </c>
      <c r="C741" s="176">
        <f>D741+E741</f>
        <v>5693.099999999999</v>
      </c>
      <c r="D741" s="176">
        <v>4.2</v>
      </c>
      <c r="E741" s="176">
        <v>5688.9</v>
      </c>
      <c r="F741" s="176">
        <f>H741</f>
        <v>469</v>
      </c>
      <c r="G741" s="176"/>
      <c r="H741" s="176">
        <v>469</v>
      </c>
      <c r="I741" s="176">
        <f>K741</f>
        <v>1000</v>
      </c>
      <c r="J741" s="176"/>
      <c r="K741" s="176">
        <v>1000</v>
      </c>
      <c r="L741" s="176">
        <v>1000</v>
      </c>
      <c r="M741" s="176"/>
      <c r="N741" s="176">
        <f>L741</f>
        <v>1000</v>
      </c>
    </row>
    <row r="742" spans="1:14" ht="64.5" customHeight="1">
      <c r="A742" s="13"/>
      <c r="B742" s="209" t="s">
        <v>293</v>
      </c>
      <c r="C742" s="184"/>
      <c r="D742" s="184"/>
      <c r="E742" s="182"/>
      <c r="F742" s="176"/>
      <c r="G742" s="184"/>
      <c r="H742" s="176"/>
      <c r="I742" s="176"/>
      <c r="J742" s="176"/>
      <c r="K742" s="176"/>
      <c r="L742" s="44">
        <v>1041</v>
      </c>
      <c r="M742" s="38"/>
      <c r="N742" s="44">
        <f>L742</f>
        <v>1041</v>
      </c>
    </row>
    <row r="743" spans="1:14" ht="110.25">
      <c r="A743" s="13"/>
      <c r="B743" s="9" t="s">
        <v>311</v>
      </c>
      <c r="C743" s="176">
        <f>E743</f>
        <v>801</v>
      </c>
      <c r="D743" s="176"/>
      <c r="E743" s="181">
        <v>801</v>
      </c>
      <c r="F743" s="176"/>
      <c r="G743" s="184"/>
      <c r="H743" s="176"/>
      <c r="I743" s="176"/>
      <c r="J743" s="176"/>
      <c r="K743" s="176"/>
      <c r="L743" s="38"/>
      <c r="M743" s="38"/>
      <c r="N743" s="38"/>
    </row>
    <row r="744" spans="1:14" ht="23.25" customHeight="1">
      <c r="A744" s="13"/>
      <c r="B744" s="71" t="s">
        <v>508</v>
      </c>
      <c r="C744" s="176"/>
      <c r="D744" s="176"/>
      <c r="E744" s="176"/>
      <c r="F744" s="176"/>
      <c r="G744" s="176"/>
      <c r="H744" s="176"/>
      <c r="I744" s="176"/>
      <c r="J744" s="176"/>
      <c r="K744" s="184"/>
      <c r="L744" s="38"/>
      <c r="M744" s="38"/>
      <c r="N744" s="38"/>
    </row>
    <row r="745" spans="1:14" ht="36.75" customHeight="1">
      <c r="A745" s="13"/>
      <c r="B745" s="29" t="s">
        <v>381</v>
      </c>
      <c r="C745" s="188">
        <f>C726/C740</f>
        <v>0.501466687744814</v>
      </c>
      <c r="D745" s="188">
        <f>D726/D740</f>
        <v>0.5952380952380952</v>
      </c>
      <c r="E745" s="188">
        <f aca="true" t="shared" si="150" ref="E745:N745">E726/E740</f>
        <v>0.5013974582080895</v>
      </c>
      <c r="F745" s="188">
        <f t="shared" si="150"/>
        <v>3.5756929637526653</v>
      </c>
      <c r="G745" s="188"/>
      <c r="H745" s="188">
        <f t="shared" si="150"/>
        <v>3.5756929637526653</v>
      </c>
      <c r="I745" s="188">
        <f t="shared" si="150"/>
        <v>12.27</v>
      </c>
      <c r="J745" s="188"/>
      <c r="K745" s="188">
        <f t="shared" si="150"/>
        <v>12.27</v>
      </c>
      <c r="L745" s="188">
        <f t="shared" si="150"/>
        <v>1.0340519353258206</v>
      </c>
      <c r="M745" s="188"/>
      <c r="N745" s="188">
        <f t="shared" si="150"/>
        <v>1.0340519353258206</v>
      </c>
    </row>
    <row r="746" spans="1:14" ht="51.75" customHeight="1">
      <c r="A746" s="13"/>
      <c r="B746" s="219" t="s">
        <v>297</v>
      </c>
      <c r="C746" s="188">
        <f>C727/C741</f>
        <v>0.454567810156154</v>
      </c>
      <c r="D746" s="188">
        <f>D727/D741</f>
        <v>0.5952380952380952</v>
      </c>
      <c r="E746" s="188">
        <f aca="true" t="shared" si="151" ref="E746:F748">E727/E741</f>
        <v>0.4544639561250857</v>
      </c>
      <c r="F746" s="188">
        <f t="shared" si="151"/>
        <v>3.5756929637526653</v>
      </c>
      <c r="G746" s="188"/>
      <c r="H746" s="188">
        <f>H727/H741</f>
        <v>3.5756929637526653</v>
      </c>
      <c r="I746" s="188">
        <f>I727/I741</f>
        <v>12.27</v>
      </c>
      <c r="J746" s="188"/>
      <c r="K746" s="188">
        <f>K727/K741</f>
        <v>12.27</v>
      </c>
      <c r="L746" s="188">
        <f>L727/L741</f>
        <v>1.2945</v>
      </c>
      <c r="M746" s="188"/>
      <c r="N746" s="188">
        <f>N727/N741</f>
        <v>1.2945</v>
      </c>
    </row>
    <row r="747" spans="1:14" ht="63" customHeight="1">
      <c r="A747" s="13"/>
      <c r="B747" s="209" t="s">
        <v>293</v>
      </c>
      <c r="C747" s="188"/>
      <c r="D747" s="188"/>
      <c r="E747" s="188"/>
      <c r="F747" s="188"/>
      <c r="G747" s="188"/>
      <c r="H747" s="188"/>
      <c r="I747" s="188"/>
      <c r="J747" s="188"/>
      <c r="K747" s="188"/>
      <c r="L747" s="188">
        <f>L728/L742</f>
        <v>0.7838616714697406</v>
      </c>
      <c r="M747" s="188"/>
      <c r="N747" s="188">
        <f>N728/N742</f>
        <v>0.7838616714697406</v>
      </c>
    </row>
    <row r="748" spans="1:14" ht="110.25">
      <c r="A748" s="13"/>
      <c r="B748" s="9" t="s">
        <v>311</v>
      </c>
      <c r="C748" s="188">
        <f>C729/C743</f>
        <v>0.3333333333333333</v>
      </c>
      <c r="D748" s="188"/>
      <c r="E748" s="188">
        <f t="shared" si="151"/>
        <v>0.3333333333333333</v>
      </c>
      <c r="F748" s="188"/>
      <c r="G748" s="188"/>
      <c r="H748" s="188"/>
      <c r="I748" s="188"/>
      <c r="J748" s="188"/>
      <c r="K748" s="188"/>
      <c r="L748" s="38"/>
      <c r="M748" s="38"/>
      <c r="N748" s="38"/>
    </row>
    <row r="749" spans="1:14" ht="15.75">
      <c r="A749" s="13"/>
      <c r="B749" s="71" t="s">
        <v>369</v>
      </c>
      <c r="C749" s="184"/>
      <c r="D749" s="184"/>
      <c r="E749" s="182"/>
      <c r="F749" s="184"/>
      <c r="G749" s="184"/>
      <c r="H749" s="184"/>
      <c r="I749" s="184"/>
      <c r="J749" s="184"/>
      <c r="K749" s="184"/>
      <c r="L749" s="38"/>
      <c r="M749" s="38"/>
      <c r="N749" s="38"/>
    </row>
    <row r="750" spans="1:14" ht="54.75" customHeight="1">
      <c r="A750" s="13"/>
      <c r="B750" s="29" t="s">
        <v>382</v>
      </c>
      <c r="C750" s="176">
        <f>C740/C735*100</f>
        <v>21.3144889554474</v>
      </c>
      <c r="D750" s="176"/>
      <c r="E750" s="176">
        <f>E740/E735*100</f>
        <v>21.298764507675028</v>
      </c>
      <c r="F750" s="176">
        <f>F740/F735*100</f>
        <v>2.231537476982809</v>
      </c>
      <c r="G750" s="176"/>
      <c r="H750" s="176">
        <f>H740/H735*100</f>
        <v>2.231537476982809</v>
      </c>
      <c r="I750" s="176">
        <f>I740/I735*100</f>
        <v>4.866677373356888</v>
      </c>
      <c r="J750" s="176"/>
      <c r="K750" s="176">
        <f>K740/K735*100</f>
        <v>4.866677373356888</v>
      </c>
      <c r="L750" s="176">
        <f>L740/L735*100</f>
        <v>10.441019239918353</v>
      </c>
      <c r="M750" s="176"/>
      <c r="N750" s="176">
        <f>N740/N735*100</f>
        <v>10.441019239918353</v>
      </c>
    </row>
    <row r="751" spans="1:14" ht="48.75" customHeight="1">
      <c r="A751" s="13"/>
      <c r="B751" s="219" t="s">
        <v>297</v>
      </c>
      <c r="C751" s="176">
        <f>C741/C736*100</f>
        <v>27.226685796269724</v>
      </c>
      <c r="D751" s="176"/>
      <c r="E751" s="176">
        <f>E741/E736*100</f>
        <v>27.20659971305595</v>
      </c>
      <c r="F751" s="176">
        <f>F741/F736*100</f>
        <v>3.082099507784108</v>
      </c>
      <c r="G751" s="176"/>
      <c r="H751" s="176">
        <f>H741/H736*100</f>
        <v>3.082099507784108</v>
      </c>
      <c r="I751" s="176">
        <f>I741/I736*100</f>
        <v>6.780626394266302</v>
      </c>
      <c r="J751" s="176"/>
      <c r="K751" s="176">
        <f>K741/K736*100</f>
        <v>6.780626394266302</v>
      </c>
      <c r="L751" s="176">
        <f>L741/L736*100</f>
        <v>7.273838186195709</v>
      </c>
      <c r="M751" s="176"/>
      <c r="N751" s="176">
        <f>N741/N736*100</f>
        <v>7.273838186195709</v>
      </c>
    </row>
    <row r="752" spans="1:14" ht="66.75" customHeight="1">
      <c r="A752" s="13"/>
      <c r="B752" s="209" t="s">
        <v>293</v>
      </c>
      <c r="C752" s="176"/>
      <c r="D752" s="176"/>
      <c r="E752" s="176"/>
      <c r="F752" s="176"/>
      <c r="G752" s="176"/>
      <c r="H752" s="176"/>
      <c r="I752" s="176"/>
      <c r="J752" s="176"/>
      <c r="K752" s="176"/>
      <c r="L752" s="176"/>
      <c r="M752" s="176"/>
      <c r="N752" s="176"/>
    </row>
    <row r="753" spans="1:14" ht="110.25">
      <c r="A753" s="13"/>
      <c r="B753" s="9" t="s">
        <v>311</v>
      </c>
      <c r="C753" s="176">
        <f>C743/C738*100</f>
        <v>140.87231797397115</v>
      </c>
      <c r="D753" s="176"/>
      <c r="E753" s="176">
        <f>E743/E738*100</f>
        <v>140.87231797397115</v>
      </c>
      <c r="F753" s="176"/>
      <c r="G753" s="176"/>
      <c r="H753" s="176"/>
      <c r="I753" s="176"/>
      <c r="J753" s="176"/>
      <c r="K753" s="176"/>
      <c r="L753" s="176"/>
      <c r="M753" s="176"/>
      <c r="N753" s="176"/>
    </row>
    <row r="754" spans="1:14" ht="87.75" customHeight="1">
      <c r="A754" s="13"/>
      <c r="B754" s="310" t="s">
        <v>90</v>
      </c>
      <c r="C754" s="180">
        <f>C755+C756+C757</f>
        <v>1452.6</v>
      </c>
      <c r="D754" s="180">
        <v>6.3</v>
      </c>
      <c r="E754" s="180">
        <f>E755+E756+E757</f>
        <v>1446.3000000000002</v>
      </c>
      <c r="F754" s="180">
        <f>F755+F756+F757</f>
        <v>1360</v>
      </c>
      <c r="G754" s="180">
        <f>G755+G756</f>
        <v>175</v>
      </c>
      <c r="H754" s="180">
        <f>H755+H756+H757</f>
        <v>1185</v>
      </c>
      <c r="I754" s="180">
        <f>I755+I756+I757</f>
        <v>2370.8</v>
      </c>
      <c r="J754" s="180"/>
      <c r="K754" s="180">
        <f>K755+K756+K757</f>
        <v>2370.8</v>
      </c>
      <c r="L754" s="180">
        <f>L755+L756+L757</f>
        <v>850</v>
      </c>
      <c r="M754" s="180"/>
      <c r="N754" s="180">
        <f>N755+N756+N757</f>
        <v>850</v>
      </c>
    </row>
    <row r="755" spans="1:14" ht="50.25" customHeight="1">
      <c r="A755" s="13"/>
      <c r="B755" s="219" t="s">
        <v>297</v>
      </c>
      <c r="C755" s="181">
        <f>D755+E755</f>
        <v>656</v>
      </c>
      <c r="D755" s="181">
        <v>6.3</v>
      </c>
      <c r="E755" s="181">
        <v>649.7</v>
      </c>
      <c r="F755" s="181">
        <f>G755+H755</f>
        <v>750</v>
      </c>
      <c r="G755" s="181">
        <v>60</v>
      </c>
      <c r="H755" s="181">
        <v>690</v>
      </c>
      <c r="I755" s="181">
        <v>1920.8</v>
      </c>
      <c r="J755" s="181"/>
      <c r="K755" s="181">
        <f>I755</f>
        <v>1920.8</v>
      </c>
      <c r="L755" s="181">
        <v>850</v>
      </c>
      <c r="M755" s="181"/>
      <c r="N755" s="181">
        <f>L755</f>
        <v>850</v>
      </c>
    </row>
    <row r="756" spans="1:14" ht="67.5" customHeight="1">
      <c r="A756" s="13"/>
      <c r="B756" s="209" t="s">
        <v>293</v>
      </c>
      <c r="C756" s="176">
        <f>E756</f>
        <v>267.7</v>
      </c>
      <c r="D756" s="176"/>
      <c r="E756" s="181">
        <v>267.7</v>
      </c>
      <c r="F756" s="176">
        <f>G756+H756</f>
        <v>610</v>
      </c>
      <c r="G756" s="44">
        <v>115</v>
      </c>
      <c r="H756" s="176">
        <v>495</v>
      </c>
      <c r="I756" s="176"/>
      <c r="J756" s="181"/>
      <c r="K756" s="176"/>
      <c r="L756" s="38"/>
      <c r="M756" s="38"/>
      <c r="N756" s="38"/>
    </row>
    <row r="757" spans="1:14" ht="78.75">
      <c r="A757" s="13"/>
      <c r="B757" s="210" t="s">
        <v>310</v>
      </c>
      <c r="C757" s="176">
        <f>E757</f>
        <v>528.9</v>
      </c>
      <c r="D757" s="176"/>
      <c r="E757" s="181">
        <v>528.9</v>
      </c>
      <c r="F757" s="176"/>
      <c r="G757" s="44"/>
      <c r="H757" s="176"/>
      <c r="I757" s="176">
        <v>450</v>
      </c>
      <c r="J757" s="181"/>
      <c r="K757" s="176">
        <f>I757</f>
        <v>450</v>
      </c>
      <c r="L757" s="38"/>
      <c r="M757" s="38"/>
      <c r="N757" s="38"/>
    </row>
    <row r="758" spans="1:14" ht="15.75">
      <c r="A758" s="13"/>
      <c r="B758" s="71" t="s">
        <v>66</v>
      </c>
      <c r="C758" s="184"/>
      <c r="D758" s="184"/>
      <c r="E758" s="183"/>
      <c r="F758" s="184"/>
      <c r="G758" s="184"/>
      <c r="H758" s="184"/>
      <c r="I758" s="184"/>
      <c r="J758" s="183"/>
      <c r="K758" s="184"/>
      <c r="L758" s="38"/>
      <c r="M758" s="38"/>
      <c r="N758" s="38"/>
    </row>
    <row r="759" spans="1:14" ht="15.75">
      <c r="A759" s="13"/>
      <c r="B759" s="29" t="s">
        <v>383</v>
      </c>
      <c r="C759" s="184">
        <f>C760+C761</f>
        <v>50837</v>
      </c>
      <c r="D759" s="184"/>
      <c r="E759" s="184">
        <f>C759</f>
        <v>50837</v>
      </c>
      <c r="F759" s="184">
        <f>F760+F761</f>
        <v>50837</v>
      </c>
      <c r="G759" s="184"/>
      <c r="H759" s="184">
        <f>F759</f>
        <v>50837</v>
      </c>
      <c r="I759" s="184">
        <f>K759</f>
        <v>53039.6</v>
      </c>
      <c r="J759" s="184"/>
      <c r="K759" s="184">
        <f>K760+K761+K762</f>
        <v>53039.6</v>
      </c>
      <c r="L759" s="184">
        <f>L760+L761+L762</f>
        <v>53039.6</v>
      </c>
      <c r="M759" s="184"/>
      <c r="N759" s="184">
        <f>N760+N761+N762</f>
        <v>53039.6</v>
      </c>
    </row>
    <row r="760" spans="1:14" ht="50.25" customHeight="1">
      <c r="A760" s="13"/>
      <c r="B760" s="219" t="s">
        <v>297</v>
      </c>
      <c r="C760" s="184">
        <v>45123</v>
      </c>
      <c r="D760" s="184"/>
      <c r="E760" s="184">
        <v>45123</v>
      </c>
      <c r="F760" s="184">
        <v>45123</v>
      </c>
      <c r="G760" s="184"/>
      <c r="H760" s="184">
        <v>45123</v>
      </c>
      <c r="I760" s="184">
        <v>45123</v>
      </c>
      <c r="J760" s="184"/>
      <c r="K760" s="184">
        <v>45123</v>
      </c>
      <c r="L760" s="184">
        <v>45123</v>
      </c>
      <c r="M760" s="184"/>
      <c r="N760" s="184">
        <v>45123</v>
      </c>
    </row>
    <row r="761" spans="1:14" ht="69.75" customHeight="1">
      <c r="A761" s="13"/>
      <c r="B761" s="209" t="s">
        <v>293</v>
      </c>
      <c r="C761" s="184">
        <v>5714</v>
      </c>
      <c r="D761" s="184"/>
      <c r="E761" s="184">
        <v>5714</v>
      </c>
      <c r="F761" s="184">
        <v>5714</v>
      </c>
      <c r="G761" s="184"/>
      <c r="H761" s="184">
        <v>5714</v>
      </c>
      <c r="I761" s="184">
        <v>5714</v>
      </c>
      <c r="J761" s="184"/>
      <c r="K761" s="184">
        <v>5714</v>
      </c>
      <c r="L761" s="184">
        <v>5714</v>
      </c>
      <c r="M761" s="184"/>
      <c r="N761" s="184">
        <v>5714</v>
      </c>
    </row>
    <row r="762" spans="1:14" ht="78.75">
      <c r="A762" s="13"/>
      <c r="B762" s="210" t="s">
        <v>310</v>
      </c>
      <c r="C762" s="184">
        <v>2202.6</v>
      </c>
      <c r="D762" s="184"/>
      <c r="E762" s="184">
        <v>2202.6</v>
      </c>
      <c r="F762" s="184">
        <v>2202.6</v>
      </c>
      <c r="G762" s="184"/>
      <c r="H762" s="184">
        <v>2202.6</v>
      </c>
      <c r="I762" s="184">
        <v>2202.6</v>
      </c>
      <c r="J762" s="184"/>
      <c r="K762" s="184">
        <v>2202.6</v>
      </c>
      <c r="L762" s="184">
        <v>2202.6</v>
      </c>
      <c r="M762" s="184"/>
      <c r="N762" s="184">
        <v>2202.6</v>
      </c>
    </row>
    <row r="763" spans="1:14" ht="50.25" customHeight="1">
      <c r="A763" s="13"/>
      <c r="B763" s="29" t="s">
        <v>389</v>
      </c>
      <c r="C763" s="184">
        <f>C764+C765+C766</f>
        <v>48900</v>
      </c>
      <c r="D763" s="184"/>
      <c r="E763" s="184">
        <f>C763</f>
        <v>48900</v>
      </c>
      <c r="F763" s="176">
        <f>C763-C768</f>
        <v>47654.7</v>
      </c>
      <c r="G763" s="184"/>
      <c r="H763" s="176">
        <f>F763</f>
        <v>47654.7</v>
      </c>
      <c r="I763" s="176">
        <f>F763-F768</f>
        <v>46502.899999999994</v>
      </c>
      <c r="J763" s="184"/>
      <c r="K763" s="176">
        <f>I763</f>
        <v>46502.899999999994</v>
      </c>
      <c r="L763" s="176">
        <f>K763-K768</f>
        <v>43410.899999999994</v>
      </c>
      <c r="M763" s="184"/>
      <c r="N763" s="176">
        <f>L763</f>
        <v>43410.899999999994</v>
      </c>
    </row>
    <row r="764" spans="1:14" ht="48.75" customHeight="1">
      <c r="A764" s="13"/>
      <c r="B764" s="219" t="s">
        <v>297</v>
      </c>
      <c r="C764" s="176">
        <v>41000</v>
      </c>
      <c r="D764" s="184"/>
      <c r="E764" s="184">
        <f>C764</f>
        <v>41000</v>
      </c>
      <c r="F764" s="176">
        <f>C764-C769</f>
        <v>40424.7</v>
      </c>
      <c r="G764" s="184"/>
      <c r="H764" s="176">
        <f>F764</f>
        <v>40424.7</v>
      </c>
      <c r="I764" s="176">
        <f>F764-F769</f>
        <v>39362.899999999994</v>
      </c>
      <c r="J764" s="184"/>
      <c r="K764" s="176">
        <f>I764</f>
        <v>39362.899999999994</v>
      </c>
      <c r="L764" s="176">
        <f>K764-K769</f>
        <v>36570.899999999994</v>
      </c>
      <c r="M764" s="176"/>
      <c r="N764" s="176">
        <f>L764</f>
        <v>36570.899999999994</v>
      </c>
    </row>
    <row r="765" spans="1:14" ht="66" customHeight="1">
      <c r="A765" s="13"/>
      <c r="B765" s="296" t="s">
        <v>293</v>
      </c>
      <c r="C765" s="176">
        <v>5700</v>
      </c>
      <c r="D765" s="184"/>
      <c r="E765" s="184">
        <f>C765</f>
        <v>5700</v>
      </c>
      <c r="F765" s="176">
        <f>C765-C770</f>
        <v>5530</v>
      </c>
      <c r="G765" s="184"/>
      <c r="H765" s="176">
        <f>F765</f>
        <v>5530</v>
      </c>
      <c r="I765" s="176">
        <f>F765-F770</f>
        <v>5440</v>
      </c>
      <c r="J765" s="183"/>
      <c r="K765" s="176">
        <f>I765</f>
        <v>5440</v>
      </c>
      <c r="L765" s="176">
        <f>K765-K770</f>
        <v>5440</v>
      </c>
      <c r="M765" s="38"/>
      <c r="N765" s="176">
        <f>L765</f>
        <v>5440</v>
      </c>
    </row>
    <row r="766" spans="1:14" ht="78.75">
      <c r="A766" s="13"/>
      <c r="B766" s="210" t="s">
        <v>310</v>
      </c>
      <c r="C766" s="176">
        <v>2200</v>
      </c>
      <c r="D766" s="184"/>
      <c r="E766" s="184">
        <f>C766</f>
        <v>2200</v>
      </c>
      <c r="F766" s="176">
        <f>C766-C771</f>
        <v>1700</v>
      </c>
      <c r="G766" s="184"/>
      <c r="H766" s="176">
        <f>F766</f>
        <v>1700</v>
      </c>
      <c r="I766" s="176">
        <f>F766-F771</f>
        <v>1700</v>
      </c>
      <c r="J766" s="183"/>
      <c r="K766" s="176">
        <f>I766</f>
        <v>1700</v>
      </c>
      <c r="L766" s="176">
        <f>K766-K771</f>
        <v>1400</v>
      </c>
      <c r="M766" s="38"/>
      <c r="N766" s="176">
        <f>L766</f>
        <v>1400</v>
      </c>
    </row>
    <row r="767" spans="1:14" ht="18.75" customHeight="1">
      <c r="A767" s="13"/>
      <c r="B767" s="71" t="s">
        <v>507</v>
      </c>
      <c r="C767" s="184"/>
      <c r="D767" s="184"/>
      <c r="E767" s="184"/>
      <c r="F767" s="184"/>
      <c r="G767" s="184"/>
      <c r="H767" s="184"/>
      <c r="I767" s="184"/>
      <c r="J767" s="183"/>
      <c r="K767" s="184"/>
      <c r="L767" s="38"/>
      <c r="M767" s="38"/>
      <c r="N767" s="38"/>
    </row>
    <row r="768" spans="1:14" ht="31.5">
      <c r="A768" s="13"/>
      <c r="B768" s="29" t="s">
        <v>390</v>
      </c>
      <c r="C768" s="176">
        <f aca="true" t="shared" si="152" ref="C768:N768">C769+C770+C771</f>
        <v>1245.3</v>
      </c>
      <c r="D768" s="176"/>
      <c r="E768" s="176">
        <f>C768</f>
        <v>1245.3</v>
      </c>
      <c r="F768" s="176">
        <f t="shared" si="152"/>
        <v>1151.8</v>
      </c>
      <c r="G768" s="176"/>
      <c r="H768" s="176">
        <f t="shared" si="152"/>
        <v>1151.8</v>
      </c>
      <c r="I768" s="176">
        <f t="shared" si="152"/>
        <v>3092</v>
      </c>
      <c r="J768" s="176">
        <f t="shared" si="152"/>
        <v>0</v>
      </c>
      <c r="K768" s="176">
        <f t="shared" si="152"/>
        <v>3092</v>
      </c>
      <c r="L768" s="176">
        <f t="shared" si="152"/>
        <v>550</v>
      </c>
      <c r="M768" s="176">
        <f t="shared" si="152"/>
        <v>0</v>
      </c>
      <c r="N768" s="176">
        <f t="shared" si="152"/>
        <v>550</v>
      </c>
    </row>
    <row r="769" spans="1:14" ht="50.25" customHeight="1">
      <c r="A769" s="13"/>
      <c r="B769" s="219" t="s">
        <v>297</v>
      </c>
      <c r="C769" s="176">
        <f>D769+E769</f>
        <v>575.3</v>
      </c>
      <c r="D769" s="176">
        <v>5.3</v>
      </c>
      <c r="E769" s="176">
        <v>570</v>
      </c>
      <c r="F769" s="176">
        <f>H769</f>
        <v>1061.8</v>
      </c>
      <c r="G769" s="176"/>
      <c r="H769" s="176">
        <v>1061.8</v>
      </c>
      <c r="I769" s="176">
        <v>2792</v>
      </c>
      <c r="J769" s="176"/>
      <c r="K769" s="176">
        <f>I769</f>
        <v>2792</v>
      </c>
      <c r="L769" s="176">
        <v>550</v>
      </c>
      <c r="M769" s="176"/>
      <c r="N769" s="176">
        <f>L769</f>
        <v>550</v>
      </c>
    </row>
    <row r="770" spans="1:14" ht="68.25" customHeight="1">
      <c r="A770" s="13"/>
      <c r="B770" s="264" t="s">
        <v>293</v>
      </c>
      <c r="C770" s="176">
        <f>E770</f>
        <v>170</v>
      </c>
      <c r="D770" s="176"/>
      <c r="E770" s="176">
        <v>170</v>
      </c>
      <c r="F770" s="176">
        <f>G770+H770</f>
        <v>90</v>
      </c>
      <c r="G770" s="176"/>
      <c r="H770" s="176">
        <v>90</v>
      </c>
      <c r="I770" s="176"/>
      <c r="J770" s="181"/>
      <c r="K770" s="176"/>
      <c r="L770" s="38"/>
      <c r="M770" s="38"/>
      <c r="N770" s="38"/>
    </row>
    <row r="771" spans="1:14" ht="78.75">
      <c r="A771" s="13"/>
      <c r="B771" s="210" t="s">
        <v>310</v>
      </c>
      <c r="C771" s="176">
        <f>E771</f>
        <v>500</v>
      </c>
      <c r="D771" s="176"/>
      <c r="E771" s="176">
        <v>500</v>
      </c>
      <c r="F771" s="176"/>
      <c r="G771" s="176"/>
      <c r="H771" s="176"/>
      <c r="I771" s="176">
        <v>300</v>
      </c>
      <c r="J771" s="181"/>
      <c r="K771" s="176">
        <f>I771</f>
        <v>300</v>
      </c>
      <c r="L771" s="38"/>
      <c r="M771" s="38"/>
      <c r="N771" s="38"/>
    </row>
    <row r="772" spans="1:14" ht="19.5" customHeight="1">
      <c r="A772" s="13"/>
      <c r="B772" s="71" t="s">
        <v>508</v>
      </c>
      <c r="C772" s="184"/>
      <c r="D772" s="184"/>
      <c r="E772" s="183"/>
      <c r="F772" s="184"/>
      <c r="G772" s="184"/>
      <c r="H772" s="184"/>
      <c r="I772" s="184"/>
      <c r="J772" s="183"/>
      <c r="K772" s="184"/>
      <c r="L772" s="38"/>
      <c r="M772" s="38"/>
      <c r="N772" s="38"/>
    </row>
    <row r="773" spans="1:14" ht="37.5" customHeight="1">
      <c r="A773" s="13"/>
      <c r="B773" s="29" t="s">
        <v>391</v>
      </c>
      <c r="C773" s="185">
        <f>C754/C768</f>
        <v>1.166465911828475</v>
      </c>
      <c r="D773" s="185"/>
      <c r="E773" s="185">
        <f aca="true" t="shared" si="153" ref="E773:F775">E754/E768</f>
        <v>1.161406889906047</v>
      </c>
      <c r="F773" s="185">
        <f t="shared" si="153"/>
        <v>1.1807605487063726</v>
      </c>
      <c r="G773" s="185"/>
      <c r="H773" s="185">
        <f>H754/H768</f>
        <v>1.0288244486890086</v>
      </c>
      <c r="I773" s="185">
        <f>I754/I768</f>
        <v>0.7667529107373868</v>
      </c>
      <c r="J773" s="185"/>
      <c r="K773" s="185">
        <f>K754/K768</f>
        <v>0.7667529107373868</v>
      </c>
      <c r="L773" s="185">
        <f>L754/L768</f>
        <v>1.5454545454545454</v>
      </c>
      <c r="M773" s="185"/>
      <c r="N773" s="185">
        <f>N754/N768</f>
        <v>1.5454545454545454</v>
      </c>
    </row>
    <row r="774" spans="1:14" ht="50.25" customHeight="1">
      <c r="A774" s="13"/>
      <c r="B774" s="219" t="s">
        <v>297</v>
      </c>
      <c r="C774" s="188">
        <f>C755/C769</f>
        <v>1.1402746393186165</v>
      </c>
      <c r="D774" s="188"/>
      <c r="E774" s="188">
        <f t="shared" si="153"/>
        <v>1.139824561403509</v>
      </c>
      <c r="F774" s="188">
        <f t="shared" si="153"/>
        <v>0.706347711433415</v>
      </c>
      <c r="G774" s="188"/>
      <c r="H774" s="188">
        <f>H755/H769</f>
        <v>0.6498398945187418</v>
      </c>
      <c r="I774" s="188">
        <f>I755/I769</f>
        <v>0.6879656160458453</v>
      </c>
      <c r="J774" s="188"/>
      <c r="K774" s="188">
        <f>K755/K769</f>
        <v>0.6879656160458453</v>
      </c>
      <c r="L774" s="188">
        <f>L755/L769</f>
        <v>1.5454545454545454</v>
      </c>
      <c r="M774" s="188"/>
      <c r="N774" s="188">
        <f>N755/N769</f>
        <v>1.5454545454545454</v>
      </c>
    </row>
    <row r="775" spans="1:14" ht="67.5" customHeight="1">
      <c r="A775" s="13"/>
      <c r="B775" s="209" t="s">
        <v>293</v>
      </c>
      <c r="C775" s="188">
        <f>C756/C770</f>
        <v>1.5747058823529412</v>
      </c>
      <c r="D775" s="188"/>
      <c r="E775" s="188">
        <f t="shared" si="153"/>
        <v>1.5747058823529412</v>
      </c>
      <c r="F775" s="188">
        <f t="shared" si="153"/>
        <v>6.777777777777778</v>
      </c>
      <c r="G775" s="188"/>
      <c r="H775" s="188">
        <f>H756/H770</f>
        <v>5.5</v>
      </c>
      <c r="I775" s="188"/>
      <c r="J775" s="188"/>
      <c r="K775" s="188"/>
      <c r="L775" s="188"/>
      <c r="M775" s="188"/>
      <c r="N775" s="188"/>
    </row>
    <row r="776" spans="1:14" ht="78.75">
      <c r="A776" s="13"/>
      <c r="B776" s="210" t="s">
        <v>310</v>
      </c>
      <c r="C776" s="188">
        <f>C757/C771</f>
        <v>1.0577999999999999</v>
      </c>
      <c r="D776" s="188"/>
      <c r="E776" s="188">
        <f>E757/E771</f>
        <v>1.0577999999999999</v>
      </c>
      <c r="F776" s="188"/>
      <c r="G776" s="188"/>
      <c r="H776" s="188"/>
      <c r="I776" s="188">
        <f>I757/I771</f>
        <v>1.5</v>
      </c>
      <c r="J776" s="188"/>
      <c r="K776" s="188">
        <f>K757/K771</f>
        <v>1.5</v>
      </c>
      <c r="L776" s="188"/>
      <c r="M776" s="188"/>
      <c r="N776" s="188"/>
    </row>
    <row r="777" spans="1:14" ht="52.5" customHeight="1">
      <c r="A777" s="13"/>
      <c r="B777" s="29" t="s">
        <v>392</v>
      </c>
      <c r="C777" s="176">
        <f>C768/C763*100</f>
        <v>2.5466257668711654</v>
      </c>
      <c r="D777" s="176"/>
      <c r="E777" s="176">
        <f aca="true" t="shared" si="154" ref="E777:F779">E768/E763*100</f>
        <v>2.5466257668711654</v>
      </c>
      <c r="F777" s="176">
        <f t="shared" si="154"/>
        <v>2.4169704142508506</v>
      </c>
      <c r="G777" s="176"/>
      <c r="H777" s="176">
        <f aca="true" t="shared" si="155" ref="H777:I780">H768/H763*100</f>
        <v>2.4169704142508506</v>
      </c>
      <c r="I777" s="176">
        <f t="shared" si="155"/>
        <v>6.6490476937997425</v>
      </c>
      <c r="J777" s="176"/>
      <c r="K777" s="176">
        <f aca="true" t="shared" si="156" ref="K777:L780">K768/K763*100</f>
        <v>6.6490476937997425</v>
      </c>
      <c r="L777" s="176">
        <f t="shared" si="156"/>
        <v>1.2669629056296923</v>
      </c>
      <c r="M777" s="176"/>
      <c r="N777" s="176">
        <f>N768/N763*100</f>
        <v>1.2669629056296923</v>
      </c>
    </row>
    <row r="778" spans="1:14" ht="51.75" customHeight="1">
      <c r="A778" s="13"/>
      <c r="B778" s="219" t="s">
        <v>297</v>
      </c>
      <c r="C778" s="176">
        <f>C769/C764*100</f>
        <v>1.403170731707317</v>
      </c>
      <c r="D778" s="176"/>
      <c r="E778" s="176">
        <f t="shared" si="154"/>
        <v>1.3902439024390245</v>
      </c>
      <c r="F778" s="176">
        <f t="shared" si="154"/>
        <v>2.62661194764587</v>
      </c>
      <c r="G778" s="176"/>
      <c r="H778" s="176">
        <f t="shared" si="155"/>
        <v>2.62661194764587</v>
      </c>
      <c r="I778" s="176">
        <f t="shared" si="155"/>
        <v>7.092973332757496</v>
      </c>
      <c r="J778" s="176"/>
      <c r="K778" s="176">
        <f t="shared" si="156"/>
        <v>7.092973332757496</v>
      </c>
      <c r="L778" s="176">
        <f t="shared" si="156"/>
        <v>1.5039279864591795</v>
      </c>
      <c r="M778" s="176"/>
      <c r="N778" s="176">
        <f>N769/N764*100</f>
        <v>1.5039279864591795</v>
      </c>
    </row>
    <row r="779" spans="1:14" ht="63.75" customHeight="1">
      <c r="A779" s="13"/>
      <c r="B779" s="209" t="s">
        <v>293</v>
      </c>
      <c r="C779" s="176">
        <f>C770/C765*100</f>
        <v>2.982456140350877</v>
      </c>
      <c r="D779" s="176"/>
      <c r="E779" s="176">
        <f t="shared" si="154"/>
        <v>2.982456140350877</v>
      </c>
      <c r="F779" s="176">
        <f t="shared" si="154"/>
        <v>1.62748643761302</v>
      </c>
      <c r="G779" s="176"/>
      <c r="H779" s="176">
        <f t="shared" si="155"/>
        <v>1.62748643761302</v>
      </c>
      <c r="I779" s="176"/>
      <c r="J779" s="176"/>
      <c r="K779" s="176"/>
      <c r="L779" s="176"/>
      <c r="M779" s="176"/>
      <c r="N779" s="176"/>
    </row>
    <row r="780" spans="1:14" ht="78.75">
      <c r="A780" s="13"/>
      <c r="B780" s="210" t="s">
        <v>310</v>
      </c>
      <c r="C780" s="176"/>
      <c r="D780" s="176"/>
      <c r="E780" s="176"/>
      <c r="F780" s="176"/>
      <c r="G780" s="176"/>
      <c r="H780" s="176"/>
      <c r="I780" s="176">
        <f t="shared" si="155"/>
        <v>17.647058823529413</v>
      </c>
      <c r="J780" s="176"/>
      <c r="K780" s="176">
        <f t="shared" si="156"/>
        <v>17.647058823529413</v>
      </c>
      <c r="L780" s="176"/>
      <c r="M780" s="176"/>
      <c r="N780" s="176"/>
    </row>
    <row r="781" spans="1:14" ht="78.75" customHeight="1">
      <c r="A781" s="13"/>
      <c r="B781" s="310" t="s">
        <v>393</v>
      </c>
      <c r="C781" s="180">
        <f>C782</f>
        <v>500</v>
      </c>
      <c r="D781" s="180"/>
      <c r="E781" s="180">
        <f>E782</f>
        <v>500</v>
      </c>
      <c r="F781" s="180">
        <f>H781</f>
        <v>2108</v>
      </c>
      <c r="G781" s="180"/>
      <c r="H781" s="180">
        <f>H782+H783+H784</f>
        <v>2108</v>
      </c>
      <c r="I781" s="180">
        <v>300</v>
      </c>
      <c r="J781" s="180"/>
      <c r="K781" s="180">
        <f>I781</f>
        <v>300</v>
      </c>
      <c r="L781" s="42">
        <v>850</v>
      </c>
      <c r="M781" s="42"/>
      <c r="N781" s="42">
        <f>L781</f>
        <v>850</v>
      </c>
    </row>
    <row r="782" spans="1:14" ht="51" customHeight="1">
      <c r="A782" s="13"/>
      <c r="B782" s="219" t="s">
        <v>297</v>
      </c>
      <c r="C782" s="181">
        <f>E782</f>
        <v>500</v>
      </c>
      <c r="D782" s="181"/>
      <c r="E782" s="181">
        <v>500</v>
      </c>
      <c r="F782" s="181">
        <f>H782</f>
        <v>1685</v>
      </c>
      <c r="G782" s="181"/>
      <c r="H782" s="181">
        <v>1685</v>
      </c>
      <c r="I782" s="181">
        <v>300</v>
      </c>
      <c r="J782" s="181"/>
      <c r="K782" s="181">
        <f>I782</f>
        <v>300</v>
      </c>
      <c r="L782" s="44">
        <v>850</v>
      </c>
      <c r="M782" s="44"/>
      <c r="N782" s="44">
        <f>L782</f>
        <v>850</v>
      </c>
    </row>
    <row r="783" spans="1:14" ht="66.75" customHeight="1">
      <c r="A783" s="13"/>
      <c r="B783" s="296" t="s">
        <v>293</v>
      </c>
      <c r="C783" s="176"/>
      <c r="D783" s="176"/>
      <c r="E783" s="176"/>
      <c r="F783" s="176"/>
      <c r="G783" s="176"/>
      <c r="H783" s="176"/>
      <c r="I783" s="181"/>
      <c r="J783" s="176"/>
      <c r="K783" s="181"/>
      <c r="L783" s="38"/>
      <c r="M783" s="38"/>
      <c r="N783" s="38"/>
    </row>
    <row r="784" spans="1:14" ht="78.75">
      <c r="A784" s="13"/>
      <c r="B784" s="210" t="s">
        <v>310</v>
      </c>
      <c r="C784" s="176"/>
      <c r="D784" s="176"/>
      <c r="E784" s="176"/>
      <c r="F784" s="176">
        <f>H784</f>
        <v>423</v>
      </c>
      <c r="G784" s="176"/>
      <c r="H784" s="176">
        <v>423</v>
      </c>
      <c r="I784" s="181"/>
      <c r="J784" s="176"/>
      <c r="K784" s="181"/>
      <c r="L784" s="38"/>
      <c r="M784" s="38"/>
      <c r="N784" s="38"/>
    </row>
    <row r="785" spans="1:14" ht="15.75">
      <c r="A785" s="13"/>
      <c r="B785" s="71" t="s">
        <v>66</v>
      </c>
      <c r="C785" s="176"/>
      <c r="D785" s="176"/>
      <c r="E785" s="176"/>
      <c r="F785" s="176"/>
      <c r="G785" s="176"/>
      <c r="H785" s="176"/>
      <c r="I785" s="176"/>
      <c r="J785" s="176"/>
      <c r="K785" s="176"/>
      <c r="L785" s="38"/>
      <c r="M785" s="38"/>
      <c r="N785" s="38"/>
    </row>
    <row r="786" spans="1:14" ht="40.5" customHeight="1">
      <c r="A786" s="13"/>
      <c r="B786" s="29" t="s">
        <v>394</v>
      </c>
      <c r="C786" s="184"/>
      <c r="D786" s="184"/>
      <c r="E786" s="184"/>
      <c r="F786" s="184"/>
      <c r="G786" s="184"/>
      <c r="H786" s="184"/>
      <c r="I786" s="184"/>
      <c r="J786" s="184"/>
      <c r="K786" s="177"/>
      <c r="L786" s="38"/>
      <c r="M786" s="38"/>
      <c r="N786" s="38"/>
    </row>
    <row r="787" spans="1:14" ht="50.25" customHeight="1">
      <c r="A787" s="13"/>
      <c r="B787" s="219" t="s">
        <v>297</v>
      </c>
      <c r="C787" s="177"/>
      <c r="D787" s="184"/>
      <c r="E787" s="177"/>
      <c r="F787" s="184"/>
      <c r="G787" s="184"/>
      <c r="H787" s="177"/>
      <c r="I787" s="184"/>
      <c r="J787" s="184"/>
      <c r="K787" s="177"/>
      <c r="L787" s="38"/>
      <c r="M787" s="38"/>
      <c r="N787" s="38"/>
    </row>
    <row r="788" spans="1:14" ht="69" customHeight="1">
      <c r="A788" s="13"/>
      <c r="B788" s="296" t="s">
        <v>293</v>
      </c>
      <c r="C788" s="177"/>
      <c r="D788" s="184"/>
      <c r="E788" s="177"/>
      <c r="F788" s="184"/>
      <c r="G788" s="184"/>
      <c r="H788" s="177"/>
      <c r="I788" s="184"/>
      <c r="J788" s="184"/>
      <c r="K788" s="177"/>
      <c r="L788" s="38"/>
      <c r="M788" s="38"/>
      <c r="N788" s="38"/>
    </row>
    <row r="789" spans="1:14" ht="78.75">
      <c r="A789" s="13"/>
      <c r="B789" s="210" t="s">
        <v>310</v>
      </c>
      <c r="C789" s="177"/>
      <c r="D789" s="184"/>
      <c r="E789" s="177"/>
      <c r="F789" s="184"/>
      <c r="G789" s="184"/>
      <c r="H789" s="177"/>
      <c r="I789" s="184"/>
      <c r="J789" s="184"/>
      <c r="K789" s="177"/>
      <c r="L789" s="38"/>
      <c r="M789" s="38"/>
      <c r="N789" s="38"/>
    </row>
    <row r="790" spans="1:14" ht="36" customHeight="1">
      <c r="A790" s="13"/>
      <c r="B790" s="29" t="s">
        <v>395</v>
      </c>
      <c r="C790" s="184"/>
      <c r="D790" s="184"/>
      <c r="E790" s="184"/>
      <c r="F790" s="184">
        <f aca="true" t="shared" si="157" ref="F790:N790">F791+F792+F793</f>
        <v>45977</v>
      </c>
      <c r="G790" s="184">
        <f t="shared" si="157"/>
        <v>0</v>
      </c>
      <c r="H790" s="184">
        <f t="shared" si="157"/>
        <v>24080</v>
      </c>
      <c r="I790" s="184">
        <f t="shared" si="157"/>
        <v>58347</v>
      </c>
      <c r="J790" s="184">
        <f t="shared" si="157"/>
        <v>0</v>
      </c>
      <c r="K790" s="184">
        <f t="shared" si="157"/>
        <v>58347</v>
      </c>
      <c r="L790" s="184">
        <f t="shared" si="157"/>
        <v>58347</v>
      </c>
      <c r="M790" s="184">
        <f t="shared" si="157"/>
        <v>0</v>
      </c>
      <c r="N790" s="184">
        <f t="shared" si="157"/>
        <v>58347</v>
      </c>
    </row>
    <row r="791" spans="1:14" ht="45.75" customHeight="1">
      <c r="A791" s="13"/>
      <c r="B791" s="219" t="s">
        <v>297</v>
      </c>
      <c r="C791" s="184"/>
      <c r="D791" s="184"/>
      <c r="E791" s="184"/>
      <c r="F791" s="184">
        <v>43097</v>
      </c>
      <c r="G791" s="184"/>
      <c r="H791" s="184">
        <v>21200</v>
      </c>
      <c r="I791" s="184">
        <v>43097</v>
      </c>
      <c r="J791" s="184"/>
      <c r="K791" s="184">
        <v>43097</v>
      </c>
      <c r="L791" s="184">
        <v>43097</v>
      </c>
      <c r="M791" s="184"/>
      <c r="N791" s="184">
        <v>43097</v>
      </c>
    </row>
    <row r="792" spans="1:14" ht="69" customHeight="1">
      <c r="A792" s="13"/>
      <c r="B792" s="209" t="s">
        <v>293</v>
      </c>
      <c r="C792" s="184"/>
      <c r="D792" s="184"/>
      <c r="E792" s="184"/>
      <c r="F792" s="184"/>
      <c r="G792" s="184"/>
      <c r="H792" s="184"/>
      <c r="I792" s="184">
        <v>12450</v>
      </c>
      <c r="J792" s="184"/>
      <c r="K792" s="184">
        <v>12450</v>
      </c>
      <c r="L792" s="184">
        <v>12450</v>
      </c>
      <c r="M792" s="184"/>
      <c r="N792" s="184">
        <v>12450</v>
      </c>
    </row>
    <row r="793" spans="1:14" ht="78.75">
      <c r="A793" s="13"/>
      <c r="B793" s="210" t="s">
        <v>310</v>
      </c>
      <c r="C793" s="184"/>
      <c r="D793" s="184"/>
      <c r="E793" s="184"/>
      <c r="F793" s="184">
        <v>2880</v>
      </c>
      <c r="G793" s="184"/>
      <c r="H793" s="184">
        <v>2880</v>
      </c>
      <c r="I793" s="184">
        <v>2800</v>
      </c>
      <c r="J793" s="184"/>
      <c r="K793" s="184">
        <v>2800</v>
      </c>
      <c r="L793" s="184">
        <v>2800</v>
      </c>
      <c r="M793" s="184"/>
      <c r="N793" s="184">
        <v>2800</v>
      </c>
    </row>
    <row r="794" spans="1:14" ht="18" customHeight="1">
      <c r="A794" s="13"/>
      <c r="B794" s="71" t="s">
        <v>507</v>
      </c>
      <c r="C794" s="184"/>
      <c r="D794" s="184"/>
      <c r="E794" s="184"/>
      <c r="F794" s="184"/>
      <c r="G794" s="184"/>
      <c r="H794" s="184"/>
      <c r="I794" s="184"/>
      <c r="J794" s="184"/>
      <c r="K794" s="184"/>
      <c r="L794" s="38"/>
      <c r="M794" s="38"/>
      <c r="N794" s="38"/>
    </row>
    <row r="795" spans="1:14" ht="35.25" customHeight="1">
      <c r="A795" s="13"/>
      <c r="B795" s="29" t="s">
        <v>396</v>
      </c>
      <c r="C795" s="184">
        <f>C796+C797+C798</f>
        <v>1</v>
      </c>
      <c r="D795" s="184"/>
      <c r="E795" s="184">
        <f>E796+E797+E798</f>
        <v>1</v>
      </c>
      <c r="F795" s="184"/>
      <c r="G795" s="184"/>
      <c r="H795" s="184"/>
      <c r="I795" s="184"/>
      <c r="J795" s="184"/>
      <c r="K795" s="184"/>
      <c r="L795" s="38"/>
      <c r="M795" s="38"/>
      <c r="N795" s="38"/>
    </row>
    <row r="796" spans="1:14" ht="48.75" customHeight="1">
      <c r="A796" s="13"/>
      <c r="B796" s="219" t="s">
        <v>297</v>
      </c>
      <c r="C796" s="184">
        <v>1</v>
      </c>
      <c r="D796" s="184"/>
      <c r="E796" s="184">
        <v>1</v>
      </c>
      <c r="F796" s="184"/>
      <c r="G796" s="184"/>
      <c r="H796" s="184"/>
      <c r="I796" s="184"/>
      <c r="J796" s="184"/>
      <c r="K796" s="184"/>
      <c r="L796" s="38"/>
      <c r="M796" s="38"/>
      <c r="N796" s="38"/>
    </row>
    <row r="797" spans="1:14" ht="66" customHeight="1">
      <c r="A797" s="13"/>
      <c r="B797" s="296" t="s">
        <v>293</v>
      </c>
      <c r="C797" s="177"/>
      <c r="D797" s="184"/>
      <c r="E797" s="177"/>
      <c r="F797" s="184"/>
      <c r="G797" s="184"/>
      <c r="H797" s="184"/>
      <c r="I797" s="184"/>
      <c r="J797" s="184"/>
      <c r="K797" s="184"/>
      <c r="L797" s="38"/>
      <c r="M797" s="38"/>
      <c r="N797" s="38"/>
    </row>
    <row r="798" spans="1:14" ht="78.75">
      <c r="A798" s="13"/>
      <c r="B798" s="210" t="s">
        <v>310</v>
      </c>
      <c r="C798" s="177"/>
      <c r="D798" s="184"/>
      <c r="E798" s="177"/>
      <c r="F798" s="184"/>
      <c r="G798" s="184"/>
      <c r="H798" s="184"/>
      <c r="I798" s="184"/>
      <c r="J798" s="184"/>
      <c r="K798" s="184"/>
      <c r="L798" s="38"/>
      <c r="M798" s="38"/>
      <c r="N798" s="38"/>
    </row>
    <row r="799" spans="1:14" ht="36" customHeight="1">
      <c r="A799" s="13"/>
      <c r="B799" s="29" t="s">
        <v>397</v>
      </c>
      <c r="C799" s="176"/>
      <c r="D799" s="176"/>
      <c r="E799" s="176"/>
      <c r="F799" s="176">
        <f>F800+F801+F802</f>
        <v>25080</v>
      </c>
      <c r="G799" s="176"/>
      <c r="H799" s="176">
        <f>H800+H801+H802</f>
        <v>25080</v>
      </c>
      <c r="I799" s="184">
        <f>I800</f>
        <v>2727.3</v>
      </c>
      <c r="J799" s="184"/>
      <c r="K799" s="184">
        <f>K800</f>
        <v>2727.3</v>
      </c>
      <c r="L799" s="184">
        <f>L800</f>
        <v>7727.3</v>
      </c>
      <c r="M799" s="184"/>
      <c r="N799" s="184">
        <f>N800</f>
        <v>7727.3</v>
      </c>
    </row>
    <row r="800" spans="1:14" ht="51" customHeight="1">
      <c r="A800" s="13"/>
      <c r="B800" s="219" t="s">
        <v>297</v>
      </c>
      <c r="C800" s="176"/>
      <c r="D800" s="176"/>
      <c r="E800" s="176"/>
      <c r="F800" s="176">
        <v>22200</v>
      </c>
      <c r="G800" s="176"/>
      <c r="H800" s="176">
        <v>22200</v>
      </c>
      <c r="I800" s="184">
        <v>2727.3</v>
      </c>
      <c r="J800" s="184"/>
      <c r="K800" s="184">
        <f>I800</f>
        <v>2727.3</v>
      </c>
      <c r="L800" s="38">
        <v>7727.3</v>
      </c>
      <c r="M800" s="38"/>
      <c r="N800" s="38">
        <f>L800</f>
        <v>7727.3</v>
      </c>
    </row>
    <row r="801" spans="1:14" ht="63" customHeight="1">
      <c r="A801" s="13"/>
      <c r="B801" s="209" t="s">
        <v>293</v>
      </c>
      <c r="C801" s="181"/>
      <c r="D801" s="181"/>
      <c r="E801" s="181"/>
      <c r="F801" s="183"/>
      <c r="G801" s="183"/>
      <c r="H801" s="183"/>
      <c r="I801" s="183"/>
      <c r="J801" s="183"/>
      <c r="K801" s="183"/>
      <c r="L801" s="38"/>
      <c r="M801" s="38"/>
      <c r="N801" s="38"/>
    </row>
    <row r="802" spans="1:14" ht="78.75">
      <c r="A802" s="13"/>
      <c r="B802" s="210" t="s">
        <v>310</v>
      </c>
      <c r="C802" s="183"/>
      <c r="D802" s="183"/>
      <c r="E802" s="183"/>
      <c r="F802" s="181">
        <v>2880</v>
      </c>
      <c r="G802" s="181"/>
      <c r="H802" s="181">
        <f>F802</f>
        <v>2880</v>
      </c>
      <c r="I802" s="183"/>
      <c r="J802" s="183"/>
      <c r="K802" s="183"/>
      <c r="L802" s="38"/>
      <c r="M802" s="38"/>
      <c r="N802" s="38"/>
    </row>
    <row r="803" spans="1:14" ht="24" customHeight="1">
      <c r="A803" s="13"/>
      <c r="B803" s="71" t="s">
        <v>508</v>
      </c>
      <c r="C803" s="184"/>
      <c r="D803" s="184"/>
      <c r="E803" s="184"/>
      <c r="F803" s="184"/>
      <c r="G803" s="184"/>
      <c r="H803" s="184"/>
      <c r="I803" s="184"/>
      <c r="J803" s="184"/>
      <c r="K803" s="184"/>
      <c r="L803" s="38"/>
      <c r="M803" s="38"/>
      <c r="N803" s="38"/>
    </row>
    <row r="804" spans="1:14" ht="31.5">
      <c r="A804" s="13"/>
      <c r="B804" s="29" t="s">
        <v>398</v>
      </c>
      <c r="C804" s="176">
        <f>C805</f>
        <v>500</v>
      </c>
      <c r="D804" s="176"/>
      <c r="E804" s="181">
        <v>500</v>
      </c>
      <c r="F804" s="181">
        <f>H804</f>
        <v>0.08405103668261563</v>
      </c>
      <c r="G804" s="181"/>
      <c r="H804" s="181">
        <f>H781/H799</f>
        <v>0.08405103668261563</v>
      </c>
      <c r="I804" s="179"/>
      <c r="J804" s="179"/>
      <c r="K804" s="179"/>
      <c r="L804" s="38"/>
      <c r="M804" s="38"/>
      <c r="N804" s="38"/>
    </row>
    <row r="805" spans="1:14" ht="50.25" customHeight="1">
      <c r="A805" s="13"/>
      <c r="B805" s="219" t="s">
        <v>297</v>
      </c>
      <c r="C805" s="176">
        <v>500</v>
      </c>
      <c r="D805" s="176"/>
      <c r="E805" s="181">
        <v>500</v>
      </c>
      <c r="F805" s="301">
        <f>H805</f>
        <v>0.0759009009009009</v>
      </c>
      <c r="G805" s="181"/>
      <c r="H805" s="181">
        <f>H782/H800</f>
        <v>0.0759009009009009</v>
      </c>
      <c r="I805" s="179"/>
      <c r="J805" s="179"/>
      <c r="K805" s="179"/>
      <c r="L805" s="38"/>
      <c r="M805" s="38"/>
      <c r="N805" s="38"/>
    </row>
    <row r="806" spans="1:14" ht="66" customHeight="1">
      <c r="A806" s="13"/>
      <c r="B806" s="296" t="s">
        <v>293</v>
      </c>
      <c r="C806" s="181"/>
      <c r="D806" s="181"/>
      <c r="E806" s="181"/>
      <c r="F806" s="181"/>
      <c r="G806" s="181"/>
      <c r="H806" s="181"/>
      <c r="I806" s="188"/>
      <c r="J806" s="188"/>
      <c r="K806" s="185"/>
      <c r="L806" s="38"/>
      <c r="M806" s="38"/>
      <c r="N806" s="38"/>
    </row>
    <row r="807" spans="1:14" ht="78.75">
      <c r="A807" s="13"/>
      <c r="B807" s="210" t="s">
        <v>310</v>
      </c>
      <c r="C807" s="181"/>
      <c r="D807" s="181"/>
      <c r="E807" s="181"/>
      <c r="F807" s="181">
        <f>H805</f>
        <v>0.0759009009009009</v>
      </c>
      <c r="G807" s="181"/>
      <c r="H807" s="181">
        <f>H784/H802</f>
        <v>0.146875</v>
      </c>
      <c r="I807" s="188"/>
      <c r="J807" s="188"/>
      <c r="K807" s="185"/>
      <c r="L807" s="38"/>
      <c r="M807" s="38"/>
      <c r="N807" s="38"/>
    </row>
    <row r="808" spans="1:14" ht="52.5" customHeight="1">
      <c r="A808" s="13"/>
      <c r="B808" s="29" t="s">
        <v>399</v>
      </c>
      <c r="C808" s="188">
        <v>0.682</v>
      </c>
      <c r="D808" s="184"/>
      <c r="E808" s="185">
        <f>C808</f>
        <v>0.682</v>
      </c>
      <c r="F808" s="185">
        <f>F811</f>
        <v>0.146875</v>
      </c>
      <c r="G808" s="185"/>
      <c r="H808" s="185">
        <f>H811</f>
        <v>0.146875</v>
      </c>
      <c r="I808" s="188">
        <f>I809</f>
        <v>0.10999890001099988</v>
      </c>
      <c r="J808" s="188"/>
      <c r="K808" s="185">
        <f>K809</f>
        <v>0.10999890001099988</v>
      </c>
      <c r="L808" s="110">
        <f>L809</f>
        <v>0.10999961176607612</v>
      </c>
      <c r="M808" s="38"/>
      <c r="N808" s="110">
        <f>N809</f>
        <v>0.10999961176607612</v>
      </c>
    </row>
    <row r="809" spans="1:14" ht="51.75" customHeight="1">
      <c r="A809" s="13"/>
      <c r="B809" s="219" t="s">
        <v>297</v>
      </c>
      <c r="C809" s="188">
        <v>0.49</v>
      </c>
      <c r="D809" s="184"/>
      <c r="E809" s="185">
        <f>C809</f>
        <v>0.49</v>
      </c>
      <c r="F809" s="185"/>
      <c r="G809" s="185"/>
      <c r="H809" s="185"/>
      <c r="I809" s="188">
        <f>I782/I800</f>
        <v>0.10999890001099988</v>
      </c>
      <c r="J809" s="188"/>
      <c r="K809" s="188">
        <f>K782/K800</f>
        <v>0.10999890001099988</v>
      </c>
      <c r="L809" s="188">
        <f>L782/L800</f>
        <v>0.10999961176607612</v>
      </c>
      <c r="M809" s="188"/>
      <c r="N809" s="188">
        <f>N782/N800</f>
        <v>0.10999961176607612</v>
      </c>
    </row>
    <row r="810" spans="1:14" ht="66" customHeight="1">
      <c r="A810" s="13"/>
      <c r="B810" s="296" t="s">
        <v>293</v>
      </c>
      <c r="C810" s="184">
        <v>1.067</v>
      </c>
      <c r="D810" s="184"/>
      <c r="E810" s="185">
        <f>C810</f>
        <v>1.067</v>
      </c>
      <c r="F810" s="185"/>
      <c r="G810" s="185"/>
      <c r="H810" s="185"/>
      <c r="I810" s="188"/>
      <c r="J810" s="188"/>
      <c r="K810" s="188"/>
      <c r="L810" s="38"/>
      <c r="M810" s="38"/>
      <c r="N810" s="38"/>
    </row>
    <row r="811" spans="1:14" ht="78.75">
      <c r="A811" s="13"/>
      <c r="B811" s="210" t="s">
        <v>310</v>
      </c>
      <c r="C811" s="184"/>
      <c r="D811" s="184"/>
      <c r="E811" s="185"/>
      <c r="F811" s="185">
        <f>F784/F802</f>
        <v>0.146875</v>
      </c>
      <c r="G811" s="185"/>
      <c r="H811" s="185">
        <f>F811</f>
        <v>0.146875</v>
      </c>
      <c r="I811" s="188"/>
      <c r="J811" s="188"/>
      <c r="K811" s="188"/>
      <c r="L811" s="38"/>
      <c r="M811" s="38"/>
      <c r="N811" s="38"/>
    </row>
    <row r="812" spans="1:14" ht="15.75">
      <c r="A812" s="13"/>
      <c r="B812" s="71" t="s">
        <v>369</v>
      </c>
      <c r="C812" s="184"/>
      <c r="D812" s="184"/>
      <c r="E812" s="182"/>
      <c r="F812" s="182"/>
      <c r="G812" s="182"/>
      <c r="H812" s="182"/>
      <c r="I812" s="184"/>
      <c r="J812" s="184"/>
      <c r="K812" s="184"/>
      <c r="L812" s="38"/>
      <c r="M812" s="38"/>
      <c r="N812" s="38"/>
    </row>
    <row r="813" spans="1:14" ht="32.25" customHeight="1">
      <c r="A813" s="13"/>
      <c r="B813" s="29" t="s">
        <v>400</v>
      </c>
      <c r="C813" s="176"/>
      <c r="D813" s="176"/>
      <c r="E813" s="176"/>
      <c r="F813" s="176"/>
      <c r="G813" s="176"/>
      <c r="H813" s="176"/>
      <c r="I813" s="176"/>
      <c r="J813" s="176"/>
      <c r="K813" s="176"/>
      <c r="L813" s="38"/>
      <c r="M813" s="38"/>
      <c r="N813" s="38"/>
    </row>
    <row r="814" spans="1:14" ht="51" customHeight="1">
      <c r="A814" s="13"/>
      <c r="B814" s="29" t="s">
        <v>401</v>
      </c>
      <c r="C814" s="176">
        <v>100</v>
      </c>
      <c r="D814" s="176"/>
      <c r="E814" s="176">
        <v>100</v>
      </c>
      <c r="F814" s="176">
        <f>F799/F790*100</f>
        <v>54.54901363725341</v>
      </c>
      <c r="G814" s="176"/>
      <c r="H814" s="176">
        <f>H799/H790*100</f>
        <v>104.15282392026579</v>
      </c>
      <c r="I814" s="176">
        <f aca="true" t="shared" si="158" ref="I814:N814">I799/I790*100</f>
        <v>4.674276312406808</v>
      </c>
      <c r="J814" s="176"/>
      <c r="K814" s="176">
        <f t="shared" si="158"/>
        <v>4.674276312406808</v>
      </c>
      <c r="L814" s="176">
        <f t="shared" si="158"/>
        <v>13.243697190943838</v>
      </c>
      <c r="M814" s="176"/>
      <c r="N814" s="176">
        <f t="shared" si="158"/>
        <v>13.243697190943838</v>
      </c>
    </row>
    <row r="815" spans="1:14" ht="80.25" customHeight="1">
      <c r="A815" s="13"/>
      <c r="B815" s="310" t="s">
        <v>402</v>
      </c>
      <c r="C815" s="178">
        <f>C816+C817+C818+C819</f>
        <v>4042.3</v>
      </c>
      <c r="D815" s="178"/>
      <c r="E815" s="178">
        <f aca="true" t="shared" si="159" ref="E815:N815">E816+E817+E818+E819</f>
        <v>4042.3</v>
      </c>
      <c r="F815" s="178">
        <f>SUM(F816:F820)</f>
        <v>420</v>
      </c>
      <c r="G815" s="178">
        <f>SUM(G816:G820)</f>
        <v>0</v>
      </c>
      <c r="H815" s="178">
        <f>SUM(H816:H820)</f>
        <v>420</v>
      </c>
      <c r="I815" s="178">
        <f t="shared" si="159"/>
        <v>1440</v>
      </c>
      <c r="J815" s="178"/>
      <c r="K815" s="178">
        <f t="shared" si="159"/>
        <v>1440</v>
      </c>
      <c r="L815" s="178">
        <f t="shared" si="159"/>
        <v>960</v>
      </c>
      <c r="M815" s="178"/>
      <c r="N815" s="178">
        <f t="shared" si="159"/>
        <v>960</v>
      </c>
    </row>
    <row r="816" spans="1:14" ht="48.75" customHeight="1">
      <c r="A816" s="13"/>
      <c r="B816" s="219" t="s">
        <v>297</v>
      </c>
      <c r="C816" s="176">
        <f>E816</f>
        <v>3092.3</v>
      </c>
      <c r="D816" s="176"/>
      <c r="E816" s="176">
        <v>3092.3</v>
      </c>
      <c r="F816" s="176"/>
      <c r="G816" s="176"/>
      <c r="H816" s="176"/>
      <c r="I816" s="176">
        <f>K816</f>
        <v>960</v>
      </c>
      <c r="J816" s="176"/>
      <c r="K816" s="176">
        <v>960</v>
      </c>
      <c r="L816" s="176">
        <v>960</v>
      </c>
      <c r="M816" s="176"/>
      <c r="N816" s="176">
        <f>L816</f>
        <v>960</v>
      </c>
    </row>
    <row r="817" spans="1:14" ht="66" customHeight="1">
      <c r="A817" s="13"/>
      <c r="B817" s="209" t="s">
        <v>293</v>
      </c>
      <c r="C817" s="176">
        <v>475</v>
      </c>
      <c r="D817" s="184"/>
      <c r="E817" s="176">
        <f>C817</f>
        <v>475</v>
      </c>
      <c r="F817" s="176"/>
      <c r="G817" s="176"/>
      <c r="H817" s="176"/>
      <c r="I817" s="176">
        <v>480</v>
      </c>
      <c r="J817" s="176"/>
      <c r="K817" s="176">
        <f>I817</f>
        <v>480</v>
      </c>
      <c r="L817" s="44"/>
      <c r="M817" s="44"/>
      <c r="N817" s="44"/>
    </row>
    <row r="818" spans="1:14" ht="110.25">
      <c r="A818" s="13"/>
      <c r="B818" s="9" t="s">
        <v>311</v>
      </c>
      <c r="C818" s="176">
        <f>E818</f>
        <v>475</v>
      </c>
      <c r="D818" s="176"/>
      <c r="E818" s="176">
        <v>475</v>
      </c>
      <c r="F818" s="176"/>
      <c r="G818" s="176"/>
      <c r="H818" s="176"/>
      <c r="I818" s="176"/>
      <c r="J818" s="176"/>
      <c r="K818" s="176"/>
      <c r="L818" s="38"/>
      <c r="M818" s="38"/>
      <c r="N818" s="38"/>
    </row>
    <row r="819" spans="1:14" ht="78.75">
      <c r="A819" s="13"/>
      <c r="B819" s="210" t="s">
        <v>310</v>
      </c>
      <c r="C819" s="176"/>
      <c r="D819" s="176"/>
      <c r="E819" s="176"/>
      <c r="F819" s="176">
        <f>H819</f>
        <v>420</v>
      </c>
      <c r="G819" s="176"/>
      <c r="H819" s="176">
        <v>420</v>
      </c>
      <c r="I819" s="176"/>
      <c r="J819" s="176"/>
      <c r="K819" s="176"/>
      <c r="L819" s="38"/>
      <c r="M819" s="38"/>
      <c r="N819" s="38"/>
    </row>
    <row r="820" spans="1:14" ht="15.75">
      <c r="A820" s="13"/>
      <c r="B820" s="337"/>
      <c r="C820" s="176"/>
      <c r="D820" s="176"/>
      <c r="E820" s="176"/>
      <c r="F820" s="176"/>
      <c r="G820" s="176"/>
      <c r="H820" s="176"/>
      <c r="I820" s="176"/>
      <c r="J820" s="176"/>
      <c r="K820" s="176"/>
      <c r="L820" s="38"/>
      <c r="M820" s="38"/>
      <c r="N820" s="38"/>
    </row>
    <row r="821" spans="1:14" ht="15.75">
      <c r="A821" s="13"/>
      <c r="B821" s="168" t="s">
        <v>66</v>
      </c>
      <c r="C821" s="184"/>
      <c r="D821" s="184"/>
      <c r="E821" s="184"/>
      <c r="F821" s="184"/>
      <c r="G821" s="184"/>
      <c r="H821" s="184"/>
      <c r="I821" s="184"/>
      <c r="J821" s="184"/>
      <c r="K821" s="184"/>
      <c r="L821" s="38"/>
      <c r="M821" s="38"/>
      <c r="N821" s="38"/>
    </row>
    <row r="822" spans="1:14" ht="54.75" customHeight="1">
      <c r="A822" s="13"/>
      <c r="B822" s="112" t="s">
        <v>403</v>
      </c>
      <c r="C822" s="184">
        <f>C823+C824+C825</f>
        <v>55</v>
      </c>
      <c r="D822" s="184"/>
      <c r="E822" s="184">
        <f>E823+E824+E825</f>
        <v>55</v>
      </c>
      <c r="F822" s="184">
        <f>F823+F824+F825</f>
        <v>55</v>
      </c>
      <c r="G822" s="184"/>
      <c r="H822" s="184">
        <f>H823+H824+H825</f>
        <v>55</v>
      </c>
      <c r="I822" s="184">
        <f>I823+I824+I825</f>
        <v>55</v>
      </c>
      <c r="J822" s="184"/>
      <c r="K822" s="184">
        <f>K823+K824+K825</f>
        <v>55</v>
      </c>
      <c r="L822" s="184">
        <f>L823+L824+L825</f>
        <v>55</v>
      </c>
      <c r="M822" s="184"/>
      <c r="N822" s="184">
        <f>N823+N824+N825</f>
        <v>55</v>
      </c>
    </row>
    <row r="823" spans="1:14" ht="47.25">
      <c r="A823" s="13"/>
      <c r="B823" s="219" t="s">
        <v>297</v>
      </c>
      <c r="C823" s="184">
        <v>47</v>
      </c>
      <c r="D823" s="184"/>
      <c r="E823" s="184">
        <v>47</v>
      </c>
      <c r="F823" s="184">
        <v>47</v>
      </c>
      <c r="G823" s="184"/>
      <c r="H823" s="184">
        <v>47</v>
      </c>
      <c r="I823" s="184">
        <v>47</v>
      </c>
      <c r="J823" s="184"/>
      <c r="K823" s="184">
        <v>47</v>
      </c>
      <c r="L823" s="184">
        <v>47</v>
      </c>
      <c r="M823" s="184"/>
      <c r="N823" s="184">
        <v>47</v>
      </c>
    </row>
    <row r="824" spans="1:14" ht="70.5" customHeight="1">
      <c r="A824" s="13"/>
      <c r="B824" s="296" t="s">
        <v>293</v>
      </c>
      <c r="C824" s="184">
        <v>3</v>
      </c>
      <c r="D824" s="184"/>
      <c r="E824" s="184">
        <v>3</v>
      </c>
      <c r="F824" s="184">
        <v>3</v>
      </c>
      <c r="G824" s="184"/>
      <c r="H824" s="184">
        <v>3</v>
      </c>
      <c r="I824" s="184">
        <v>3</v>
      </c>
      <c r="J824" s="184"/>
      <c r="K824" s="184">
        <v>3</v>
      </c>
      <c r="L824" s="184">
        <v>3</v>
      </c>
      <c r="M824" s="184"/>
      <c r="N824" s="184">
        <v>3</v>
      </c>
    </row>
    <row r="825" spans="1:14" ht="110.25">
      <c r="A825" s="13"/>
      <c r="B825" s="9" t="s">
        <v>311</v>
      </c>
      <c r="C825" s="184">
        <v>5</v>
      </c>
      <c r="D825" s="184"/>
      <c r="E825" s="184">
        <v>5</v>
      </c>
      <c r="F825" s="184">
        <v>5</v>
      </c>
      <c r="G825" s="184"/>
      <c r="H825" s="184">
        <v>5</v>
      </c>
      <c r="I825" s="184">
        <v>5</v>
      </c>
      <c r="J825" s="184"/>
      <c r="K825" s="184">
        <v>5</v>
      </c>
      <c r="L825" s="38">
        <v>5</v>
      </c>
      <c r="M825" s="38"/>
      <c r="N825" s="38">
        <v>5</v>
      </c>
    </row>
    <row r="826" spans="1:14" ht="78.75">
      <c r="A826" s="13"/>
      <c r="B826" s="210" t="s">
        <v>310</v>
      </c>
      <c r="C826" s="184"/>
      <c r="D826" s="184"/>
      <c r="E826" s="184"/>
      <c r="F826" s="184"/>
      <c r="G826" s="184"/>
      <c r="H826" s="184"/>
      <c r="I826" s="184"/>
      <c r="J826" s="184"/>
      <c r="K826" s="184"/>
      <c r="L826" s="38"/>
      <c r="M826" s="38"/>
      <c r="N826" s="38"/>
    </row>
    <row r="827" spans="1:14" ht="31.5">
      <c r="A827" s="13"/>
      <c r="B827" s="112" t="s">
        <v>404</v>
      </c>
      <c r="C827" s="184">
        <f>E827</f>
        <v>37</v>
      </c>
      <c r="D827" s="184"/>
      <c r="E827" s="184">
        <f>E828+E829+E830+E831</f>
        <v>37</v>
      </c>
      <c r="F827" s="184">
        <f>C827-C833</f>
        <v>28</v>
      </c>
      <c r="G827" s="184"/>
      <c r="H827" s="184">
        <f>F827</f>
        <v>28</v>
      </c>
      <c r="I827" s="184">
        <f>F827-F833</f>
        <v>27</v>
      </c>
      <c r="J827" s="184"/>
      <c r="K827" s="184">
        <f>I827</f>
        <v>27</v>
      </c>
      <c r="L827" s="184">
        <f>I827-I833</f>
        <v>22</v>
      </c>
      <c r="M827" s="184"/>
      <c r="N827" s="184">
        <f>L827</f>
        <v>22</v>
      </c>
    </row>
    <row r="828" spans="1:14" ht="51" customHeight="1">
      <c r="A828" s="13"/>
      <c r="B828" s="219" t="s">
        <v>297</v>
      </c>
      <c r="C828" s="184">
        <v>30</v>
      </c>
      <c r="D828" s="184"/>
      <c r="E828" s="184">
        <v>30</v>
      </c>
      <c r="F828" s="184">
        <f>C828-C834</f>
        <v>23</v>
      </c>
      <c r="G828" s="184"/>
      <c r="H828" s="184">
        <f>F828</f>
        <v>23</v>
      </c>
      <c r="I828" s="184">
        <f>F828-F834</f>
        <v>23</v>
      </c>
      <c r="J828" s="184"/>
      <c r="K828" s="184">
        <f>I828</f>
        <v>23</v>
      </c>
      <c r="L828" s="184">
        <f>I828-I834</f>
        <v>19</v>
      </c>
      <c r="M828" s="184"/>
      <c r="N828" s="184">
        <f>L828</f>
        <v>19</v>
      </c>
    </row>
    <row r="829" spans="1:14" ht="63">
      <c r="A829" s="13"/>
      <c r="B829" s="209" t="s">
        <v>293</v>
      </c>
      <c r="C829" s="184">
        <v>3</v>
      </c>
      <c r="D829" s="184"/>
      <c r="E829" s="184">
        <v>3</v>
      </c>
      <c r="F829" s="184">
        <f>C829-C835</f>
        <v>2</v>
      </c>
      <c r="G829" s="184"/>
      <c r="H829" s="184">
        <f>F829</f>
        <v>2</v>
      </c>
      <c r="I829" s="184">
        <f>F829-F835</f>
        <v>2</v>
      </c>
      <c r="J829" s="184"/>
      <c r="K829" s="184">
        <f>I829</f>
        <v>2</v>
      </c>
      <c r="L829" s="184">
        <f>I829-I835</f>
        <v>1</v>
      </c>
      <c r="M829" s="38"/>
      <c r="N829" s="184">
        <f>L829</f>
        <v>1</v>
      </c>
    </row>
    <row r="830" spans="1:14" ht="110.25">
      <c r="A830" s="13"/>
      <c r="B830" s="9" t="s">
        <v>311</v>
      </c>
      <c r="C830" s="184">
        <v>3</v>
      </c>
      <c r="D830" s="184"/>
      <c r="E830" s="184">
        <v>3</v>
      </c>
      <c r="F830" s="184">
        <f>C830-C836</f>
        <v>2</v>
      </c>
      <c r="G830" s="184"/>
      <c r="H830" s="184">
        <f>F830</f>
        <v>2</v>
      </c>
      <c r="I830" s="184">
        <f>F830-F836</f>
        <v>2</v>
      </c>
      <c r="J830" s="184"/>
      <c r="K830" s="184">
        <f>I830</f>
        <v>2</v>
      </c>
      <c r="L830" s="184">
        <f>I830-I836</f>
        <v>2</v>
      </c>
      <c r="M830" s="38"/>
      <c r="N830" s="184">
        <f>L830</f>
        <v>2</v>
      </c>
    </row>
    <row r="831" spans="1:14" ht="78.75">
      <c r="A831" s="13"/>
      <c r="B831" s="210" t="s">
        <v>310</v>
      </c>
      <c r="C831" s="184">
        <v>1</v>
      </c>
      <c r="D831" s="184"/>
      <c r="E831" s="184">
        <v>1</v>
      </c>
      <c r="F831" s="184">
        <f>C831-C837</f>
        <v>1</v>
      </c>
      <c r="G831" s="184"/>
      <c r="H831" s="184">
        <f>F831</f>
        <v>1</v>
      </c>
      <c r="I831" s="184">
        <f>F831-F837</f>
        <v>0</v>
      </c>
      <c r="J831" s="184"/>
      <c r="K831" s="184">
        <f>I831</f>
        <v>0</v>
      </c>
      <c r="L831" s="38"/>
      <c r="M831" s="38"/>
      <c r="N831" s="38"/>
    </row>
    <row r="832" spans="1:14" ht="24" customHeight="1">
      <c r="A832" s="13"/>
      <c r="B832" s="71" t="s">
        <v>507</v>
      </c>
      <c r="C832" s="184"/>
      <c r="D832" s="184"/>
      <c r="E832" s="184"/>
      <c r="F832" s="184"/>
      <c r="G832" s="184"/>
      <c r="H832" s="184"/>
      <c r="I832" s="184"/>
      <c r="J832" s="184"/>
      <c r="K832" s="184"/>
      <c r="L832" s="38"/>
      <c r="M832" s="38"/>
      <c r="N832" s="38"/>
    </row>
    <row r="833" spans="1:14" ht="48" customHeight="1">
      <c r="A833" s="13"/>
      <c r="B833" s="112" t="s">
        <v>405</v>
      </c>
      <c r="C833" s="184">
        <f>E833</f>
        <v>9</v>
      </c>
      <c r="D833" s="184"/>
      <c r="E833" s="184">
        <f>E834+E835+E836+E837</f>
        <v>9</v>
      </c>
      <c r="F833" s="184">
        <v>1</v>
      </c>
      <c r="G833" s="184"/>
      <c r="H833" s="184">
        <v>1</v>
      </c>
      <c r="I833" s="184">
        <f>I834+I835+I836</f>
        <v>5</v>
      </c>
      <c r="J833" s="184"/>
      <c r="K833" s="184">
        <f>K834+K835+K836</f>
        <v>5</v>
      </c>
      <c r="L833" s="184">
        <f>L834+L835+L836</f>
        <v>2</v>
      </c>
      <c r="M833" s="184"/>
      <c r="N833" s="184">
        <f>N834+N835+N836</f>
        <v>2</v>
      </c>
    </row>
    <row r="834" spans="1:14" ht="45.75" customHeight="1">
      <c r="A834" s="13"/>
      <c r="B834" s="219" t="s">
        <v>297</v>
      </c>
      <c r="C834" s="184">
        <f>E834</f>
        <v>7</v>
      </c>
      <c r="D834" s="184"/>
      <c r="E834" s="184">
        <v>7</v>
      </c>
      <c r="F834" s="184"/>
      <c r="G834" s="184"/>
      <c r="H834" s="184"/>
      <c r="I834" s="184">
        <v>4</v>
      </c>
      <c r="J834" s="184"/>
      <c r="K834" s="184">
        <v>4</v>
      </c>
      <c r="L834" s="184">
        <v>2</v>
      </c>
      <c r="M834" s="184"/>
      <c r="N834" s="184">
        <v>2</v>
      </c>
    </row>
    <row r="835" spans="1:14" ht="66.75" customHeight="1">
      <c r="A835" s="106"/>
      <c r="B835" s="209" t="s">
        <v>293</v>
      </c>
      <c r="C835" s="184">
        <v>1</v>
      </c>
      <c r="D835" s="184"/>
      <c r="E835" s="184">
        <v>1</v>
      </c>
      <c r="F835" s="184"/>
      <c r="G835" s="184"/>
      <c r="H835" s="184"/>
      <c r="I835" s="184">
        <v>1</v>
      </c>
      <c r="J835" s="184"/>
      <c r="K835" s="184">
        <v>1</v>
      </c>
      <c r="L835" s="38"/>
      <c r="M835" s="38"/>
      <c r="N835" s="38"/>
    </row>
    <row r="836" spans="1:14" ht="110.25">
      <c r="A836" s="106"/>
      <c r="B836" s="9" t="s">
        <v>311</v>
      </c>
      <c r="C836" s="184">
        <v>1</v>
      </c>
      <c r="D836" s="184"/>
      <c r="E836" s="184">
        <v>1</v>
      </c>
      <c r="F836" s="184"/>
      <c r="G836" s="184"/>
      <c r="H836" s="184"/>
      <c r="I836" s="184"/>
      <c r="J836" s="184"/>
      <c r="K836" s="184"/>
      <c r="L836" s="38"/>
      <c r="M836" s="38"/>
      <c r="N836" s="38"/>
    </row>
    <row r="837" spans="1:14" ht="78.75">
      <c r="A837" s="106"/>
      <c r="B837" s="210" t="s">
        <v>310</v>
      </c>
      <c r="C837" s="184"/>
      <c r="D837" s="184"/>
      <c r="E837" s="184"/>
      <c r="F837" s="184">
        <v>1</v>
      </c>
      <c r="G837" s="184"/>
      <c r="H837" s="184">
        <v>1</v>
      </c>
      <c r="I837" s="184"/>
      <c r="J837" s="184"/>
      <c r="K837" s="184"/>
      <c r="L837" s="38"/>
      <c r="M837" s="38"/>
      <c r="N837" s="38"/>
    </row>
    <row r="838" spans="1:14" ht="15.75">
      <c r="A838" s="106"/>
      <c r="B838" s="337"/>
      <c r="C838" s="184"/>
      <c r="D838" s="184"/>
      <c r="E838" s="184"/>
      <c r="F838" s="184"/>
      <c r="G838" s="184"/>
      <c r="H838" s="184"/>
      <c r="I838" s="184"/>
      <c r="J838" s="184"/>
      <c r="K838" s="184"/>
      <c r="L838" s="38"/>
      <c r="M838" s="38"/>
      <c r="N838" s="38"/>
    </row>
    <row r="839" spans="1:14" ht="15.75">
      <c r="A839" s="106"/>
      <c r="B839" s="71" t="s">
        <v>508</v>
      </c>
      <c r="C839" s="194"/>
      <c r="D839" s="194"/>
      <c r="E839" s="194"/>
      <c r="F839" s="195"/>
      <c r="G839" s="194"/>
      <c r="H839" s="194"/>
      <c r="I839" s="194"/>
      <c r="J839" s="194"/>
      <c r="K839" s="194"/>
      <c r="L839" s="106"/>
      <c r="M839" s="106"/>
      <c r="N839" s="106"/>
    </row>
    <row r="840" spans="1:14" ht="31.5">
      <c r="A840" s="106"/>
      <c r="B840" s="29" t="s">
        <v>385</v>
      </c>
      <c r="C840" s="193">
        <f>C815/C833</f>
        <v>449.14444444444445</v>
      </c>
      <c r="D840" s="193"/>
      <c r="E840" s="193">
        <f aca="true" t="shared" si="160" ref="E840:N840">E815/E833</f>
        <v>449.14444444444445</v>
      </c>
      <c r="F840" s="193">
        <f>F844</f>
        <v>420</v>
      </c>
      <c r="G840" s="193"/>
      <c r="H840" s="193">
        <f>H844</f>
        <v>420</v>
      </c>
      <c r="I840" s="193">
        <f t="shared" si="160"/>
        <v>288</v>
      </c>
      <c r="J840" s="193"/>
      <c r="K840" s="193">
        <f t="shared" si="160"/>
        <v>288</v>
      </c>
      <c r="L840" s="193">
        <f t="shared" si="160"/>
        <v>480</v>
      </c>
      <c r="M840" s="193"/>
      <c r="N840" s="193">
        <f t="shared" si="160"/>
        <v>480</v>
      </c>
    </row>
    <row r="841" spans="1:14" ht="50.25" customHeight="1">
      <c r="A841" s="106"/>
      <c r="B841" s="219" t="s">
        <v>297</v>
      </c>
      <c r="C841" s="193">
        <f>C816/C834</f>
        <v>441.75714285714287</v>
      </c>
      <c r="D841" s="193"/>
      <c r="E841" s="193">
        <f aca="true" t="shared" si="161" ref="E841:N841">E816/E834</f>
        <v>441.75714285714287</v>
      </c>
      <c r="F841" s="193"/>
      <c r="G841" s="193"/>
      <c r="H841" s="193"/>
      <c r="I841" s="193">
        <f t="shared" si="161"/>
        <v>240</v>
      </c>
      <c r="J841" s="193"/>
      <c r="K841" s="193">
        <f t="shared" si="161"/>
        <v>240</v>
      </c>
      <c r="L841" s="193">
        <f t="shared" si="161"/>
        <v>480</v>
      </c>
      <c r="M841" s="193"/>
      <c r="N841" s="193">
        <f t="shared" si="161"/>
        <v>480</v>
      </c>
    </row>
    <row r="842" spans="1:14" ht="63">
      <c r="A842" s="106"/>
      <c r="B842" s="209" t="s">
        <v>293</v>
      </c>
      <c r="C842" s="194">
        <f>C817/C835</f>
        <v>475</v>
      </c>
      <c r="D842" s="194"/>
      <c r="E842" s="194">
        <f aca="true" t="shared" si="162" ref="E842:K842">E817/E835</f>
        <v>475</v>
      </c>
      <c r="F842" s="194"/>
      <c r="G842" s="194"/>
      <c r="H842" s="194"/>
      <c r="I842" s="194">
        <f t="shared" si="162"/>
        <v>480</v>
      </c>
      <c r="J842" s="194"/>
      <c r="K842" s="194">
        <f t="shared" si="162"/>
        <v>480</v>
      </c>
      <c r="L842" s="194"/>
      <c r="M842" s="194"/>
      <c r="N842" s="194"/>
    </row>
    <row r="843" spans="1:14" ht="110.25">
      <c r="A843" s="106"/>
      <c r="B843" s="9" t="s">
        <v>311</v>
      </c>
      <c r="C843" s="194">
        <f>C818/C836</f>
        <v>475</v>
      </c>
      <c r="D843" s="194"/>
      <c r="E843" s="194">
        <f>E818/E836</f>
        <v>475</v>
      </c>
      <c r="F843" s="194"/>
      <c r="G843" s="194"/>
      <c r="H843" s="194"/>
      <c r="I843" s="194"/>
      <c r="J843" s="194"/>
      <c r="K843" s="194"/>
      <c r="L843" s="194"/>
      <c r="M843" s="194"/>
      <c r="N843" s="194"/>
    </row>
    <row r="844" spans="1:14" ht="78.75">
      <c r="A844" s="106"/>
      <c r="B844" s="210" t="s">
        <v>310</v>
      </c>
      <c r="C844" s="194"/>
      <c r="D844" s="194"/>
      <c r="E844" s="194"/>
      <c r="F844" s="194">
        <f>H844</f>
        <v>420</v>
      </c>
      <c r="G844" s="194"/>
      <c r="H844" s="194">
        <v>420</v>
      </c>
      <c r="I844" s="194"/>
      <c r="J844" s="194"/>
      <c r="K844" s="194"/>
      <c r="L844" s="194"/>
      <c r="M844" s="194"/>
      <c r="N844" s="194"/>
    </row>
    <row r="845" spans="1:14" ht="15.75">
      <c r="A845" s="106"/>
      <c r="B845" s="337"/>
      <c r="C845" s="194"/>
      <c r="D845" s="194"/>
      <c r="E845" s="194"/>
      <c r="F845" s="194"/>
      <c r="G845" s="194"/>
      <c r="H845" s="194"/>
      <c r="I845" s="194"/>
      <c r="J845" s="194"/>
      <c r="K845" s="194"/>
      <c r="L845" s="194"/>
      <c r="M845" s="194"/>
      <c r="N845" s="194"/>
    </row>
    <row r="846" spans="1:14" ht="15.75">
      <c r="A846" s="106"/>
      <c r="B846" s="29" t="s">
        <v>369</v>
      </c>
      <c r="C846" s="194"/>
      <c r="D846" s="194"/>
      <c r="E846" s="194"/>
      <c r="F846" s="195"/>
      <c r="G846" s="194"/>
      <c r="H846" s="194"/>
      <c r="I846" s="194"/>
      <c r="J846" s="194"/>
      <c r="K846" s="194"/>
      <c r="L846" s="106"/>
      <c r="M846" s="106"/>
      <c r="N846" s="106"/>
    </row>
    <row r="847" spans="1:14" ht="15.75">
      <c r="A847" s="106"/>
      <c r="B847" s="29" t="s">
        <v>386</v>
      </c>
      <c r="C847" s="196">
        <f aca="true" t="shared" si="163" ref="C847:N847">C833/C827*100</f>
        <v>24.324324324324326</v>
      </c>
      <c r="D847" s="196"/>
      <c r="E847" s="196">
        <f t="shared" si="163"/>
        <v>24.324324324324326</v>
      </c>
      <c r="F847" s="196">
        <f t="shared" si="163"/>
        <v>3.571428571428571</v>
      </c>
      <c r="G847" s="196"/>
      <c r="H847" s="196">
        <f t="shared" si="163"/>
        <v>3.571428571428571</v>
      </c>
      <c r="I847" s="196">
        <f t="shared" si="163"/>
        <v>18.51851851851852</v>
      </c>
      <c r="J847" s="196"/>
      <c r="K847" s="196">
        <f t="shared" si="163"/>
        <v>18.51851851851852</v>
      </c>
      <c r="L847" s="196">
        <f t="shared" si="163"/>
        <v>9.090909090909092</v>
      </c>
      <c r="M847" s="196"/>
      <c r="N847" s="196">
        <f t="shared" si="163"/>
        <v>9.090909090909092</v>
      </c>
    </row>
    <row r="848" spans="1:14" ht="84" customHeight="1">
      <c r="A848" s="106"/>
      <c r="B848" s="310" t="s">
        <v>207</v>
      </c>
      <c r="C848" s="197">
        <f>C849+C850</f>
        <v>753.8</v>
      </c>
      <c r="D848" s="197">
        <f>D849+D850</f>
        <v>573.8</v>
      </c>
      <c r="E848" s="197">
        <f>E849</f>
        <v>180</v>
      </c>
      <c r="F848" s="197">
        <f>F849+F850</f>
        <v>379</v>
      </c>
      <c r="G848" s="197">
        <f>G849+G850</f>
        <v>129</v>
      </c>
      <c r="H848" s="197">
        <f>H849+H850</f>
        <v>250</v>
      </c>
      <c r="I848" s="196"/>
      <c r="J848" s="196"/>
      <c r="K848" s="196"/>
      <c r="L848" s="196"/>
      <c r="M848" s="196"/>
      <c r="N848" s="196"/>
    </row>
    <row r="849" spans="1:14" ht="50.25" customHeight="1">
      <c r="A849" s="106"/>
      <c r="B849" s="219" t="s">
        <v>297</v>
      </c>
      <c r="C849" s="196">
        <f>D849+E849</f>
        <v>703.8</v>
      </c>
      <c r="D849" s="196">
        <v>523.8</v>
      </c>
      <c r="E849" s="196">
        <v>180</v>
      </c>
      <c r="F849" s="196">
        <f>G849+H849</f>
        <v>330</v>
      </c>
      <c r="G849" s="196">
        <v>80</v>
      </c>
      <c r="H849" s="196">
        <v>250</v>
      </c>
      <c r="I849" s="196"/>
      <c r="J849" s="196"/>
      <c r="K849" s="196"/>
      <c r="L849" s="196"/>
      <c r="M849" s="196"/>
      <c r="N849" s="196"/>
    </row>
    <row r="850" spans="1:14" ht="63">
      <c r="A850" s="106"/>
      <c r="B850" s="209" t="s">
        <v>293</v>
      </c>
      <c r="C850" s="196">
        <f>D850</f>
        <v>50</v>
      </c>
      <c r="D850" s="196">
        <v>50</v>
      </c>
      <c r="E850" s="196"/>
      <c r="F850" s="196">
        <f>G850+H850</f>
        <v>49</v>
      </c>
      <c r="G850" s="196">
        <v>49</v>
      </c>
      <c r="H850" s="196"/>
      <c r="I850" s="196"/>
      <c r="J850" s="196"/>
      <c r="K850" s="196"/>
      <c r="L850" s="196"/>
      <c r="M850" s="196"/>
      <c r="N850" s="196"/>
    </row>
    <row r="851" spans="1:14" ht="15.75">
      <c r="A851" s="106"/>
      <c r="B851" s="168" t="s">
        <v>66</v>
      </c>
      <c r="C851" s="196"/>
      <c r="D851" s="196"/>
      <c r="E851" s="196"/>
      <c r="F851" s="196"/>
      <c r="G851" s="196"/>
      <c r="H851" s="196"/>
      <c r="I851" s="196"/>
      <c r="J851" s="196"/>
      <c r="K851" s="196"/>
      <c r="L851" s="196"/>
      <c r="M851" s="196"/>
      <c r="N851" s="196"/>
    </row>
    <row r="852" spans="1:14" ht="31.5">
      <c r="A852" s="106"/>
      <c r="B852" s="29" t="s">
        <v>387</v>
      </c>
      <c r="C852" s="196">
        <f>C853</f>
        <v>109</v>
      </c>
      <c r="D852" s="196">
        <f>D853</f>
        <v>108</v>
      </c>
      <c r="E852" s="196">
        <f>E853</f>
        <v>1</v>
      </c>
      <c r="F852" s="194">
        <f>F853+F854</f>
        <v>31</v>
      </c>
      <c r="G852" s="194">
        <f>G853+G854</f>
        <v>29</v>
      </c>
      <c r="H852" s="194">
        <f>H853+H854</f>
        <v>2</v>
      </c>
      <c r="I852" s="194"/>
      <c r="J852" s="194"/>
      <c r="K852" s="194"/>
      <c r="L852" s="106"/>
      <c r="M852" s="106"/>
      <c r="N852" s="106"/>
    </row>
    <row r="853" spans="1:14" ht="50.25" customHeight="1">
      <c r="A853" s="106"/>
      <c r="B853" s="219" t="s">
        <v>297</v>
      </c>
      <c r="C853" s="196">
        <f>D853+E853</f>
        <v>109</v>
      </c>
      <c r="D853" s="194">
        <v>108</v>
      </c>
      <c r="E853" s="194">
        <v>1</v>
      </c>
      <c r="F853" s="194">
        <f>G853+H853</f>
        <v>16</v>
      </c>
      <c r="G853" s="194">
        <v>14</v>
      </c>
      <c r="H853" s="194">
        <v>2</v>
      </c>
      <c r="I853" s="194"/>
      <c r="J853" s="194"/>
      <c r="K853" s="194"/>
      <c r="L853" s="106"/>
      <c r="M853" s="106"/>
      <c r="N853" s="106"/>
    </row>
    <row r="854" spans="1:14" ht="63">
      <c r="A854" s="106"/>
      <c r="B854" s="209" t="s">
        <v>293</v>
      </c>
      <c r="C854" s="196">
        <f>D854</f>
        <v>34</v>
      </c>
      <c r="D854" s="194">
        <v>34</v>
      </c>
      <c r="E854" s="194"/>
      <c r="F854" s="194">
        <f>G854</f>
        <v>15</v>
      </c>
      <c r="G854" s="194">
        <v>15</v>
      </c>
      <c r="H854" s="194"/>
      <c r="I854" s="194"/>
      <c r="J854" s="194"/>
      <c r="K854" s="194"/>
      <c r="L854" s="106"/>
      <c r="M854" s="106"/>
      <c r="N854" s="106"/>
    </row>
    <row r="855" spans="1:14" ht="15.75">
      <c r="A855" s="106"/>
      <c r="B855" s="71" t="s">
        <v>507</v>
      </c>
      <c r="C855" s="196"/>
      <c r="D855" s="194"/>
      <c r="E855" s="194"/>
      <c r="F855" s="195"/>
      <c r="G855" s="194"/>
      <c r="H855" s="194"/>
      <c r="I855" s="194"/>
      <c r="J855" s="194"/>
      <c r="K855" s="194"/>
      <c r="L855" s="106"/>
      <c r="M855" s="106"/>
      <c r="N855" s="106"/>
    </row>
    <row r="856" spans="1:14" ht="31.5">
      <c r="A856" s="106"/>
      <c r="B856" s="29" t="s">
        <v>388</v>
      </c>
      <c r="C856" s="196">
        <f>C857+C858</f>
        <v>143</v>
      </c>
      <c r="D856" s="196">
        <f>D857+D858</f>
        <v>142</v>
      </c>
      <c r="E856" s="196">
        <f>E857</f>
        <v>1</v>
      </c>
      <c r="F856" s="194">
        <f>F857+F858</f>
        <v>31</v>
      </c>
      <c r="G856" s="194">
        <f>G857+G858</f>
        <v>29</v>
      </c>
      <c r="H856" s="194">
        <f>H857+H858</f>
        <v>2</v>
      </c>
      <c r="I856" s="194"/>
      <c r="J856" s="194"/>
      <c r="K856" s="194"/>
      <c r="L856" s="106"/>
      <c r="M856" s="106"/>
      <c r="N856" s="106"/>
    </row>
    <row r="857" spans="1:14" ht="50.25" customHeight="1">
      <c r="A857" s="106"/>
      <c r="B857" s="219" t="s">
        <v>297</v>
      </c>
      <c r="C857" s="196">
        <f>D857+E857</f>
        <v>109</v>
      </c>
      <c r="D857" s="194">
        <v>108</v>
      </c>
      <c r="E857" s="194">
        <v>1</v>
      </c>
      <c r="F857" s="194">
        <f>G857+H857</f>
        <v>16</v>
      </c>
      <c r="G857" s="194">
        <v>14</v>
      </c>
      <c r="H857" s="194">
        <v>2</v>
      </c>
      <c r="I857" s="194"/>
      <c r="J857" s="194"/>
      <c r="K857" s="194"/>
      <c r="L857" s="106"/>
      <c r="M857" s="106"/>
      <c r="N857" s="106"/>
    </row>
    <row r="858" spans="1:14" ht="63">
      <c r="A858" s="106"/>
      <c r="B858" s="209" t="s">
        <v>293</v>
      </c>
      <c r="C858" s="196">
        <f>D858</f>
        <v>34</v>
      </c>
      <c r="D858" s="194">
        <v>34</v>
      </c>
      <c r="E858" s="194"/>
      <c r="F858" s="194">
        <f>G858</f>
        <v>15</v>
      </c>
      <c r="G858" s="194">
        <v>15</v>
      </c>
      <c r="H858" s="194"/>
      <c r="I858" s="194"/>
      <c r="J858" s="194"/>
      <c r="K858" s="194"/>
      <c r="L858" s="106"/>
      <c r="M858" s="106"/>
      <c r="N858" s="106"/>
    </row>
    <row r="859" spans="1:14" ht="22.5" customHeight="1">
      <c r="A859" s="106"/>
      <c r="B859" s="71" t="s">
        <v>508</v>
      </c>
      <c r="C859" s="194"/>
      <c r="D859" s="194"/>
      <c r="E859" s="194"/>
      <c r="F859" s="195"/>
      <c r="G859" s="194"/>
      <c r="H859" s="194"/>
      <c r="I859" s="194"/>
      <c r="J859" s="194"/>
      <c r="K859" s="194"/>
      <c r="L859" s="106"/>
      <c r="M859" s="106"/>
      <c r="N859" s="106"/>
    </row>
    <row r="860" spans="1:14" ht="51" customHeight="1">
      <c r="A860" s="106"/>
      <c r="B860" s="29" t="s">
        <v>80</v>
      </c>
      <c r="C860" s="196">
        <f aca="true" t="shared" si="164" ref="C860:H860">C848/C856</f>
        <v>5.271328671328671</v>
      </c>
      <c r="D860" s="196">
        <f t="shared" si="164"/>
        <v>4.0408450704225345</v>
      </c>
      <c r="E860" s="194">
        <f t="shared" si="164"/>
        <v>180</v>
      </c>
      <c r="F860" s="196">
        <f t="shared" si="164"/>
        <v>12.225806451612904</v>
      </c>
      <c r="G860" s="196">
        <f t="shared" si="164"/>
        <v>4.448275862068965</v>
      </c>
      <c r="H860" s="193">
        <f t="shared" si="164"/>
        <v>125</v>
      </c>
      <c r="I860" s="194"/>
      <c r="J860" s="194"/>
      <c r="K860" s="194"/>
      <c r="L860" s="194"/>
      <c r="M860" s="194"/>
      <c r="N860" s="194"/>
    </row>
    <row r="861" spans="1:14" ht="50.25" customHeight="1">
      <c r="A861" s="106"/>
      <c r="B861" s="219" t="s">
        <v>297</v>
      </c>
      <c r="C861" s="196">
        <f aca="true" t="shared" si="165" ref="C861:H862">C849/C857</f>
        <v>6.456880733944954</v>
      </c>
      <c r="D861" s="196">
        <f t="shared" si="165"/>
        <v>4.85</v>
      </c>
      <c r="E861" s="194">
        <f t="shared" si="165"/>
        <v>180</v>
      </c>
      <c r="F861" s="196">
        <f t="shared" si="165"/>
        <v>20.625</v>
      </c>
      <c r="G861" s="196">
        <f t="shared" si="165"/>
        <v>5.714285714285714</v>
      </c>
      <c r="H861" s="193">
        <f t="shared" si="165"/>
        <v>125</v>
      </c>
      <c r="I861" s="194"/>
      <c r="J861" s="194"/>
      <c r="K861" s="194"/>
      <c r="L861" s="194"/>
      <c r="M861" s="194"/>
      <c r="N861" s="194"/>
    </row>
    <row r="862" spans="1:14" ht="63">
      <c r="A862" s="106"/>
      <c r="B862" s="209" t="s">
        <v>293</v>
      </c>
      <c r="C862" s="196">
        <f t="shared" si="165"/>
        <v>1.4705882352941178</v>
      </c>
      <c r="D862" s="196">
        <f t="shared" si="165"/>
        <v>1.4705882352941178</v>
      </c>
      <c r="E862" s="194"/>
      <c r="F862" s="196">
        <f t="shared" si="165"/>
        <v>3.2666666666666666</v>
      </c>
      <c r="G862" s="196">
        <f t="shared" si="165"/>
        <v>3.2666666666666666</v>
      </c>
      <c r="H862" s="194"/>
      <c r="I862" s="194"/>
      <c r="J862" s="194"/>
      <c r="K862" s="194"/>
      <c r="L862" s="194"/>
      <c r="M862" s="194"/>
      <c r="N862" s="194"/>
    </row>
    <row r="863" spans="1:14" ht="15.75">
      <c r="A863" s="13"/>
      <c r="B863" s="29" t="s">
        <v>369</v>
      </c>
      <c r="C863" s="193"/>
      <c r="D863" s="193"/>
      <c r="E863" s="193"/>
      <c r="F863" s="195"/>
      <c r="G863" s="194"/>
      <c r="H863" s="194"/>
      <c r="I863" s="194"/>
      <c r="J863" s="194"/>
      <c r="K863" s="194"/>
      <c r="L863" s="13"/>
      <c r="M863" s="13"/>
      <c r="N863" s="13"/>
    </row>
    <row r="864" spans="1:14" ht="15.75">
      <c r="A864" s="13"/>
      <c r="B864" s="97" t="s">
        <v>384</v>
      </c>
      <c r="C864" s="193">
        <v>100</v>
      </c>
      <c r="D864" s="193"/>
      <c r="E864" s="193">
        <v>100</v>
      </c>
      <c r="F864" s="194">
        <v>100</v>
      </c>
      <c r="G864" s="194">
        <v>100</v>
      </c>
      <c r="H864" s="194">
        <v>100</v>
      </c>
      <c r="I864" s="194"/>
      <c r="J864" s="194"/>
      <c r="K864" s="194"/>
      <c r="L864" s="13"/>
      <c r="M864" s="13"/>
      <c r="N864" s="13"/>
    </row>
    <row r="865" spans="1:14" ht="50.25" customHeight="1">
      <c r="A865" s="13"/>
      <c r="B865" s="219" t="s">
        <v>297</v>
      </c>
      <c r="C865" s="193">
        <v>100</v>
      </c>
      <c r="D865" s="193"/>
      <c r="E865" s="193">
        <v>100</v>
      </c>
      <c r="F865" s="194">
        <v>100</v>
      </c>
      <c r="G865" s="194">
        <v>100</v>
      </c>
      <c r="H865" s="194">
        <v>100</v>
      </c>
      <c r="I865" s="194"/>
      <c r="J865" s="194"/>
      <c r="K865" s="194"/>
      <c r="L865" s="13"/>
      <c r="M865" s="13"/>
      <c r="N865" s="13"/>
    </row>
    <row r="866" spans="1:14" ht="63">
      <c r="A866" s="15"/>
      <c r="B866" s="209" t="s">
        <v>293</v>
      </c>
      <c r="C866" s="106">
        <v>100</v>
      </c>
      <c r="D866" s="106"/>
      <c r="E866" s="106">
        <v>100</v>
      </c>
      <c r="F866" s="106">
        <v>100</v>
      </c>
      <c r="G866" s="106">
        <v>100</v>
      </c>
      <c r="H866" s="106"/>
      <c r="I866" s="13"/>
      <c r="J866" s="13"/>
      <c r="K866" s="13"/>
      <c r="L866" s="13"/>
      <c r="M866" s="13"/>
      <c r="N866" s="13"/>
    </row>
    <row r="867" spans="1:14" ht="141.75">
      <c r="A867" s="13"/>
      <c r="B867" s="310" t="s">
        <v>131</v>
      </c>
      <c r="C867" s="106"/>
      <c r="D867" s="106"/>
      <c r="E867" s="106"/>
      <c r="F867" s="317">
        <f>F868</f>
        <v>108</v>
      </c>
      <c r="G867" s="317">
        <f>G868</f>
        <v>108</v>
      </c>
      <c r="H867" s="317">
        <f>H868</f>
        <v>0</v>
      </c>
      <c r="I867" s="13"/>
      <c r="J867" s="13"/>
      <c r="K867" s="13"/>
      <c r="L867" s="13"/>
      <c r="M867" s="13"/>
      <c r="N867" s="13"/>
    </row>
    <row r="868" spans="1:14" ht="47.25">
      <c r="A868" s="13"/>
      <c r="B868" s="219" t="s">
        <v>260</v>
      </c>
      <c r="C868" s="106"/>
      <c r="D868" s="106"/>
      <c r="E868" s="106"/>
      <c r="F868" s="161">
        <f>G868+H868</f>
        <v>108</v>
      </c>
      <c r="G868" s="161">
        <v>108</v>
      </c>
      <c r="H868" s="161"/>
      <c r="I868" s="13"/>
      <c r="J868" s="13"/>
      <c r="K868" s="13"/>
      <c r="L868" s="13"/>
      <c r="M868" s="13"/>
      <c r="N868" s="13"/>
    </row>
    <row r="869" spans="1:14" ht="98.25" customHeight="1">
      <c r="A869" s="13"/>
      <c r="B869" s="310" t="s">
        <v>122</v>
      </c>
      <c r="C869" s="13"/>
      <c r="D869" s="13"/>
      <c r="E869" s="13"/>
      <c r="F869" s="161">
        <f aca="true" t="shared" si="166" ref="F869:H870">F870</f>
        <v>5400.1</v>
      </c>
      <c r="G869" s="161">
        <f t="shared" si="166"/>
        <v>1963.6</v>
      </c>
      <c r="H869" s="161">
        <f t="shared" si="166"/>
        <v>3436.5</v>
      </c>
      <c r="I869" s="13"/>
      <c r="J869" s="13"/>
      <c r="K869" s="13"/>
      <c r="L869" s="13"/>
      <c r="M869" s="13"/>
      <c r="N869" s="13"/>
    </row>
    <row r="870" spans="1:14" ht="76.5" customHeight="1">
      <c r="A870" s="13"/>
      <c r="B870" s="336" t="s">
        <v>296</v>
      </c>
      <c r="C870" s="13"/>
      <c r="D870" s="13"/>
      <c r="E870" s="13"/>
      <c r="F870" s="161">
        <f t="shared" si="166"/>
        <v>5400.1</v>
      </c>
      <c r="G870" s="161">
        <f t="shared" si="166"/>
        <v>1963.6</v>
      </c>
      <c r="H870" s="161">
        <f t="shared" si="166"/>
        <v>3436.5</v>
      </c>
      <c r="I870" s="13"/>
      <c r="J870" s="13"/>
      <c r="K870" s="13"/>
      <c r="L870" s="13"/>
      <c r="M870" s="13"/>
      <c r="N870" s="13"/>
    </row>
    <row r="871" spans="1:14" ht="79.5" customHeight="1">
      <c r="A871" s="13"/>
      <c r="B871" s="336" t="s">
        <v>125</v>
      </c>
      <c r="C871" s="13"/>
      <c r="D871" s="13"/>
      <c r="E871" s="13"/>
      <c r="F871" s="161">
        <f>G871+H871</f>
        <v>5400.1</v>
      </c>
      <c r="G871" s="161">
        <v>1963.6</v>
      </c>
      <c r="H871" s="161">
        <v>3436.5</v>
      </c>
      <c r="I871" s="13"/>
      <c r="J871" s="13"/>
      <c r="K871" s="13"/>
      <c r="L871" s="13"/>
      <c r="M871" s="13"/>
      <c r="N871" s="13"/>
    </row>
    <row r="872" spans="1:14" ht="18.75">
      <c r="A872" s="166"/>
      <c r="B872" s="168" t="s">
        <v>66</v>
      </c>
      <c r="C872" s="166"/>
      <c r="D872" s="166"/>
      <c r="E872" s="166"/>
      <c r="F872" s="106"/>
      <c r="G872" s="106"/>
      <c r="H872" s="106"/>
      <c r="I872" s="13"/>
      <c r="J872" s="13"/>
      <c r="K872" s="13"/>
      <c r="L872" s="13"/>
      <c r="M872" s="13"/>
      <c r="N872" s="13"/>
    </row>
    <row r="873" spans="1:14" ht="31.5">
      <c r="A873" s="15"/>
      <c r="B873" s="29" t="s">
        <v>114</v>
      </c>
      <c r="C873" s="13"/>
      <c r="D873" s="13"/>
      <c r="E873" s="13"/>
      <c r="F873" s="106">
        <v>180</v>
      </c>
      <c r="G873" s="106"/>
      <c r="H873" s="106"/>
      <c r="I873" s="13"/>
      <c r="J873" s="13"/>
      <c r="K873" s="13"/>
      <c r="L873" s="13"/>
      <c r="M873" s="13"/>
      <c r="N873" s="13"/>
    </row>
    <row r="874" spans="1:14" ht="47.25">
      <c r="A874" s="15"/>
      <c r="B874" s="29" t="s">
        <v>123</v>
      </c>
      <c r="C874" s="13"/>
      <c r="D874" s="13"/>
      <c r="E874" s="13"/>
      <c r="F874" s="106">
        <f>G874+H874</f>
        <v>825</v>
      </c>
      <c r="G874" s="106">
        <v>612</v>
      </c>
      <c r="H874" s="106">
        <v>213</v>
      </c>
      <c r="I874" s="13"/>
      <c r="J874" s="13"/>
      <c r="K874" s="13"/>
      <c r="L874" s="13"/>
      <c r="M874" s="13"/>
      <c r="N874" s="13"/>
    </row>
    <row r="875" spans="1:14" ht="15.75">
      <c r="A875" s="13"/>
      <c r="B875" s="71" t="s">
        <v>507</v>
      </c>
      <c r="C875" s="13"/>
      <c r="D875" s="13"/>
      <c r="E875" s="13"/>
      <c r="F875" s="106"/>
      <c r="G875" s="106"/>
      <c r="H875" s="106"/>
      <c r="I875" s="13"/>
      <c r="J875" s="13"/>
      <c r="K875" s="13"/>
      <c r="L875" s="13"/>
      <c r="M875" s="13"/>
      <c r="N875" s="13"/>
    </row>
    <row r="876" spans="1:14" ht="31.5">
      <c r="A876" s="13"/>
      <c r="B876" s="29" t="s">
        <v>124</v>
      </c>
      <c r="C876" s="13"/>
      <c r="D876" s="13"/>
      <c r="E876" s="13"/>
      <c r="F876" s="106">
        <f>G876+H876</f>
        <v>825</v>
      </c>
      <c r="G876" s="106">
        <v>612</v>
      </c>
      <c r="H876" s="106">
        <v>213</v>
      </c>
      <c r="I876" s="13"/>
      <c r="J876" s="13"/>
      <c r="K876" s="13"/>
      <c r="L876" s="13"/>
      <c r="M876" s="13"/>
      <c r="N876" s="13"/>
    </row>
    <row r="877" spans="1:14" ht="15.75">
      <c r="A877" s="13"/>
      <c r="B877" s="71" t="s">
        <v>508</v>
      </c>
      <c r="C877" s="13"/>
      <c r="D877" s="13"/>
      <c r="E877" s="13"/>
      <c r="F877" s="106"/>
      <c r="G877" s="106"/>
      <c r="H877" s="106"/>
      <c r="I877" s="13"/>
      <c r="J877" s="13"/>
      <c r="K877" s="13"/>
      <c r="L877" s="13"/>
      <c r="M877" s="13"/>
      <c r="N877" s="13"/>
    </row>
    <row r="878" spans="1:14" ht="36" customHeight="1">
      <c r="A878" s="172"/>
      <c r="B878" s="2" t="s">
        <v>115</v>
      </c>
      <c r="C878" s="172"/>
      <c r="D878" s="172"/>
      <c r="E878" s="172"/>
      <c r="F878" s="161">
        <f>F870/F876</f>
        <v>6.545575757575758</v>
      </c>
      <c r="G878" s="161">
        <f>G870/G876</f>
        <v>3.2084967320261435</v>
      </c>
      <c r="H878" s="161">
        <f>H870/H876</f>
        <v>16.133802816901408</v>
      </c>
      <c r="I878" s="172"/>
      <c r="J878" s="172"/>
      <c r="K878" s="172"/>
      <c r="L878" s="13"/>
      <c r="M878" s="13"/>
      <c r="N878" s="13"/>
    </row>
    <row r="879" spans="1:14" ht="15.75">
      <c r="A879" s="172"/>
      <c r="B879" s="29" t="s">
        <v>369</v>
      </c>
      <c r="C879" s="106"/>
      <c r="D879" s="106"/>
      <c r="E879" s="106"/>
      <c r="F879" s="106"/>
      <c r="G879" s="106"/>
      <c r="H879" s="106"/>
      <c r="I879" s="172"/>
      <c r="J879" s="172"/>
      <c r="K879" s="172"/>
      <c r="L879" s="13"/>
      <c r="M879" s="13"/>
      <c r="N879" s="13"/>
    </row>
    <row r="880" spans="1:14" ht="15.75">
      <c r="A880" s="172"/>
      <c r="B880" s="106" t="s">
        <v>116</v>
      </c>
      <c r="C880" s="106"/>
      <c r="D880" s="106"/>
      <c r="E880" s="106"/>
      <c r="F880" s="161">
        <v>100</v>
      </c>
      <c r="G880" s="161">
        <v>100</v>
      </c>
      <c r="H880" s="161">
        <v>100</v>
      </c>
      <c r="I880" s="172"/>
      <c r="J880" s="172"/>
      <c r="K880" s="172"/>
      <c r="L880" s="13"/>
      <c r="M880" s="13"/>
      <c r="N880" s="13"/>
    </row>
    <row r="881" spans="1:14" ht="116.25" customHeight="1">
      <c r="A881" s="311" t="s">
        <v>156</v>
      </c>
      <c r="B881" s="310"/>
      <c r="C881" s="172"/>
      <c r="D881" s="172"/>
      <c r="E881" s="106"/>
      <c r="F881" s="317">
        <f>G881+H881</f>
        <v>53111.62</v>
      </c>
      <c r="G881" s="317">
        <f>G883</f>
        <v>43127.62</v>
      </c>
      <c r="H881" s="317">
        <f>H922</f>
        <v>9984</v>
      </c>
      <c r="I881" s="160"/>
      <c r="J881" s="172"/>
      <c r="K881" s="172"/>
      <c r="L881" s="13"/>
      <c r="M881" s="13"/>
      <c r="N881" s="13"/>
    </row>
    <row r="882" spans="1:14" ht="46.5" customHeight="1">
      <c r="A882" s="2" t="s">
        <v>139</v>
      </c>
      <c r="B882" s="310"/>
      <c r="C882" s="172"/>
      <c r="D882" s="172"/>
      <c r="E882" s="106"/>
      <c r="F882" s="106"/>
      <c r="G882" s="106"/>
      <c r="H882" s="172"/>
      <c r="I882" s="172"/>
      <c r="J882" s="172"/>
      <c r="K882" s="172"/>
      <c r="L882" s="13"/>
      <c r="M882" s="13"/>
      <c r="N882" s="13"/>
    </row>
    <row r="883" spans="1:14" ht="21" customHeight="1">
      <c r="A883" s="2"/>
      <c r="B883" s="89" t="s">
        <v>136</v>
      </c>
      <c r="C883" s="172"/>
      <c r="D883" s="172"/>
      <c r="E883" s="106"/>
      <c r="F883" s="317">
        <f>G883</f>
        <v>43127.62</v>
      </c>
      <c r="G883" s="317">
        <f>G885+G891+G896+G907+G912+G917</f>
        <v>43127.62</v>
      </c>
      <c r="H883" s="172"/>
      <c r="I883" s="172"/>
      <c r="J883" s="172"/>
      <c r="K883" s="172"/>
      <c r="L883" s="13"/>
      <c r="M883" s="13"/>
      <c r="N883" s="13"/>
    </row>
    <row r="884" spans="1:14" ht="165" customHeight="1">
      <c r="A884" s="2"/>
      <c r="B884" s="342" t="s">
        <v>140</v>
      </c>
      <c r="C884" s="172"/>
      <c r="D884" s="172"/>
      <c r="E884" s="106"/>
      <c r="F884" s="317"/>
      <c r="G884" s="317"/>
      <c r="H884" s="172"/>
      <c r="I884" s="172"/>
      <c r="J884" s="172"/>
      <c r="K884" s="172"/>
      <c r="L884" s="13"/>
      <c r="M884" s="13"/>
      <c r="N884" s="13"/>
    </row>
    <row r="885" spans="2:14" ht="31.5">
      <c r="B885" s="321" t="s">
        <v>485</v>
      </c>
      <c r="C885" s="106"/>
      <c r="D885" s="106"/>
      <c r="E885" s="106"/>
      <c r="F885" s="106">
        <f>G885</f>
        <v>32852.42</v>
      </c>
      <c r="G885" s="106">
        <v>32852.42</v>
      </c>
      <c r="H885" s="106"/>
      <c r="I885" s="106"/>
      <c r="J885" s="106"/>
      <c r="K885" s="106"/>
      <c r="L885" s="13"/>
      <c r="M885" s="13"/>
      <c r="N885" s="13"/>
    </row>
    <row r="886" spans="1:14" ht="15.75">
      <c r="A886" s="172"/>
      <c r="B886" s="168" t="s">
        <v>66</v>
      </c>
      <c r="C886" s="106"/>
      <c r="D886" s="106"/>
      <c r="E886" s="106"/>
      <c r="F886" s="106"/>
      <c r="G886" s="106"/>
      <c r="H886" s="106"/>
      <c r="I886" s="106"/>
      <c r="J886" s="106"/>
      <c r="K886" s="106"/>
      <c r="L886" s="13"/>
      <c r="M886" s="13"/>
      <c r="N886" s="13"/>
    </row>
    <row r="887" spans="1:14" ht="15.75">
      <c r="A887" s="172"/>
      <c r="B887" s="106" t="s">
        <v>141</v>
      </c>
      <c r="C887" s="106"/>
      <c r="D887" s="106"/>
      <c r="E887" s="106"/>
      <c r="F887" s="106">
        <f>G887</f>
        <v>620.75</v>
      </c>
      <c r="G887" s="106">
        <v>620.75</v>
      </c>
      <c r="H887" s="106"/>
      <c r="I887" s="106"/>
      <c r="J887" s="106"/>
      <c r="K887" s="106"/>
      <c r="L887" s="13"/>
      <c r="M887" s="13"/>
      <c r="N887" s="13"/>
    </row>
    <row r="888" spans="1:14" ht="31.5">
      <c r="A888" s="172"/>
      <c r="B888" s="2" t="s">
        <v>127</v>
      </c>
      <c r="C888" s="106"/>
      <c r="D888" s="106"/>
      <c r="E888" s="106"/>
      <c r="F888" s="161">
        <f>G888</f>
        <v>203</v>
      </c>
      <c r="G888" s="161">
        <v>203</v>
      </c>
      <c r="H888" s="106"/>
      <c r="I888" s="106"/>
      <c r="J888" s="106"/>
      <c r="K888" s="106"/>
      <c r="L888" s="13"/>
      <c r="M888" s="13"/>
      <c r="N888" s="13"/>
    </row>
    <row r="889" spans="1:14" ht="15.75">
      <c r="A889" s="172"/>
      <c r="B889" s="71" t="s">
        <v>508</v>
      </c>
      <c r="C889" s="106"/>
      <c r="D889" s="106"/>
      <c r="E889" s="106"/>
      <c r="F889" s="106"/>
      <c r="G889" s="106"/>
      <c r="H889" s="106"/>
      <c r="I889" s="106"/>
      <c r="J889" s="106"/>
      <c r="K889" s="106"/>
      <c r="L889" s="13"/>
      <c r="M889" s="13"/>
      <c r="N889" s="13"/>
    </row>
    <row r="890" spans="1:14" ht="31.5">
      <c r="A890" s="172"/>
      <c r="B890" s="2" t="s">
        <v>142</v>
      </c>
      <c r="C890" s="106"/>
      <c r="D890" s="106"/>
      <c r="E890" s="106"/>
      <c r="F890" s="161">
        <f>G890</f>
        <v>52.923753523962944</v>
      </c>
      <c r="G890" s="161">
        <f>G885/G887</f>
        <v>52.923753523962944</v>
      </c>
      <c r="H890" s="106"/>
      <c r="I890" s="106"/>
      <c r="J890" s="106"/>
      <c r="K890" s="106"/>
      <c r="L890" s="13"/>
      <c r="M890" s="13"/>
      <c r="N890" s="13"/>
    </row>
    <row r="891" spans="1:14" ht="32.25">
      <c r="A891" s="166"/>
      <c r="B891" s="2" t="s">
        <v>143</v>
      </c>
      <c r="C891" s="106"/>
      <c r="D891" s="106"/>
      <c r="E891" s="106"/>
      <c r="F891" s="341">
        <f>G891</f>
        <v>2382.5</v>
      </c>
      <c r="G891" s="161">
        <v>2382.5</v>
      </c>
      <c r="H891" s="106"/>
      <c r="I891" s="106"/>
      <c r="J891" s="106"/>
      <c r="K891" s="106"/>
      <c r="L891" s="13"/>
      <c r="M891" s="13"/>
      <c r="N891" s="13"/>
    </row>
    <row r="892" spans="1:14" ht="18.75">
      <c r="A892" s="166"/>
      <c r="B892" s="71" t="s">
        <v>507</v>
      </c>
      <c r="C892" s="106"/>
      <c r="D892" s="106"/>
      <c r="E892" s="106"/>
      <c r="F892" s="106"/>
      <c r="G892" s="106"/>
      <c r="H892" s="106"/>
      <c r="I892" s="106"/>
      <c r="J892" s="106"/>
      <c r="K892" s="106"/>
      <c r="L892" s="13"/>
      <c r="M892" s="13"/>
      <c r="N892" s="13"/>
    </row>
    <row r="893" spans="1:14" ht="31.5">
      <c r="A893" s="172"/>
      <c r="B893" s="2" t="s">
        <v>128</v>
      </c>
      <c r="C893" s="106"/>
      <c r="D893" s="106"/>
      <c r="E893" s="106"/>
      <c r="F893" s="106">
        <v>267666</v>
      </c>
      <c r="G893" s="106">
        <v>267666</v>
      </c>
      <c r="H893" s="106"/>
      <c r="I893" s="106"/>
      <c r="J893" s="106"/>
      <c r="K893" s="106"/>
      <c r="L893" s="13"/>
      <c r="M893" s="13"/>
      <c r="N893" s="13"/>
    </row>
    <row r="894" spans="1:14" ht="15.75">
      <c r="A894" s="172"/>
      <c r="B894" s="71" t="s">
        <v>508</v>
      </c>
      <c r="C894" s="106"/>
      <c r="D894" s="106"/>
      <c r="E894" s="106"/>
      <c r="F894" s="106"/>
      <c r="G894" s="106"/>
      <c r="H894" s="106"/>
      <c r="I894" s="106"/>
      <c r="J894" s="172"/>
      <c r="K894" s="172"/>
      <c r="L894" s="13"/>
      <c r="M894" s="13"/>
      <c r="N894" s="13"/>
    </row>
    <row r="895" spans="1:14" ht="31.5">
      <c r="A895" s="172"/>
      <c r="B895" s="2" t="s">
        <v>129</v>
      </c>
      <c r="C895" s="106"/>
      <c r="D895" s="106"/>
      <c r="E895" s="106"/>
      <c r="F895" s="341">
        <f>F891/F893</f>
        <v>0.008901018433420756</v>
      </c>
      <c r="G895" s="341">
        <f>G891/G893</f>
        <v>0.008901018433420756</v>
      </c>
      <c r="H895" s="106"/>
      <c r="I895" s="106"/>
      <c r="J895" s="172"/>
      <c r="K895" s="172"/>
      <c r="L895" s="13"/>
      <c r="M895" s="13"/>
      <c r="N895" s="13"/>
    </row>
    <row r="896" spans="1:14" ht="86.25" customHeight="1">
      <c r="A896" s="172"/>
      <c r="B896" s="340" t="s">
        <v>158</v>
      </c>
      <c r="C896" s="106"/>
      <c r="D896" s="106"/>
      <c r="E896" s="106"/>
      <c r="F896" s="161">
        <f>G896</f>
        <v>1820.1</v>
      </c>
      <c r="G896" s="161">
        <f>G898+G899+G900</f>
        <v>1820.1</v>
      </c>
      <c r="H896" s="106"/>
      <c r="I896" s="106"/>
      <c r="J896" s="172"/>
      <c r="K896" s="172"/>
      <c r="L896" s="13"/>
      <c r="M896" s="13"/>
      <c r="N896" s="13"/>
    </row>
    <row r="897" spans="1:14" ht="24" customHeight="1">
      <c r="A897" s="172"/>
      <c r="B897" s="345" t="s">
        <v>66</v>
      </c>
      <c r="C897" s="106"/>
      <c r="D897" s="106"/>
      <c r="E897" s="106"/>
      <c r="F897" s="161"/>
      <c r="G897" s="161"/>
      <c r="H897" s="106"/>
      <c r="I897" s="106"/>
      <c r="J897" s="172"/>
      <c r="K897" s="172"/>
      <c r="L897" s="13"/>
      <c r="M897" s="13"/>
      <c r="N897" s="13"/>
    </row>
    <row r="898" spans="1:14" ht="23.25" customHeight="1">
      <c r="A898" s="172"/>
      <c r="B898" s="2" t="s">
        <v>598</v>
      </c>
      <c r="C898" s="106"/>
      <c r="D898" s="106"/>
      <c r="E898" s="106"/>
      <c r="F898" s="350">
        <f>G898</f>
        <v>1182.3</v>
      </c>
      <c r="G898" s="350">
        <v>1182.3</v>
      </c>
      <c r="H898" s="106"/>
      <c r="I898" s="106"/>
      <c r="J898" s="172"/>
      <c r="K898" s="172"/>
      <c r="L898" s="13"/>
      <c r="M898" s="13"/>
      <c r="N898" s="13"/>
    </row>
    <row r="899" spans="1:14" ht="32.25" customHeight="1">
      <c r="A899" s="172"/>
      <c r="B899" s="340" t="s">
        <v>597</v>
      </c>
      <c r="C899" s="106"/>
      <c r="D899" s="106"/>
      <c r="E899" s="106"/>
      <c r="F899" s="350">
        <f>G899</f>
        <v>141</v>
      </c>
      <c r="G899" s="350">
        <v>141</v>
      </c>
      <c r="H899" s="106"/>
      <c r="I899" s="106"/>
      <c r="J899" s="172"/>
      <c r="K899" s="172"/>
      <c r="L899" s="13"/>
      <c r="M899" s="13"/>
      <c r="N899" s="13"/>
    </row>
    <row r="900" spans="1:14" ht="20.25" customHeight="1">
      <c r="A900" s="172"/>
      <c r="B900" s="340" t="s">
        <v>148</v>
      </c>
      <c r="C900" s="106"/>
      <c r="D900" s="106"/>
      <c r="E900" s="106"/>
      <c r="F900" s="350">
        <f>G900</f>
        <v>496.8</v>
      </c>
      <c r="G900" s="350">
        <v>496.8</v>
      </c>
      <c r="H900" s="106"/>
      <c r="I900" s="106"/>
      <c r="J900" s="172"/>
      <c r="K900" s="172"/>
      <c r="L900" s="13"/>
      <c r="M900" s="13"/>
      <c r="N900" s="13"/>
    </row>
    <row r="901" spans="1:14" ht="20.25" customHeight="1">
      <c r="A901" s="172"/>
      <c r="B901" s="340" t="s">
        <v>149</v>
      </c>
      <c r="C901" s="106"/>
      <c r="D901" s="106"/>
      <c r="E901" s="106"/>
      <c r="F901" s="350"/>
      <c r="G901" s="350"/>
      <c r="H901" s="106"/>
      <c r="I901" s="106"/>
      <c r="J901" s="172"/>
      <c r="K901" s="172"/>
      <c r="L901" s="13"/>
      <c r="M901" s="13"/>
      <c r="N901" s="13"/>
    </row>
    <row r="902" spans="1:14" ht="15.75">
      <c r="A902" s="172"/>
      <c r="B902" s="71" t="s">
        <v>507</v>
      </c>
      <c r="C902" s="106"/>
      <c r="D902" s="106"/>
      <c r="E902" s="106"/>
      <c r="F902" s="106"/>
      <c r="G902" s="106"/>
      <c r="H902" s="106"/>
      <c r="I902" s="106"/>
      <c r="J902" s="172"/>
      <c r="K902" s="172"/>
      <c r="L902" s="13"/>
      <c r="M902" s="13"/>
      <c r="N902" s="13"/>
    </row>
    <row r="903" spans="1:14" ht="31.5">
      <c r="A903" s="172"/>
      <c r="B903" s="29" t="s">
        <v>144</v>
      </c>
      <c r="C903" s="106"/>
      <c r="D903" s="106"/>
      <c r="E903" s="106"/>
      <c r="F903" s="351">
        <f>G903</f>
        <v>677.3</v>
      </c>
      <c r="G903" s="351">
        <v>677.3</v>
      </c>
      <c r="H903" s="106"/>
      <c r="I903" s="106"/>
      <c r="J903" s="172"/>
      <c r="K903" s="172"/>
      <c r="L903" s="13"/>
      <c r="M903" s="13"/>
      <c r="N903" s="13"/>
    </row>
    <row r="904" spans="1:14" ht="31.5">
      <c r="A904" s="172"/>
      <c r="B904" s="29" t="s">
        <v>145</v>
      </c>
      <c r="C904" s="106"/>
      <c r="D904" s="106"/>
      <c r="E904" s="106"/>
      <c r="F904" s="351">
        <f>G904</f>
        <v>4837</v>
      </c>
      <c r="G904" s="350">
        <v>4837</v>
      </c>
      <c r="H904" s="106"/>
      <c r="I904" s="106"/>
      <c r="J904" s="172"/>
      <c r="K904" s="172"/>
      <c r="L904" s="13"/>
      <c r="M904" s="13"/>
      <c r="N904" s="13"/>
    </row>
    <row r="905" spans="1:14" ht="31.5">
      <c r="A905" s="172"/>
      <c r="B905" s="29" t="s">
        <v>146</v>
      </c>
      <c r="C905" s="106"/>
      <c r="D905" s="106"/>
      <c r="E905" s="106"/>
      <c r="F905" s="351">
        <f>G905</f>
        <v>128916</v>
      </c>
      <c r="G905" s="351">
        <v>128916</v>
      </c>
      <c r="H905" s="106"/>
      <c r="I905" s="106"/>
      <c r="J905" s="172"/>
      <c r="K905" s="172"/>
      <c r="L905" s="13"/>
      <c r="M905" s="13"/>
      <c r="N905" s="13"/>
    </row>
    <row r="906" spans="1:14" ht="31.5">
      <c r="A906" s="172"/>
      <c r="B906" s="29" t="s">
        <v>147</v>
      </c>
      <c r="C906" s="106"/>
      <c r="D906" s="106"/>
      <c r="E906" s="106"/>
      <c r="F906" s="350"/>
      <c r="G906" s="350"/>
      <c r="H906" s="106"/>
      <c r="I906" s="106"/>
      <c r="J906" s="172"/>
      <c r="K906" s="172"/>
      <c r="L906" s="13"/>
      <c r="M906" s="13"/>
      <c r="N906" s="13"/>
    </row>
    <row r="907" spans="1:14" ht="78.75">
      <c r="A907" s="13"/>
      <c r="B907" s="2" t="s">
        <v>150</v>
      </c>
      <c r="C907" s="106"/>
      <c r="D907" s="106"/>
      <c r="E907" s="106"/>
      <c r="F907" s="106">
        <f>G907</f>
        <v>4551.8</v>
      </c>
      <c r="G907" s="106">
        <v>4551.8</v>
      </c>
      <c r="H907" s="106"/>
      <c r="I907" s="106"/>
      <c r="J907" s="106"/>
      <c r="K907" s="106"/>
      <c r="L907" s="106"/>
      <c r="M907" s="13"/>
      <c r="N907" s="13"/>
    </row>
    <row r="908" spans="1:14" ht="15.75">
      <c r="A908" s="13"/>
      <c r="B908" s="71" t="s">
        <v>507</v>
      </c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3"/>
      <c r="N908" s="13"/>
    </row>
    <row r="909" spans="1:14" ht="78.75">
      <c r="A909" s="13"/>
      <c r="B909" s="19" t="s">
        <v>151</v>
      </c>
      <c r="C909" s="106"/>
      <c r="D909" s="106"/>
      <c r="E909" s="106"/>
      <c r="F909" s="106">
        <f>G909</f>
        <v>44025</v>
      </c>
      <c r="G909" s="106">
        <v>44025</v>
      </c>
      <c r="H909" s="106"/>
      <c r="I909" s="106"/>
      <c r="J909" s="106"/>
      <c r="K909" s="106"/>
      <c r="L909" s="106"/>
      <c r="M909" s="13"/>
      <c r="N909" s="13"/>
    </row>
    <row r="910" spans="1:14" ht="15.75">
      <c r="A910" s="13"/>
      <c r="B910" s="71" t="s">
        <v>508</v>
      </c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3"/>
      <c r="N910" s="13"/>
    </row>
    <row r="911" spans="1:14" ht="47.25">
      <c r="A911" s="13"/>
      <c r="B911" s="2" t="s">
        <v>152</v>
      </c>
      <c r="C911" s="106"/>
      <c r="D911" s="106"/>
      <c r="E911" s="106"/>
      <c r="F911" s="152">
        <f>G911</f>
        <v>0.10339125496876775</v>
      </c>
      <c r="G911" s="152">
        <f>G907/G909</f>
        <v>0.10339125496876775</v>
      </c>
      <c r="H911" s="106"/>
      <c r="I911" s="106"/>
      <c r="J911" s="106"/>
      <c r="K911" s="106"/>
      <c r="L911" s="106"/>
      <c r="M911" s="13"/>
      <c r="N911" s="13"/>
    </row>
    <row r="912" spans="1:14" ht="108" customHeight="1">
      <c r="A912" s="13"/>
      <c r="B912" s="321" t="s">
        <v>153</v>
      </c>
      <c r="C912" s="106"/>
      <c r="D912" s="106"/>
      <c r="E912" s="106"/>
      <c r="F912" s="106">
        <f>G912</f>
        <v>1485.4</v>
      </c>
      <c r="G912" s="106">
        <v>1485.4</v>
      </c>
      <c r="H912" s="106"/>
      <c r="I912" s="106"/>
      <c r="J912" s="106"/>
      <c r="K912" s="106"/>
      <c r="L912" s="106"/>
      <c r="M912" s="13"/>
      <c r="N912" s="13"/>
    </row>
    <row r="913" spans="1:14" ht="15.75">
      <c r="A913" s="13"/>
      <c r="B913" s="71" t="s">
        <v>507</v>
      </c>
      <c r="C913" s="106"/>
      <c r="D913" s="106"/>
      <c r="E913" s="106"/>
      <c r="F913" s="106"/>
      <c r="G913" s="106"/>
      <c r="H913" s="106"/>
      <c r="I913" s="13"/>
      <c r="J913" s="13"/>
      <c r="K913" s="13"/>
      <c r="L913" s="13"/>
      <c r="M913" s="13"/>
      <c r="N913" s="13"/>
    </row>
    <row r="914" spans="1:14" ht="31.5">
      <c r="A914" s="13"/>
      <c r="B914" s="2" t="s">
        <v>128</v>
      </c>
      <c r="C914" s="106"/>
      <c r="D914" s="106"/>
      <c r="E914" s="106"/>
      <c r="F914" s="106">
        <v>267666</v>
      </c>
      <c r="G914" s="106">
        <v>267666</v>
      </c>
      <c r="H914" s="106"/>
      <c r="I914" s="13"/>
      <c r="J914" s="13"/>
      <c r="K914" s="13"/>
      <c r="L914" s="13"/>
      <c r="M914" s="13"/>
      <c r="N914" s="13"/>
    </row>
    <row r="915" spans="1:14" ht="15.75">
      <c r="A915" s="13"/>
      <c r="B915" s="71" t="s">
        <v>508</v>
      </c>
      <c r="C915" s="106"/>
      <c r="D915" s="106"/>
      <c r="E915" s="106"/>
      <c r="F915" s="106"/>
      <c r="G915" s="106"/>
      <c r="H915" s="106"/>
      <c r="I915" s="13"/>
      <c r="J915" s="13"/>
      <c r="K915" s="13"/>
      <c r="L915" s="13"/>
      <c r="M915" s="13"/>
      <c r="N915" s="13"/>
    </row>
    <row r="916" spans="1:14" ht="39" customHeight="1">
      <c r="A916" s="13"/>
      <c r="B916" s="2" t="s">
        <v>154</v>
      </c>
      <c r="C916" s="106"/>
      <c r="D916" s="106"/>
      <c r="E916" s="106"/>
      <c r="F916" s="152">
        <f>F912/F914</f>
        <v>0.005549453423296198</v>
      </c>
      <c r="G916" s="152">
        <f>G912/G914</f>
        <v>0.005549453423296198</v>
      </c>
      <c r="H916" s="106"/>
      <c r="I916" s="13"/>
      <c r="J916" s="13"/>
      <c r="K916" s="13"/>
      <c r="L916" s="13"/>
      <c r="M916" s="13"/>
      <c r="N916" s="13"/>
    </row>
    <row r="917" spans="1:14" ht="56.25" customHeight="1">
      <c r="A917" s="13"/>
      <c r="B917" s="321" t="s">
        <v>155</v>
      </c>
      <c r="C917" s="106"/>
      <c r="D917" s="106"/>
      <c r="E917" s="106"/>
      <c r="F917" s="152">
        <f>G917</f>
        <v>35.4</v>
      </c>
      <c r="G917" s="152">
        <v>35.4</v>
      </c>
      <c r="H917" s="106"/>
      <c r="I917" s="13"/>
      <c r="J917" s="13"/>
      <c r="K917" s="13"/>
      <c r="L917" s="13"/>
      <c r="M917" s="13"/>
      <c r="N917" s="13"/>
    </row>
    <row r="918" spans="1:14" ht="19.5" customHeight="1">
      <c r="A918" s="13"/>
      <c r="B918" s="71" t="s">
        <v>507</v>
      </c>
      <c r="C918" s="106"/>
      <c r="D918" s="106"/>
      <c r="E918" s="106"/>
      <c r="F918" s="152"/>
      <c r="G918" s="152"/>
      <c r="H918" s="106"/>
      <c r="I918" s="13"/>
      <c r="J918" s="13"/>
      <c r="K918" s="13"/>
      <c r="L918" s="13"/>
      <c r="M918" s="13"/>
      <c r="N918" s="13"/>
    </row>
    <row r="919" spans="1:14" ht="33.75" customHeight="1">
      <c r="A919" s="13"/>
      <c r="B919" s="2" t="s">
        <v>128</v>
      </c>
      <c r="C919" s="106"/>
      <c r="D919" s="106"/>
      <c r="E919" s="106"/>
      <c r="F919" s="164">
        <v>267666</v>
      </c>
      <c r="G919" s="164">
        <f>F919</f>
        <v>267666</v>
      </c>
      <c r="H919" s="106"/>
      <c r="I919" s="13"/>
      <c r="J919" s="13"/>
      <c r="K919" s="13"/>
      <c r="L919" s="13"/>
      <c r="M919" s="13"/>
      <c r="N919" s="13"/>
    </row>
    <row r="920" spans="1:14" ht="20.25" customHeight="1">
      <c r="A920" s="13"/>
      <c r="B920" s="71" t="s">
        <v>508</v>
      </c>
      <c r="C920" s="106"/>
      <c r="D920" s="106"/>
      <c r="E920" s="106"/>
      <c r="F920" s="152"/>
      <c r="G920" s="152"/>
      <c r="H920" s="106"/>
      <c r="I920" s="13"/>
      <c r="J920" s="13"/>
      <c r="K920" s="13"/>
      <c r="L920" s="13"/>
      <c r="M920" s="13"/>
      <c r="N920" s="13"/>
    </row>
    <row r="921" spans="1:14" ht="32.25" customHeight="1">
      <c r="A921" s="13"/>
      <c r="B921" s="2" t="s">
        <v>154</v>
      </c>
      <c r="C921" s="106"/>
      <c r="D921" s="106"/>
      <c r="E921" s="106"/>
      <c r="F921" s="339">
        <f>F917/F919</f>
        <v>0.0001322543767232297</v>
      </c>
      <c r="G921" s="339">
        <f>G917/G919</f>
        <v>0.0001322543767232297</v>
      </c>
      <c r="H921" s="106"/>
      <c r="I921" s="13"/>
      <c r="J921" s="13"/>
      <c r="K921" s="13"/>
      <c r="L921" s="13"/>
      <c r="M921" s="13"/>
      <c r="N921" s="13"/>
    </row>
    <row r="922" spans="1:14" ht="15.75">
      <c r="A922" s="13"/>
      <c r="B922" s="160" t="s">
        <v>132</v>
      </c>
      <c r="C922" s="160"/>
      <c r="D922" s="160"/>
      <c r="E922" s="160"/>
      <c r="F922" s="317">
        <f>G922+H922</f>
        <v>9984</v>
      </c>
      <c r="G922" s="160"/>
      <c r="H922" s="317">
        <f>H923+H928</f>
        <v>9984</v>
      </c>
      <c r="I922" s="13"/>
      <c r="J922" s="13"/>
      <c r="K922" s="13"/>
      <c r="L922" s="13"/>
      <c r="M922" s="13"/>
      <c r="N922" s="13"/>
    </row>
    <row r="923" spans="1:14" ht="31.5">
      <c r="A923" s="106"/>
      <c r="B923" s="2" t="s">
        <v>133</v>
      </c>
      <c r="C923" s="106"/>
      <c r="D923" s="106"/>
      <c r="E923" s="106"/>
      <c r="F923" s="161">
        <f>H923</f>
        <v>8084</v>
      </c>
      <c r="G923" s="161"/>
      <c r="H923" s="161">
        <v>8084</v>
      </c>
      <c r="I923" s="161"/>
      <c r="J923" s="106"/>
      <c r="K923" s="106"/>
      <c r="L923" s="13"/>
      <c r="M923" s="13"/>
      <c r="N923" s="13"/>
    </row>
    <row r="924" spans="1:14" ht="15.75">
      <c r="A924" s="106"/>
      <c r="B924" s="71" t="s">
        <v>507</v>
      </c>
      <c r="C924" s="106"/>
      <c r="D924" s="106"/>
      <c r="E924" s="106"/>
      <c r="F924" s="106"/>
      <c r="G924" s="106"/>
      <c r="H924" s="106"/>
      <c r="I924" s="106"/>
      <c r="J924" s="106"/>
      <c r="K924" s="106"/>
      <c r="L924" s="13"/>
      <c r="M924" s="13"/>
      <c r="N924" s="13"/>
    </row>
    <row r="925" spans="1:14" ht="18.75" customHeight="1">
      <c r="A925" s="106"/>
      <c r="B925" s="19" t="s">
        <v>134</v>
      </c>
      <c r="C925" s="106"/>
      <c r="D925" s="106"/>
      <c r="E925" s="106"/>
      <c r="F925" s="106">
        <f>H925</f>
        <v>19</v>
      </c>
      <c r="G925" s="106"/>
      <c r="H925" s="106">
        <v>19</v>
      </c>
      <c r="I925" s="106"/>
      <c r="J925" s="106"/>
      <c r="K925" s="106"/>
      <c r="L925" s="13"/>
      <c r="M925" s="13"/>
      <c r="N925" s="13"/>
    </row>
    <row r="926" spans="1:14" ht="15.75">
      <c r="A926" s="106"/>
      <c r="B926" s="71" t="s">
        <v>508</v>
      </c>
      <c r="C926" s="106"/>
      <c r="D926" s="106"/>
      <c r="E926" s="106"/>
      <c r="F926" s="106"/>
      <c r="G926" s="106"/>
      <c r="H926" s="106"/>
      <c r="I926" s="106"/>
      <c r="J926" s="106"/>
      <c r="K926" s="106"/>
      <c r="L926" s="13"/>
      <c r="M926" s="13"/>
      <c r="N926" s="13"/>
    </row>
    <row r="927" spans="1:14" ht="31.5">
      <c r="A927" s="106"/>
      <c r="B927" s="2" t="s">
        <v>135</v>
      </c>
      <c r="C927" s="106"/>
      <c r="D927" s="106"/>
      <c r="E927" s="106"/>
      <c r="F927" s="161">
        <f aca="true" t="shared" si="167" ref="F927:F932">H927</f>
        <v>425.4736842105263</v>
      </c>
      <c r="G927" s="161"/>
      <c r="H927" s="161">
        <f>H923/H925</f>
        <v>425.4736842105263</v>
      </c>
      <c r="I927" s="106"/>
      <c r="J927" s="106"/>
      <c r="K927" s="106"/>
      <c r="L927" s="13"/>
      <c r="M927" s="13"/>
      <c r="N927" s="13"/>
    </row>
    <row r="928" spans="1:14" ht="31.5">
      <c r="A928" s="106"/>
      <c r="B928" s="2" t="s">
        <v>589</v>
      </c>
      <c r="C928" s="106"/>
      <c r="D928" s="106"/>
      <c r="E928" s="106"/>
      <c r="F928" s="161">
        <f t="shared" si="167"/>
        <v>1900</v>
      </c>
      <c r="G928" s="106"/>
      <c r="H928" s="161">
        <v>1900</v>
      </c>
      <c r="I928" s="106"/>
      <c r="J928" s="106"/>
      <c r="K928" s="106"/>
      <c r="L928" s="13"/>
      <c r="M928" s="13"/>
      <c r="N928" s="13"/>
    </row>
    <row r="929" spans="1:14" ht="15.75">
      <c r="A929" s="106"/>
      <c r="B929" s="71" t="s">
        <v>507</v>
      </c>
      <c r="C929" s="106"/>
      <c r="D929" s="106"/>
      <c r="E929" s="106"/>
      <c r="F929" s="161">
        <f t="shared" si="167"/>
        <v>0</v>
      </c>
      <c r="G929" s="106"/>
      <c r="H929" s="106"/>
      <c r="I929" s="106"/>
      <c r="J929" s="106"/>
      <c r="K929" s="106"/>
      <c r="L929" s="13"/>
      <c r="M929" s="13"/>
      <c r="N929" s="13"/>
    </row>
    <row r="930" spans="1:14" ht="15.75">
      <c r="A930" s="106"/>
      <c r="B930" s="19" t="s">
        <v>590</v>
      </c>
      <c r="C930" s="106"/>
      <c r="D930" s="106"/>
      <c r="E930" s="106"/>
      <c r="F930" s="161">
        <f t="shared" si="167"/>
        <v>4200</v>
      </c>
      <c r="G930" s="106"/>
      <c r="H930" s="106">
        <v>4200</v>
      </c>
      <c r="I930" s="106"/>
      <c r="J930" s="106"/>
      <c r="K930" s="106"/>
      <c r="L930" s="13"/>
      <c r="M930" s="13"/>
      <c r="N930" s="13"/>
    </row>
    <row r="931" spans="1:14" ht="15.75">
      <c r="A931" s="13"/>
      <c r="B931" s="71" t="s">
        <v>508</v>
      </c>
      <c r="C931" s="106"/>
      <c r="D931" s="106"/>
      <c r="E931" s="106"/>
      <c r="F931" s="161">
        <f t="shared" si="167"/>
        <v>0</v>
      </c>
      <c r="G931" s="106"/>
      <c r="H931" s="106"/>
      <c r="I931" s="13"/>
      <c r="J931" s="13"/>
      <c r="K931" s="13"/>
      <c r="L931" s="13"/>
      <c r="M931" s="13"/>
      <c r="N931" s="13"/>
    </row>
    <row r="932" spans="1:14" ht="15.75">
      <c r="A932" s="13"/>
      <c r="B932" s="2" t="s">
        <v>591</v>
      </c>
      <c r="C932" s="106"/>
      <c r="D932" s="106"/>
      <c r="E932" s="106"/>
      <c r="F932" s="152">
        <f t="shared" si="167"/>
        <v>0.4523809523809524</v>
      </c>
      <c r="G932" s="106"/>
      <c r="H932" s="152">
        <f>H928/H930</f>
        <v>0.4523809523809524</v>
      </c>
      <c r="I932" s="13"/>
      <c r="J932" s="13"/>
      <c r="K932" s="13"/>
      <c r="L932" s="13"/>
      <c r="M932" s="13"/>
      <c r="N932" s="13"/>
    </row>
    <row r="933" spans="1:14" ht="15.75">
      <c r="A933" s="13"/>
      <c r="B933" s="106"/>
      <c r="C933" s="106"/>
      <c r="D933" s="106"/>
      <c r="E933" s="106"/>
      <c r="F933" s="106"/>
      <c r="G933" s="106"/>
      <c r="H933" s="106"/>
      <c r="I933" s="13"/>
      <c r="J933" s="13"/>
      <c r="K933" s="13"/>
      <c r="L933" s="13"/>
      <c r="M933" s="13"/>
      <c r="N933" s="13"/>
    </row>
    <row r="934" spans="1:14" ht="12.7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</row>
    <row r="936" ht="12" customHeight="1"/>
    <row r="937" ht="12.75" hidden="1"/>
    <row r="938" ht="10.5" customHeight="1" hidden="1"/>
    <row r="939" ht="12.75" hidden="1"/>
    <row r="940" ht="12.75" hidden="1"/>
    <row r="941" ht="12.75" hidden="1"/>
    <row r="942" ht="12.75" hidden="1"/>
    <row r="943" spans="1:12" ht="18.75">
      <c r="A943" s="4" t="s">
        <v>119</v>
      </c>
      <c r="B943" s="4"/>
      <c r="C943" s="4"/>
      <c r="D943" s="4"/>
      <c r="E943" s="4"/>
      <c r="F943" s="4"/>
      <c r="G943" s="381" t="s">
        <v>117</v>
      </c>
      <c r="H943" s="381"/>
      <c r="I943" s="381"/>
      <c r="J943" s="381"/>
      <c r="K943" s="381"/>
      <c r="L943" s="381"/>
    </row>
    <row r="944" spans="1:8" ht="48.75" customHeight="1">
      <c r="A944" s="114" t="s">
        <v>84</v>
      </c>
      <c r="B944" s="4"/>
      <c r="C944" s="4"/>
      <c r="D944" s="4"/>
      <c r="E944" s="4"/>
      <c r="F944" s="4"/>
      <c r="G944" s="4"/>
      <c r="H944" s="4"/>
    </row>
  </sheetData>
  <sheetProtection/>
  <mergeCells count="11">
    <mergeCell ref="G2:N2"/>
    <mergeCell ref="C8:E8"/>
    <mergeCell ref="F8:H8"/>
    <mergeCell ref="C7:N7"/>
    <mergeCell ref="A5:L5"/>
    <mergeCell ref="A7:A9"/>
    <mergeCell ref="B7:B9"/>
    <mergeCell ref="I8:K8"/>
    <mergeCell ref="L8:N8"/>
    <mergeCell ref="G943:L943"/>
    <mergeCell ref="G3:N3"/>
  </mergeCells>
  <printOptions/>
  <pageMargins left="0.31496062992125984" right="0.31496062992125984" top="0.9448818897637796" bottom="0.15748031496062992" header="0.31496062992125984" footer="0.31496062992125984"/>
  <pageSetup fitToHeight="30" fitToWidth="1" horizontalDpi="600" verticalDpi="600" orientation="portrait" paperSize="9" scale="45" r:id="rId2"/>
  <rowBreaks count="4" manualBreakCount="4">
    <brk id="63" max="13" man="1"/>
    <brk id="819" max="13" man="1"/>
    <brk id="846" max="13" man="1"/>
    <brk id="921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68"/>
  <sheetViews>
    <sheetView view="pageBreakPreview" zoomScale="75" zoomScaleNormal="75" zoomScaleSheetLayoutView="75" zoomScalePageLayoutView="0" workbookViewId="0" topLeftCell="A49">
      <selection activeCell="E10" sqref="E10"/>
    </sheetView>
  </sheetViews>
  <sheetFormatPr defaultColWidth="9.140625" defaultRowHeight="12.75"/>
  <cols>
    <col min="1" max="1" width="83.140625" style="0" customWidth="1"/>
    <col min="2" max="2" width="15.00390625" style="0" customWidth="1"/>
    <col min="3" max="3" width="10.140625" style="0" customWidth="1"/>
    <col min="4" max="4" width="10.57421875" style="0" customWidth="1"/>
    <col min="5" max="5" width="11.140625" style="0" customWidth="1"/>
    <col min="6" max="7" width="10.7109375" style="0" customWidth="1"/>
    <col min="8" max="8" width="35.28125" style="0" customWidth="1"/>
    <col min="9" max="9" width="10.00390625" style="0" bestFit="1" customWidth="1"/>
  </cols>
  <sheetData>
    <row r="1" spans="1:9" ht="18.75">
      <c r="A1" s="6"/>
      <c r="B1" s="6"/>
      <c r="C1" s="6"/>
      <c r="D1" s="6"/>
      <c r="E1" s="3"/>
      <c r="H1" s="5" t="s">
        <v>28</v>
      </c>
      <c r="I1" s="93"/>
    </row>
    <row r="2" spans="1:8" ht="83.25" customHeight="1">
      <c r="A2" s="6"/>
      <c r="B2" s="6"/>
      <c r="C2" s="6"/>
      <c r="D2" s="6"/>
      <c r="E2" s="364" t="s">
        <v>595</v>
      </c>
      <c r="F2" s="364"/>
      <c r="G2" s="364"/>
      <c r="H2" s="364"/>
    </row>
    <row r="3" spans="1:12" ht="21.75" customHeight="1">
      <c r="A3" s="6"/>
      <c r="B3" s="6"/>
      <c r="C3" s="6"/>
      <c r="D3" s="6"/>
      <c r="E3" s="360" t="s">
        <v>596</v>
      </c>
      <c r="F3" s="360"/>
      <c r="G3" s="360"/>
      <c r="H3" s="360"/>
      <c r="I3" s="360"/>
      <c r="J3" s="360"/>
      <c r="K3" s="360"/>
      <c r="L3" s="360"/>
    </row>
    <row r="4" spans="1:9" ht="18.75" customHeight="1">
      <c r="A4" s="6"/>
      <c r="B4" s="6"/>
      <c r="C4" s="6"/>
      <c r="D4" s="6"/>
      <c r="E4" s="1"/>
      <c r="F4" s="1"/>
      <c r="G4" s="1"/>
      <c r="H4" s="1"/>
      <c r="I4" s="93"/>
    </row>
    <row r="5" spans="1:11" ht="19.5" customHeight="1">
      <c r="A5" s="190" t="s">
        <v>202</v>
      </c>
      <c r="B5" s="190"/>
      <c r="C5" s="190"/>
      <c r="D5" s="191"/>
      <c r="E5" s="191"/>
      <c r="F5" s="191"/>
      <c r="G5" s="191"/>
      <c r="H5" s="35"/>
      <c r="I5" s="93"/>
      <c r="J5" s="35"/>
      <c r="K5" s="35"/>
    </row>
    <row r="6" spans="1:11" ht="18.75">
      <c r="A6" s="6"/>
      <c r="B6" s="6"/>
      <c r="C6" s="388"/>
      <c r="D6" s="388"/>
      <c r="E6" s="388"/>
      <c r="F6" s="388"/>
      <c r="G6" s="388"/>
      <c r="H6" s="388"/>
      <c r="I6" s="392">
        <f>E10-'[1]Лист1'!$D$3</f>
        <v>0.007499999977881089</v>
      </c>
      <c r="J6" s="37"/>
      <c r="K6" s="37"/>
    </row>
    <row r="7" spans="1:11" ht="18.75">
      <c r="A7" s="6"/>
      <c r="B7" s="6"/>
      <c r="C7" s="36"/>
      <c r="D7" s="36"/>
      <c r="E7" s="36"/>
      <c r="F7" s="36"/>
      <c r="G7" s="36"/>
      <c r="H7" s="95" t="s">
        <v>562</v>
      </c>
      <c r="I7" s="93"/>
      <c r="J7" s="37"/>
      <c r="K7" s="37"/>
    </row>
    <row r="8" spans="1:9" ht="15.75" customHeight="1">
      <c r="A8" s="384" t="s">
        <v>515</v>
      </c>
      <c r="B8" s="385" t="s">
        <v>554</v>
      </c>
      <c r="C8" s="384" t="s">
        <v>524</v>
      </c>
      <c r="D8" s="389" t="s">
        <v>210</v>
      </c>
      <c r="E8" s="390"/>
      <c r="F8" s="390"/>
      <c r="G8" s="391"/>
      <c r="H8" s="385" t="s">
        <v>455</v>
      </c>
      <c r="I8" s="93"/>
    </row>
    <row r="9" spans="1:9" ht="39" customHeight="1">
      <c r="A9" s="384"/>
      <c r="B9" s="386"/>
      <c r="C9" s="384"/>
      <c r="D9" s="98" t="s">
        <v>183</v>
      </c>
      <c r="E9" s="98" t="s">
        <v>82</v>
      </c>
      <c r="F9" s="98" t="s">
        <v>422</v>
      </c>
      <c r="G9" s="98" t="s">
        <v>423</v>
      </c>
      <c r="H9" s="386"/>
      <c r="I9" s="93"/>
    </row>
    <row r="10" spans="1:9" ht="34.5" customHeight="1">
      <c r="A10" s="115" t="s">
        <v>172</v>
      </c>
      <c r="B10" s="7" t="s">
        <v>176</v>
      </c>
      <c r="C10" s="116">
        <f>SUM(D10:G10)</f>
        <v>462331.55046125</v>
      </c>
      <c r="D10" s="116">
        <f>D11+D16+D23+D35+D43</f>
        <v>117736.50000000001</v>
      </c>
      <c r="E10" s="116">
        <f>E11+E16+E23+E35+E43+E56</f>
        <v>165887.8075</v>
      </c>
      <c r="F10" s="116">
        <f>F11+F16+F23+F35+F43</f>
        <v>89487.88752</v>
      </c>
      <c r="G10" s="116">
        <f>G11+G16+G23+G35+G43</f>
        <v>89219.35544125</v>
      </c>
      <c r="H10" s="115"/>
      <c r="I10" s="309"/>
    </row>
    <row r="11" spans="1:9" ht="31.5" customHeight="1">
      <c r="A11" s="136" t="s">
        <v>600</v>
      </c>
      <c r="B11" s="7" t="s">
        <v>176</v>
      </c>
      <c r="C11" s="116">
        <f aca="true" t="shared" si="0" ref="C11:C18">SUM(D11:G11)</f>
        <v>57006.523878399996</v>
      </c>
      <c r="D11" s="116">
        <f>SUM(D13:D15)</f>
        <v>17752.9</v>
      </c>
      <c r="E11" s="116">
        <f>SUM(E13:E15)</f>
        <v>14632.1</v>
      </c>
      <c r="F11" s="116">
        <f>SUM(F13:F15)</f>
        <v>11972.326399999998</v>
      </c>
      <c r="G11" s="116">
        <f>G15</f>
        <v>12649.197478400001</v>
      </c>
      <c r="H11" s="107" t="s">
        <v>454</v>
      </c>
      <c r="I11" s="93"/>
    </row>
    <row r="12" spans="1:9" ht="21" customHeight="1">
      <c r="A12" s="132" t="s">
        <v>557</v>
      </c>
      <c r="B12" s="132"/>
      <c r="C12" s="116"/>
      <c r="D12" s="116"/>
      <c r="E12" s="116"/>
      <c r="F12" s="116"/>
      <c r="G12" s="116"/>
      <c r="H12" s="115"/>
      <c r="I12" s="93"/>
    </row>
    <row r="13" spans="1:9" ht="17.25" customHeight="1">
      <c r="A13" s="100" t="s">
        <v>560</v>
      </c>
      <c r="B13" s="100"/>
      <c r="C13" s="116"/>
      <c r="D13" s="117"/>
      <c r="E13" s="117"/>
      <c r="F13" s="117"/>
      <c r="G13" s="117"/>
      <c r="H13" s="387"/>
      <c r="I13" s="93"/>
    </row>
    <row r="14" spans="1:9" ht="19.5" customHeight="1">
      <c r="A14" s="112" t="s">
        <v>561</v>
      </c>
      <c r="B14" s="112"/>
      <c r="C14" s="116"/>
      <c r="D14" s="118"/>
      <c r="E14" s="118"/>
      <c r="F14" s="118"/>
      <c r="G14" s="118"/>
      <c r="H14" s="387"/>
      <c r="I14" s="93"/>
    </row>
    <row r="15" spans="1:9" ht="34.5" customHeight="1">
      <c r="A15" s="97" t="s">
        <v>317</v>
      </c>
      <c r="B15" s="112"/>
      <c r="C15" s="116">
        <f t="shared" si="0"/>
        <v>57006.523878399996</v>
      </c>
      <c r="D15" s="119">
        <f>'испр. д. 3'!C23</f>
        <v>17752.9</v>
      </c>
      <c r="E15" s="119">
        <f>'испр. д. 3'!G23</f>
        <v>14632.1</v>
      </c>
      <c r="F15" s="119">
        <f>'испр. д. 3'!J23</f>
        <v>11972.326399999998</v>
      </c>
      <c r="G15" s="119">
        <f>'испр. д. 3'!L23</f>
        <v>12649.197478400001</v>
      </c>
      <c r="H15" s="387"/>
      <c r="I15" s="93"/>
    </row>
    <row r="16" spans="1:9" ht="33.75" customHeight="1">
      <c r="A16" s="134" t="s">
        <v>100</v>
      </c>
      <c r="B16" s="7" t="s">
        <v>176</v>
      </c>
      <c r="C16" s="116">
        <f t="shared" si="0"/>
        <v>1069.1</v>
      </c>
      <c r="D16" s="120">
        <f>D18</f>
        <v>271</v>
      </c>
      <c r="E16" s="120">
        <f>E18</f>
        <v>212</v>
      </c>
      <c r="F16" s="120">
        <f>F18</f>
        <v>285.1</v>
      </c>
      <c r="G16" s="120">
        <f>G18</f>
        <v>301</v>
      </c>
      <c r="H16" s="170" t="s">
        <v>97</v>
      </c>
      <c r="I16" s="93"/>
    </row>
    <row r="17" spans="1:9" ht="33" customHeight="1">
      <c r="A17" s="135" t="s">
        <v>42</v>
      </c>
      <c r="B17" s="135"/>
      <c r="C17" s="116">
        <f t="shared" si="0"/>
        <v>0</v>
      </c>
      <c r="D17" s="119"/>
      <c r="E17" s="119"/>
      <c r="F17" s="119"/>
      <c r="G17" s="119"/>
      <c r="H17" s="96"/>
      <c r="I17" s="93"/>
    </row>
    <row r="18" spans="1:9" ht="34.5" customHeight="1">
      <c r="A18" s="100" t="s">
        <v>452</v>
      </c>
      <c r="B18" s="100"/>
      <c r="C18" s="116">
        <f t="shared" si="0"/>
        <v>1069.1</v>
      </c>
      <c r="D18" s="122">
        <f>'испр. д. 3'!C94</f>
        <v>271</v>
      </c>
      <c r="E18" s="122">
        <f>'испр. д. 3'!F93</f>
        <v>212</v>
      </c>
      <c r="F18" s="122">
        <f>'испр. д. 3'!I93</f>
        <v>285.1</v>
      </c>
      <c r="G18" s="122">
        <f>'испр. д. 3'!L93</f>
        <v>301</v>
      </c>
      <c r="H18" s="7"/>
      <c r="I18" s="93"/>
    </row>
    <row r="19" spans="1:9" ht="35.25" customHeight="1">
      <c r="A19" s="136" t="s">
        <v>101</v>
      </c>
      <c r="B19" s="115"/>
      <c r="C19" s="123"/>
      <c r="D19" s="124"/>
      <c r="E19" s="124"/>
      <c r="F19" s="124"/>
      <c r="G19" s="124"/>
      <c r="H19" s="98" t="s">
        <v>102</v>
      </c>
      <c r="I19" s="93"/>
    </row>
    <row r="20" spans="1:9" ht="38.25" customHeight="1">
      <c r="A20" s="132" t="s">
        <v>43</v>
      </c>
      <c r="B20" s="132"/>
      <c r="C20" s="123"/>
      <c r="D20" s="124"/>
      <c r="E20" s="124"/>
      <c r="F20" s="124"/>
      <c r="G20" s="124"/>
      <c r="H20" s="98"/>
      <c r="I20" s="93"/>
    </row>
    <row r="21" spans="1:9" ht="21" customHeight="1">
      <c r="A21" s="100" t="s">
        <v>30</v>
      </c>
      <c r="B21" s="100"/>
      <c r="C21" s="117"/>
      <c r="D21" s="125"/>
      <c r="E21" s="125"/>
      <c r="F21" s="125"/>
      <c r="G21" s="125"/>
      <c r="H21" s="7"/>
      <c r="I21" s="93"/>
    </row>
    <row r="22" spans="1:9" ht="18.75" customHeight="1">
      <c r="A22" s="112" t="s">
        <v>31</v>
      </c>
      <c r="B22" s="112"/>
      <c r="C22" s="126"/>
      <c r="D22" s="126"/>
      <c r="E22" s="126"/>
      <c r="F22" s="126"/>
      <c r="G22" s="126"/>
      <c r="H22" s="89"/>
      <c r="I22" s="93"/>
    </row>
    <row r="23" spans="1:9" ht="49.5" customHeight="1">
      <c r="A23" s="131" t="s">
        <v>103</v>
      </c>
      <c r="B23" s="7" t="s">
        <v>176</v>
      </c>
      <c r="C23" s="120">
        <f>SUM(D23:G23)</f>
        <v>108217.60977816251</v>
      </c>
      <c r="D23" s="120">
        <f>SUM(D27:D31)</f>
        <v>23292.800000000003</v>
      </c>
      <c r="E23" s="120">
        <f>SUM(E27:E34)</f>
        <v>25682</v>
      </c>
      <c r="F23" s="120">
        <f>SUM(F27:F31)</f>
        <v>29203.112057500002</v>
      </c>
      <c r="G23" s="120">
        <f>SUM(G27:G31)</f>
        <v>30039.697720662498</v>
      </c>
      <c r="H23" s="100" t="s">
        <v>483</v>
      </c>
      <c r="I23" s="93"/>
    </row>
    <row r="24" spans="1:9" ht="49.5" customHeight="1">
      <c r="A24" s="133" t="s">
        <v>44</v>
      </c>
      <c r="B24" s="133"/>
      <c r="C24" s="118"/>
      <c r="D24" s="118"/>
      <c r="E24" s="118"/>
      <c r="F24" s="118"/>
      <c r="G24" s="118"/>
      <c r="H24" s="11"/>
      <c r="I24" s="93"/>
    </row>
    <row r="25" spans="1:9" ht="36.75" customHeight="1">
      <c r="A25" s="100" t="s">
        <v>544</v>
      </c>
      <c r="B25" s="100"/>
      <c r="C25" s="118"/>
      <c r="D25" s="118"/>
      <c r="E25" s="118"/>
      <c r="F25" s="118"/>
      <c r="G25" s="118"/>
      <c r="H25" s="99"/>
      <c r="I25" s="93"/>
    </row>
    <row r="26" spans="1:9" ht="21" customHeight="1">
      <c r="A26" s="100" t="s">
        <v>503</v>
      </c>
      <c r="B26" s="100"/>
      <c r="C26" s="127"/>
      <c r="D26" s="117"/>
      <c r="E26" s="117"/>
      <c r="F26" s="117"/>
      <c r="G26" s="117"/>
      <c r="H26" s="99"/>
      <c r="I26" s="93"/>
    </row>
    <row r="27" spans="1:9" ht="18.75" customHeight="1">
      <c r="A27" s="112" t="s">
        <v>558</v>
      </c>
      <c r="B27" s="112"/>
      <c r="C27" s="121">
        <f>SUM(D27:G27)</f>
        <v>31428.8</v>
      </c>
      <c r="D27" s="121">
        <f>'испр. д. 3'!C108</f>
        <v>8823.1</v>
      </c>
      <c r="E27" s="121">
        <f>'испр. д. 3'!F108</f>
        <v>9244.199999999999</v>
      </c>
      <c r="F27" s="121">
        <f>'испр. д. 3'!I108</f>
        <v>6498.5</v>
      </c>
      <c r="G27" s="121">
        <f>'испр. д. 3'!L108</f>
        <v>6863</v>
      </c>
      <c r="H27" s="89"/>
      <c r="I27" s="93"/>
    </row>
    <row r="28" spans="1:9" ht="16.5" customHeight="1">
      <c r="A28" s="100" t="s">
        <v>496</v>
      </c>
      <c r="B28" s="100"/>
      <c r="C28" s="121">
        <f aca="true" t="shared" si="1" ref="C28:C52">SUM(D28:G28)</f>
        <v>19035.3097781625</v>
      </c>
      <c r="D28" s="121">
        <f>'испр. д. 3'!C162</f>
        <v>457.70000000000005</v>
      </c>
      <c r="E28" s="121">
        <f>'испр. д. 3'!G162</f>
        <v>699.4000000000001</v>
      </c>
      <c r="F28" s="121">
        <f>'испр. д. 3'!I162</f>
        <v>9081.312057500001</v>
      </c>
      <c r="G28" s="121">
        <f>'испр. д. 3'!L163</f>
        <v>8796.897720662499</v>
      </c>
      <c r="H28" s="7"/>
      <c r="I28" s="93"/>
    </row>
    <row r="29" spans="1:9" ht="20.25" customHeight="1">
      <c r="A29" s="100" t="s">
        <v>203</v>
      </c>
      <c r="B29" s="100"/>
      <c r="C29" s="121">
        <f t="shared" si="1"/>
        <v>68.5</v>
      </c>
      <c r="D29" s="121">
        <f>'испр. д. 3'!D240</f>
        <v>10.7</v>
      </c>
      <c r="E29" s="121">
        <f>'испр. д. 3'!G240</f>
        <v>32.8</v>
      </c>
      <c r="F29" s="121">
        <f>'испр. д. 3'!J240</f>
        <v>12.2</v>
      </c>
      <c r="G29" s="121">
        <f>'испр. д. 3'!M241</f>
        <v>12.8</v>
      </c>
      <c r="H29" s="7"/>
      <c r="I29" s="93"/>
    </row>
    <row r="30" spans="1:9" ht="15.75" customHeight="1">
      <c r="A30" s="100" t="s">
        <v>427</v>
      </c>
      <c r="B30" s="100"/>
      <c r="C30" s="121">
        <f t="shared" si="1"/>
        <v>1172.2</v>
      </c>
      <c r="D30" s="121">
        <f>'испр. д. 3'!C262</f>
        <v>280</v>
      </c>
      <c r="E30" s="121">
        <f>'испр. д. 3'!F262</f>
        <v>250</v>
      </c>
      <c r="F30" s="121">
        <f>'испр. д. 3'!I262</f>
        <v>315.4</v>
      </c>
      <c r="G30" s="121">
        <f>'испр. д. 3'!L262</f>
        <v>326.8</v>
      </c>
      <c r="H30" s="7"/>
      <c r="I30" s="93"/>
    </row>
    <row r="31" spans="1:9" ht="34.5" customHeight="1">
      <c r="A31" s="100" t="s">
        <v>428</v>
      </c>
      <c r="B31" s="100"/>
      <c r="C31" s="121">
        <f t="shared" si="1"/>
        <v>55412.8</v>
      </c>
      <c r="D31" s="121">
        <f>'испр. д. 3'!C295</f>
        <v>13721.3</v>
      </c>
      <c r="E31" s="121">
        <f>'испр. д. 3'!F295</f>
        <v>14355.6</v>
      </c>
      <c r="F31" s="121">
        <f>'испр. д. 3'!I295</f>
        <v>13295.7</v>
      </c>
      <c r="G31" s="121">
        <f>'испр. д. 3'!L295</f>
        <v>14040.2</v>
      </c>
      <c r="H31" s="7"/>
      <c r="I31" s="93"/>
    </row>
    <row r="32" spans="1:9" ht="34.5" customHeight="1">
      <c r="A32" s="252" t="s">
        <v>104</v>
      </c>
      <c r="B32" s="100"/>
      <c r="C32" s="121"/>
      <c r="D32" s="121"/>
      <c r="E32" s="121">
        <f>'испр. д. 3'!G309</f>
        <v>700</v>
      </c>
      <c r="F32" s="121"/>
      <c r="G32" s="121"/>
      <c r="H32" s="7"/>
      <c r="I32" s="93"/>
    </row>
    <row r="33" spans="1:9" ht="19.5" customHeight="1">
      <c r="A33" s="252" t="s">
        <v>105</v>
      </c>
      <c r="B33" s="100"/>
      <c r="C33" s="121"/>
      <c r="D33" s="121"/>
      <c r="E33" s="121">
        <f>'испр. д. 3'!G321</f>
        <v>300</v>
      </c>
      <c r="F33" s="121"/>
      <c r="G33" s="121"/>
      <c r="H33" s="7"/>
      <c r="I33" s="93"/>
    </row>
    <row r="34" spans="1:9" ht="34.5" customHeight="1">
      <c r="A34" s="252" t="s">
        <v>106</v>
      </c>
      <c r="B34" s="100"/>
      <c r="C34" s="121"/>
      <c r="D34" s="121"/>
      <c r="E34" s="121">
        <f>'испр. д. 3'!G334</f>
        <v>100</v>
      </c>
      <c r="F34" s="121"/>
      <c r="G34" s="121"/>
      <c r="H34" s="7"/>
      <c r="I34" s="93"/>
    </row>
    <row r="35" spans="1:9" ht="30.75" customHeight="1">
      <c r="A35" s="134" t="s">
        <v>107</v>
      </c>
      <c r="B35" s="7" t="s">
        <v>176</v>
      </c>
      <c r="C35" s="121">
        <f t="shared" si="1"/>
        <v>18212.696804687497</v>
      </c>
      <c r="D35" s="127">
        <f>SUM(D37:D39)</f>
        <v>4767.700000000001</v>
      </c>
      <c r="E35" s="127">
        <f>SUM(E37:E39)</f>
        <v>3865.4874999999997</v>
      </c>
      <c r="F35" s="127">
        <f>SUM(F37:F39)</f>
        <v>4640.549062499999</v>
      </c>
      <c r="G35" s="127">
        <f>SUM(G37:G39)</f>
        <v>4938.9602421875</v>
      </c>
      <c r="H35" s="100" t="s">
        <v>483</v>
      </c>
      <c r="I35" s="93"/>
    </row>
    <row r="36" spans="1:9" ht="33.75" customHeight="1">
      <c r="A36" s="135" t="s">
        <v>41</v>
      </c>
      <c r="B36" s="135"/>
      <c r="C36" s="121"/>
      <c r="D36" s="121"/>
      <c r="E36" s="121"/>
      <c r="F36" s="121"/>
      <c r="G36" s="121"/>
      <c r="H36" s="7"/>
      <c r="I36" s="93"/>
    </row>
    <row r="37" spans="1:9" ht="37.5" customHeight="1">
      <c r="A37" s="100" t="s">
        <v>514</v>
      </c>
      <c r="B37" s="100"/>
      <c r="C37" s="121">
        <f t="shared" si="1"/>
        <v>369.9</v>
      </c>
      <c r="D37" s="121">
        <f>'испр. д. 3'!C350</f>
        <v>55.3</v>
      </c>
      <c r="E37" s="121">
        <f>'испр. д. 3'!F350</f>
        <v>72.9</v>
      </c>
      <c r="F37" s="121">
        <f>'испр. д. 3'!I350</f>
        <v>117.5</v>
      </c>
      <c r="G37" s="121">
        <f>'испр. д. 3'!L350</f>
        <v>124.20000000000002</v>
      </c>
      <c r="H37" s="7"/>
      <c r="I37" s="93"/>
    </row>
    <row r="38" spans="1:9" ht="34.5" customHeight="1">
      <c r="A38" s="112" t="s">
        <v>559</v>
      </c>
      <c r="B38" s="112"/>
      <c r="C38" s="121">
        <f t="shared" si="1"/>
        <v>8218.3</v>
      </c>
      <c r="D38" s="119">
        <f>'испр. д. 3'!C442</f>
        <v>2574.6</v>
      </c>
      <c r="E38" s="119">
        <f>'испр. д. 3'!F442</f>
        <v>959.1999999999999</v>
      </c>
      <c r="F38" s="119">
        <f>'испр. д. 3'!I442</f>
        <v>2278.3999999999996</v>
      </c>
      <c r="G38" s="119">
        <f>'испр. д. 3'!L442</f>
        <v>2406.1</v>
      </c>
      <c r="H38" s="89"/>
      <c r="I38" s="93"/>
    </row>
    <row r="39" spans="1:9" ht="19.5" customHeight="1">
      <c r="A39" s="112" t="s">
        <v>499</v>
      </c>
      <c r="B39" s="112"/>
      <c r="C39" s="121">
        <f t="shared" si="1"/>
        <v>9624.4968046875</v>
      </c>
      <c r="D39" s="119">
        <f>'испр. д. 3'!C500</f>
        <v>2137.8</v>
      </c>
      <c r="E39" s="119">
        <f>'испр. д. 3'!F500</f>
        <v>2833.3875</v>
      </c>
      <c r="F39" s="119">
        <f>'испр. д. 3'!I500</f>
        <v>2244.6490624999997</v>
      </c>
      <c r="G39" s="119">
        <f>'испр. д. 3'!L500</f>
        <v>2408.6602421875</v>
      </c>
      <c r="H39" s="89"/>
      <c r="I39" s="93"/>
    </row>
    <row r="40" spans="1:9" ht="33.75" customHeight="1">
      <c r="A40" s="131" t="s">
        <v>108</v>
      </c>
      <c r="B40" s="131"/>
      <c r="C40" s="121"/>
      <c r="D40" s="128"/>
      <c r="E40" s="128"/>
      <c r="F40" s="128"/>
      <c r="G40" s="128"/>
      <c r="H40" s="100" t="s">
        <v>483</v>
      </c>
      <c r="I40" s="93"/>
    </row>
    <row r="41" spans="1:9" ht="32.25" customHeight="1">
      <c r="A41" s="130" t="s">
        <v>45</v>
      </c>
      <c r="B41" s="130"/>
      <c r="C41" s="121"/>
      <c r="D41" s="128"/>
      <c r="E41" s="128"/>
      <c r="F41" s="128"/>
      <c r="G41" s="128"/>
      <c r="H41" s="100"/>
      <c r="I41" s="93"/>
    </row>
    <row r="42" spans="1:9" ht="17.25" customHeight="1">
      <c r="A42" s="100" t="s">
        <v>516</v>
      </c>
      <c r="B42" s="100"/>
      <c r="C42" s="121"/>
      <c r="D42" s="103"/>
      <c r="E42" s="103"/>
      <c r="F42" s="103"/>
      <c r="G42" s="103"/>
      <c r="H42" s="129"/>
      <c r="I42" s="93"/>
    </row>
    <row r="43" spans="1:9" ht="37.5" customHeight="1">
      <c r="A43" s="327" t="s">
        <v>208</v>
      </c>
      <c r="B43" s="7" t="s">
        <v>176</v>
      </c>
      <c r="C43" s="127">
        <f t="shared" si="1"/>
        <v>224714</v>
      </c>
      <c r="D43" s="344">
        <f>D45+D46+D47+D48+D49+D50+D51+D52+D53+D54</f>
        <v>71652.1</v>
      </c>
      <c r="E43" s="344">
        <f>SUM(E45:E55)</f>
        <v>68384.6</v>
      </c>
      <c r="F43" s="344">
        <f>F45+F46+F47+F48+F49+F50+F51+F52</f>
        <v>43386.8</v>
      </c>
      <c r="G43" s="358">
        <f>G45+G46+G47+G48+G49+G50+G51+G52</f>
        <v>41290.5</v>
      </c>
      <c r="H43" s="100" t="s">
        <v>483</v>
      </c>
      <c r="I43" s="93"/>
    </row>
    <row r="44" spans="1:9" ht="83.25" customHeight="1">
      <c r="A44" s="98" t="s">
        <v>430</v>
      </c>
      <c r="B44" s="130"/>
      <c r="C44" s="121"/>
      <c r="D44" s="101"/>
      <c r="E44" s="101"/>
      <c r="F44" s="101"/>
      <c r="G44" s="101"/>
      <c r="H44" s="115"/>
      <c r="I44" s="93"/>
    </row>
    <row r="45" spans="1:8" ht="31.5" customHeight="1">
      <c r="A45" s="137" t="s">
        <v>406</v>
      </c>
      <c r="B45" s="100"/>
      <c r="C45" s="121">
        <f t="shared" si="1"/>
        <v>22523.1</v>
      </c>
      <c r="D45" s="119">
        <f>'испр. д. 3'!C590</f>
        <v>13252.2</v>
      </c>
      <c r="E45" s="126">
        <f>'испр. д. 3'!F590</f>
        <v>8418.3</v>
      </c>
      <c r="F45" s="126">
        <v>405.6</v>
      </c>
      <c r="G45" s="119">
        <v>447</v>
      </c>
      <c r="H45" s="101"/>
    </row>
    <row r="46" spans="1:8" ht="33" customHeight="1">
      <c r="A46" s="100" t="s">
        <v>357</v>
      </c>
      <c r="B46" s="112"/>
      <c r="C46" s="121">
        <f t="shared" si="1"/>
        <v>95098</v>
      </c>
      <c r="D46" s="126">
        <f>'испр. д. 3'!C600</f>
        <v>31267.7</v>
      </c>
      <c r="E46" s="119">
        <f>'испр. д. 3'!F600</f>
        <v>33002</v>
      </c>
      <c r="F46" s="119">
        <f>'испр. д. 3'!I600</f>
        <v>15147.4</v>
      </c>
      <c r="G46" s="119">
        <f>'испр. д. 3'!L600</f>
        <v>15680.900000000001</v>
      </c>
      <c r="H46" s="101"/>
    </row>
    <row r="47" spans="1:8" ht="33" customHeight="1">
      <c r="A47" s="112" t="s">
        <v>91</v>
      </c>
      <c r="B47" s="101"/>
      <c r="C47" s="121">
        <f t="shared" si="1"/>
        <v>3398.7</v>
      </c>
      <c r="D47" s="119">
        <f>'испр. д. 3'!C653</f>
        <v>267.1</v>
      </c>
      <c r="E47" s="119">
        <f>'испр. д. 3'!F653</f>
        <v>617</v>
      </c>
      <c r="F47" s="126">
        <f>'испр. д. 3'!I653</f>
        <v>2250.4</v>
      </c>
      <c r="G47" s="126">
        <f>'испр. д. 3'!L653</f>
        <v>264.2</v>
      </c>
      <c r="H47" s="101"/>
    </row>
    <row r="48" spans="1:8" ht="33" customHeight="1">
      <c r="A48" s="112" t="s">
        <v>372</v>
      </c>
      <c r="B48" s="101"/>
      <c r="C48" s="121">
        <f t="shared" si="1"/>
        <v>61487.200000000004</v>
      </c>
      <c r="D48" s="126">
        <f>'испр. д. 3'!C692</f>
        <v>17261.5</v>
      </c>
      <c r="E48" s="126">
        <f>'испр. д. 3'!F692</f>
        <v>14895.2</v>
      </c>
      <c r="F48" s="126">
        <f>'испр. д. 3'!I692</f>
        <v>9202.599999999999</v>
      </c>
      <c r="G48" s="126">
        <f>'испр. д. 3'!L692</f>
        <v>20127.9</v>
      </c>
      <c r="H48" s="101"/>
    </row>
    <row r="49" spans="1:8" ht="34.5" customHeight="1">
      <c r="A49" s="112" t="s">
        <v>92</v>
      </c>
      <c r="B49" s="101"/>
      <c r="C49" s="121">
        <f t="shared" si="1"/>
        <v>18912.4</v>
      </c>
      <c r="D49" s="119">
        <f>'испр. д. 3'!C726</f>
        <v>2854.9</v>
      </c>
      <c r="E49" s="119">
        <f>'испр. д. 3'!F726</f>
        <v>1677</v>
      </c>
      <c r="F49" s="119">
        <f>'испр. д. 3'!I726</f>
        <v>12270</v>
      </c>
      <c r="G49" s="126">
        <f>'испр. д. 3'!L726</f>
        <v>2110.5</v>
      </c>
      <c r="H49" s="101"/>
    </row>
    <row r="50" spans="1:8" ht="32.25" customHeight="1">
      <c r="A50" s="112" t="s">
        <v>93</v>
      </c>
      <c r="B50" s="101"/>
      <c r="C50" s="121">
        <f t="shared" si="1"/>
        <v>6033.4</v>
      </c>
      <c r="D50" s="119">
        <f>'испр. д. 3'!C754</f>
        <v>1452.6</v>
      </c>
      <c r="E50" s="119">
        <f>'испр. д. 3'!F754</f>
        <v>1360</v>
      </c>
      <c r="F50" s="119">
        <f>'испр. д. 3'!I754</f>
        <v>2370.8</v>
      </c>
      <c r="G50" s="119">
        <f>'испр. д. 3'!L754</f>
        <v>850</v>
      </c>
      <c r="H50" s="101"/>
    </row>
    <row r="51" spans="1:8" ht="33" customHeight="1">
      <c r="A51" s="112" t="s">
        <v>393</v>
      </c>
      <c r="B51" s="101"/>
      <c r="C51" s="121">
        <f t="shared" si="1"/>
        <v>3758</v>
      </c>
      <c r="D51" s="119">
        <v>500</v>
      </c>
      <c r="E51" s="119">
        <f>'испр. д. 3'!F781</f>
        <v>2108</v>
      </c>
      <c r="F51" s="119">
        <f>'испр. д. 3'!I781</f>
        <v>300</v>
      </c>
      <c r="G51" s="119">
        <f>'испр. д. 3'!L781</f>
        <v>850</v>
      </c>
      <c r="H51" s="101"/>
    </row>
    <row r="52" spans="1:8" ht="31.5">
      <c r="A52" s="112" t="s">
        <v>402</v>
      </c>
      <c r="B52" s="101"/>
      <c r="C52" s="121">
        <f t="shared" si="1"/>
        <v>6862.3</v>
      </c>
      <c r="D52" s="122">
        <f>'испр. д. 3'!C815</f>
        <v>4042.3</v>
      </c>
      <c r="E52" s="122">
        <f>'испр. д. 3'!F815</f>
        <v>420</v>
      </c>
      <c r="F52" s="122">
        <f>'испр. д. 3'!I815</f>
        <v>1440</v>
      </c>
      <c r="G52" s="122">
        <f>'испр. д. 3'!L815</f>
        <v>960</v>
      </c>
      <c r="H52" s="101"/>
    </row>
    <row r="53" spans="1:8" ht="34.5" customHeight="1">
      <c r="A53" s="112" t="s">
        <v>98</v>
      </c>
      <c r="B53" s="334"/>
      <c r="C53" s="119">
        <f>D53</f>
        <v>753.8</v>
      </c>
      <c r="D53" s="119">
        <f>'испр. д. 3'!C848</f>
        <v>753.8</v>
      </c>
      <c r="E53" s="318">
        <f>'испр. д. 3'!F848</f>
        <v>379</v>
      </c>
      <c r="F53" s="226"/>
      <c r="G53" s="226"/>
      <c r="H53" s="226"/>
    </row>
    <row r="54" spans="1:8" ht="48" customHeight="1">
      <c r="A54" s="112" t="s">
        <v>99</v>
      </c>
      <c r="B54" s="126"/>
      <c r="C54" s="119">
        <v>458</v>
      </c>
      <c r="D54" s="119"/>
      <c r="E54" s="119">
        <f>'испр. д. 3'!F867</f>
        <v>108</v>
      </c>
      <c r="F54" s="101"/>
      <c r="G54" s="101"/>
      <c r="H54" s="226"/>
    </row>
    <row r="55" spans="1:8" ht="51" customHeight="1">
      <c r="A55" s="112" t="s">
        <v>113</v>
      </c>
      <c r="B55" s="126"/>
      <c r="C55" s="119">
        <f>E55</f>
        <v>5400.1</v>
      </c>
      <c r="D55" s="119"/>
      <c r="E55" s="119">
        <f>'испр. д. 3'!F869</f>
        <v>5400.1</v>
      </c>
      <c r="F55" s="101"/>
      <c r="G55" s="101"/>
      <c r="H55" s="226"/>
    </row>
    <row r="56" spans="1:8" ht="58.5" customHeight="1">
      <c r="A56" s="346" t="s">
        <v>156</v>
      </c>
      <c r="B56" s="126"/>
      <c r="C56" s="101"/>
      <c r="D56" s="344">
        <f aca="true" t="shared" si="2" ref="D56:D61">E56</f>
        <v>53111.62</v>
      </c>
      <c r="E56" s="344">
        <f>SUM(E57:E64)</f>
        <v>53111.62</v>
      </c>
      <c r="F56" s="101"/>
      <c r="G56" s="101"/>
      <c r="H56" s="226"/>
    </row>
    <row r="57" spans="1:8" ht="17.25" customHeight="1">
      <c r="A57" s="170" t="s">
        <v>159</v>
      </c>
      <c r="B57" s="126"/>
      <c r="C57" s="101"/>
      <c r="D57" s="128">
        <f t="shared" si="2"/>
        <v>32852.42</v>
      </c>
      <c r="E57" s="128">
        <f>'испр. д. 3'!G885</f>
        <v>32852.42</v>
      </c>
      <c r="F57" s="101"/>
      <c r="G57" s="101"/>
      <c r="H57" s="226"/>
    </row>
    <row r="58" spans="1:8" ht="21.75" customHeight="1">
      <c r="A58" s="98" t="s">
        <v>157</v>
      </c>
      <c r="B58" s="126"/>
      <c r="C58" s="101"/>
      <c r="D58" s="128">
        <f t="shared" si="2"/>
        <v>2382.5</v>
      </c>
      <c r="E58" s="128">
        <f>'испр. д. 3'!G891</f>
        <v>2382.5</v>
      </c>
      <c r="F58" s="101"/>
      <c r="G58" s="101"/>
      <c r="H58" s="226"/>
    </row>
    <row r="59" spans="1:8" ht="55.5" customHeight="1">
      <c r="A59" s="340" t="s">
        <v>160</v>
      </c>
      <c r="B59" s="126"/>
      <c r="C59" s="101"/>
      <c r="D59" s="128">
        <f t="shared" si="2"/>
        <v>1820.1</v>
      </c>
      <c r="E59" s="128">
        <f>'испр. д. 3'!G896</f>
        <v>1820.1</v>
      </c>
      <c r="F59" s="101"/>
      <c r="G59" s="101"/>
      <c r="H59" s="226"/>
    </row>
    <row r="60" spans="1:8" ht="32.25" customHeight="1">
      <c r="A60" s="2" t="s">
        <v>161</v>
      </c>
      <c r="B60" s="126"/>
      <c r="C60" s="101"/>
      <c r="D60" s="128">
        <f t="shared" si="2"/>
        <v>4551.8</v>
      </c>
      <c r="E60" s="128">
        <f>'испр. д. 3'!G907</f>
        <v>4551.8</v>
      </c>
      <c r="F60" s="101"/>
      <c r="G60" s="101"/>
      <c r="H60" s="226"/>
    </row>
    <row r="61" spans="1:8" ht="47.25" customHeight="1">
      <c r="A61" s="321" t="s">
        <v>162</v>
      </c>
      <c r="B61" s="126"/>
      <c r="C61" s="101"/>
      <c r="D61" s="128">
        <f t="shared" si="2"/>
        <v>1485.4</v>
      </c>
      <c r="E61" s="128">
        <f>'испр. д. 3'!G912</f>
        <v>1485.4</v>
      </c>
      <c r="F61" s="101"/>
      <c r="G61" s="101"/>
      <c r="H61" s="226"/>
    </row>
    <row r="62" spans="1:8" ht="35.25" customHeight="1">
      <c r="A62" s="321" t="s">
        <v>163</v>
      </c>
      <c r="B62" s="126"/>
      <c r="C62" s="101"/>
      <c r="D62" s="128">
        <f>E62</f>
        <v>35.4</v>
      </c>
      <c r="E62" s="128">
        <f>'испр. д. 3'!G917</f>
        <v>35.4</v>
      </c>
      <c r="F62" s="101"/>
      <c r="G62" s="101"/>
      <c r="H62" s="226"/>
    </row>
    <row r="63" spans="1:8" ht="22.5" customHeight="1">
      <c r="A63" s="2" t="s">
        <v>137</v>
      </c>
      <c r="B63" s="334"/>
      <c r="C63" s="226"/>
      <c r="D63" s="128">
        <f>E63</f>
        <v>8084</v>
      </c>
      <c r="E63" s="128">
        <f>'испр. д. 3'!F923</f>
        <v>8084</v>
      </c>
      <c r="F63" s="226"/>
      <c r="G63" s="226"/>
      <c r="H63" s="226"/>
    </row>
    <row r="64" spans="1:8" ht="24" customHeight="1">
      <c r="A64" s="2" t="s">
        <v>601</v>
      </c>
      <c r="B64" s="334"/>
      <c r="C64" s="226"/>
      <c r="D64" s="128">
        <f>E64</f>
        <v>1900</v>
      </c>
      <c r="E64" s="128">
        <f>'испр. д. 3'!H928</f>
        <v>1900</v>
      </c>
      <c r="F64" s="226"/>
      <c r="G64" s="226"/>
      <c r="H64" s="226"/>
    </row>
    <row r="65" spans="1:8" ht="70.5" customHeight="1">
      <c r="A65" s="4" t="s">
        <v>119</v>
      </c>
      <c r="B65" s="4"/>
      <c r="C65" s="4"/>
      <c r="D65" s="4"/>
      <c r="E65" s="4"/>
      <c r="F65" s="4"/>
      <c r="G65" s="4" t="s">
        <v>117</v>
      </c>
      <c r="H65" s="4"/>
    </row>
    <row r="66" spans="1:8" ht="60" customHeight="1">
      <c r="A66" s="114" t="s">
        <v>84</v>
      </c>
      <c r="B66" s="4"/>
      <c r="C66" s="4"/>
      <c r="D66" s="4"/>
      <c r="E66" s="4"/>
      <c r="F66" s="4"/>
      <c r="G66" s="4"/>
      <c r="H66" s="4"/>
    </row>
    <row r="68" spans="1:8" ht="18.75">
      <c r="A68" s="114"/>
      <c r="B68" s="4"/>
      <c r="C68" s="4"/>
      <c r="D68" s="4"/>
      <c r="E68" s="4"/>
      <c r="F68" s="4"/>
      <c r="G68" s="4"/>
      <c r="H68" s="4"/>
    </row>
  </sheetData>
  <sheetProtection/>
  <mergeCells count="9">
    <mergeCell ref="E3:L3"/>
    <mergeCell ref="E2:H2"/>
    <mergeCell ref="A8:A9"/>
    <mergeCell ref="B8:B9"/>
    <mergeCell ref="H13:H15"/>
    <mergeCell ref="C6:H6"/>
    <mergeCell ref="C8:C9"/>
    <mergeCell ref="H8:H9"/>
    <mergeCell ref="D8:G8"/>
  </mergeCells>
  <printOptions/>
  <pageMargins left="0.5118110236220472" right="0.3937007874015748" top="0.984251968503937" bottom="0.3937007874015748" header="0.5118110236220472" footer="0.5118110236220472"/>
  <pageSetup horizontalDpi="600" verticalDpi="600" orientation="landscape" paperSize="9" scale="70" r:id="rId1"/>
  <rowBreaks count="2" manualBreakCount="2">
    <brk id="22" max="7" man="1"/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2018-11-23T09:46:21Z</cp:lastPrinted>
  <dcterms:created xsi:type="dcterms:W3CDTF">1996-10-08T23:32:33Z</dcterms:created>
  <dcterms:modified xsi:type="dcterms:W3CDTF">2018-11-23T10:15:51Z</dcterms:modified>
  <cp:category/>
  <cp:version/>
  <cp:contentType/>
  <cp:contentStatus/>
</cp:coreProperties>
</file>