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0"/>
  </bookViews>
  <sheets>
    <sheet name="Показники" sheetId="1" r:id="rId1"/>
  </sheets>
  <definedNames>
    <definedName name="_xlnm.Print_Area" localSheetId="0">'Показники'!$A$1:$K$242</definedName>
  </definedNames>
  <calcPr fullCalcOnLoad="1"/>
</workbook>
</file>

<file path=xl/sharedStrings.xml><?xml version="1.0" encoding="utf-8"?>
<sst xmlns="http://schemas.openxmlformats.org/spreadsheetml/2006/main" count="255" uniqueCount="148">
  <si>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</si>
  <si>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</si>
  <si>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</si>
  <si>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</si>
  <si>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</si>
  <si>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</si>
  <si>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</si>
  <si>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</si>
  <si>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</si>
  <si>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</si>
  <si>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</si>
  <si>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</si>
  <si>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</si>
  <si>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</si>
  <si>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</si>
  <si>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</si>
  <si>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</si>
  <si>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</si>
  <si>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</si>
  <si>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</si>
  <si>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</si>
  <si>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</si>
  <si>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</si>
  <si>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</si>
  <si>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</si>
  <si>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</si>
  <si>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</si>
  <si>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</si>
  <si>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</si>
  <si>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</si>
  <si>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</si>
  <si>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</si>
  <si>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</si>
  <si>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</si>
  <si>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</si>
  <si>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</si>
  <si>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</si>
  <si>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2019 рік (прогноз)</t>
  </si>
  <si>
    <t>середній розмір надання соціальних гарантій в місяць, грн</t>
  </si>
  <si>
    <t>Завдання 1. Забезпечити надання матеріальної допомоги.</t>
  </si>
  <si>
    <t>середні витрати на оздоровлення однієї дитини в позаміських дитячих закладах оздоровлення та відпочинку м.Суми, грн.</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</si>
  <si>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</si>
  <si>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</si>
  <si>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середні витрати на оздоровлення однієї дитини в позаміських дитячих закладах оздоровлення та відпочинку або дитячих центрах України, грн.</t>
  </si>
  <si>
    <t>вартість одного новорічного подарунку, грн.</t>
  </si>
  <si>
    <t>кількість днів харчування у дошкільному відділенні навчально-виховного комплексу</t>
  </si>
  <si>
    <t>кількість днів харчування в загальноосвітньому навчальному закладі та шкільному відділенні навчально-виховного комплексу</t>
  </si>
  <si>
    <t>середній розмір витрат на одного учня загальноосвітнього навчального закладу,  шкільного відділеня навчально-виховного комплексу в день,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</si>
  <si>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</si>
  <si>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</si>
  <si>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Виконавець: </t>
  </si>
  <si>
    <t>КПКВК 0611010</t>
  </si>
  <si>
    <t>0611010</t>
  </si>
  <si>
    <t>КПКВК 0611020</t>
  </si>
  <si>
    <t>0611020</t>
  </si>
  <si>
    <t>КПКВК 0611070</t>
  </si>
  <si>
    <t>КПКВК 0613140</t>
  </si>
  <si>
    <t>0613140</t>
  </si>
  <si>
    <t>КПКВК 0700000</t>
  </si>
  <si>
    <t>0700000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</si>
  <si>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</si>
  <si>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</si>
  <si>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</si>
  <si>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</si>
  <si>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</si>
  <si>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</si>
  <si>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</si>
  <si>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</si>
  <si>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</si>
  <si>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</si>
  <si>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</si>
  <si>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0819770</t>
  </si>
  <si>
    <t>0611070</t>
  </si>
  <si>
    <t xml:space="preserve"> </t>
  </si>
  <si>
    <t>КПКВК 0813242, КПКВК 0213242</t>
  </si>
  <si>
    <t>0813242</t>
  </si>
  <si>
    <t>0213242</t>
  </si>
  <si>
    <t>0813180</t>
  </si>
  <si>
    <t>0813191</t>
  </si>
  <si>
    <t>КПКВК  0813180</t>
  </si>
  <si>
    <t>КПКВК  0813191</t>
  </si>
  <si>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</si>
  <si>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</si>
  <si>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</si>
  <si>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0712152</t>
    </r>
    <r>
      <rPr>
        <sz val="11"/>
        <rFont val="Times New Roman"/>
        <family val="1"/>
      </rPr>
      <t xml:space="preserve"> Інші програми та заходи у сфері охорони здоров'я,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</si>
  <si>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</si>
  <si>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</si>
  <si>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</si>
  <si>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r>
      <rPr>
        <b/>
        <sz val="11"/>
        <rFont val="Times New Roman"/>
        <family val="1"/>
      </rPr>
      <t>КПКВК 0712152</t>
    </r>
    <r>
      <rPr>
        <sz val="11"/>
        <rFont val="Times New Roman"/>
        <family val="1"/>
      </rPr>
      <t xml:space="preserve"> Інші програми та заходи у сфері охорони здоров'я, грн.</t>
    </r>
  </si>
  <si>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</si>
  <si>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</si>
  <si>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</si>
  <si>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</si>
  <si>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Сумський міський голова</t>
  </si>
  <si>
    <t>О.М. Лисенко</t>
  </si>
  <si>
    <t>кількість днів харчування в дошкільному навчальному закладі</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</si>
  <si>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</si>
  <si>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</si>
  <si>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 xml:space="preserve">Мета: Забезпечення надання соціальних гарантій, встановлених чинним законодавством та Сумською міською радою. </t>
  </si>
  <si>
    <t>Завдання 3. Забезпечити  поховання загиблих (померлих) учасників антитерористичної операції.</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</si>
  <si>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</si>
  <si>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 xml:space="preserve">кількість учасників антитерористичної операції та членів сімей загиблих (померлих) учасників антитерористичної операції, яким буде надано одноразову цільову матеріальну допомогу для придбання житла,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</si>
  <si>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</si>
  <si>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</si>
  <si>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</si>
  <si>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</si>
  <si>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</si>
  <si>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</si>
  <si>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</si>
  <si>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антитерористичної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</si>
  <si>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</si>
  <si>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</si>
  <si>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</si>
  <si>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</si>
  <si>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</si>
  <si>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</si>
  <si>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</si>
  <si>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</si>
  <si>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</si>
  <si>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</si>
  <si>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</si>
  <si>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Підпрограма 5. Соціальна підтримка учнів та вихованців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</si>
  <si>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та вихованцям закладів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</si>
  <si>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</si>
  <si>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вихованців та учнів 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</si>
  <si>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</si>
  <si>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</si>
  <si>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</si>
  <si>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загальноосвітніх навчальних закладів,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</si>
  <si>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</si>
  <si>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</si>
  <si>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Організація оздоровлення та забезпечення відпочинком учнів,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</si>
  <si>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</si>
  <si>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</si>
  <si>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</si>
  <si>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</si>
  <si>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</si>
  <si>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</si>
  <si>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Завдання 1. Забезпечити додаткове медичне обслуговування учасників антитерористичної операції, в т.ч.:</t>
  </si>
  <si>
    <t xml:space="preserve">кількість учасників антитерористичної операції, яким надане додаткове медичне обслуговування, осіб, в т.ч.: </t>
  </si>
  <si>
    <t>середні витрати на додаткове медичне обслуговування одного учасника антитерористичної операції, в рік, грн., в т.ч.:</t>
  </si>
  <si>
    <t>2018 рік (план)</t>
  </si>
  <si>
    <t>кількість загиблих (померлих) учасників антитерористичної операції, осіб</t>
  </si>
  <si>
    <t>______________  Масік Т.О.</t>
  </si>
  <si>
    <t>від ___ грудня 2018 року № ______-МР</t>
  </si>
  <si>
    <t xml:space="preserve"> Додаток 6</t>
  </si>
  <si>
    <t>Продовження додатка 6</t>
  </si>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</sst>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5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0" fillId="32" borderId="0" applyNumberFormat="0" applyBorder="0" applyAlignment="0" applyProtection="0"/>
  </cellStyleXfs>
  <cellXfs count="126">
    <xf numFmtId="0" fontId="0" fillId="0" borderId="0" xfId="0" applyAlignment="1">
      <alignment/>
    </xf>
    <xf numFmtId="0" fontId="3" fillId="0" borderId="0" xfId="0" applyFont="1" applyFill="1" applyBorder="1" applyAlignment="1">
      <alignment horizontal="left" vertical="top" wrapText="1"/>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216" fontId="3" fillId="0" borderId="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Alignment="1">
      <alignment/>
    </xf>
    <xf numFmtId="0" fontId="10" fillId="0" borderId="1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1" fillId="0" borderId="10" xfId="0" applyFont="1" applyFill="1" applyBorder="1" applyAlignment="1">
      <alignment horizontal="center" vertical="top" wrapText="1"/>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3" fillId="0" borderId="10" xfId="0" applyNumberFormat="1" applyFont="1" applyFill="1" applyBorder="1" applyAlignment="1">
      <alignment horizontal="justify" vertical="center"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1" fillId="0" borderId="10" xfId="0" applyFont="1" applyFill="1" applyBorder="1" applyAlignment="1">
      <alignment horizontal="left" vertical="center"/>
    </xf>
    <xf numFmtId="2" fontId="4" fillId="0" borderId="10" xfId="0" applyNumberFormat="1" applyFont="1" applyFill="1" applyBorder="1" applyAlignment="1">
      <alignment horizontal="center" vertical="top" wrapText="1"/>
    </xf>
    <xf numFmtId="0" fontId="3" fillId="0" borderId="10" xfId="0" applyFont="1" applyFill="1" applyBorder="1" applyAlignment="1">
      <alignment horizontal="left" vertical="center"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1" fontId="3" fillId="0" borderId="10" xfId="0" applyNumberFormat="1" applyFont="1" applyFill="1" applyBorder="1" applyAlignment="1">
      <alignment horizontal="left" wrapText="1"/>
    </xf>
    <xf numFmtId="0" fontId="12" fillId="0" borderId="0" xfId="0" applyNumberFormat="1" applyFont="1" applyFill="1" applyBorder="1" applyAlignment="1">
      <alignment horizontal="center" vertical="center"/>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2" fillId="33" borderId="10" xfId="0" applyFont="1" applyFill="1" applyBorder="1" applyAlignment="1">
      <alignment horizontal="justify" vertical="center" wrapText="1"/>
    </xf>
    <xf numFmtId="0" fontId="7" fillId="0" borderId="0" xfId="0" applyFont="1" applyFill="1" applyAlignment="1">
      <alignment/>
    </xf>
    <xf numFmtId="0" fontId="7" fillId="0" borderId="0" xfId="0" applyFont="1" applyAlignment="1">
      <alignment/>
    </xf>
    <xf numFmtId="0" fontId="1" fillId="0" borderId="10" xfId="0" applyFont="1" applyFill="1" applyBorder="1" applyAlignment="1">
      <alignment horizontal="justify" vertical="top" wrapText="1"/>
    </xf>
    <xf numFmtId="0" fontId="0" fillId="0" borderId="0" xfId="0" applyFont="1" applyBorder="1" applyAlignment="1">
      <alignment/>
    </xf>
    <xf numFmtId="0" fontId="5" fillId="0" borderId="0" xfId="0" applyFont="1" applyFill="1" applyAlignment="1">
      <alignment horizontal="left"/>
    </xf>
    <xf numFmtId="0" fontId="5" fillId="0" borderId="0" xfId="0" applyFont="1" applyAlignment="1">
      <alignment horizontal="left"/>
    </xf>
    <xf numFmtId="0" fontId="14" fillId="0" borderId="0" xfId="0" applyFont="1" applyAlignment="1">
      <alignment horizontal="center"/>
    </xf>
    <xf numFmtId="0" fontId="2" fillId="0" borderId="0" xfId="0" applyFont="1" applyFill="1" applyBorder="1" applyAlignment="1">
      <alignment horizontal="justify" vertical="center" wrapText="1" shrinkToFit="1"/>
    </xf>
    <xf numFmtId="1" fontId="3" fillId="0" borderId="0" xfId="0" applyNumberFormat="1" applyFont="1" applyFill="1" applyBorder="1" applyAlignment="1">
      <alignment horizontal="justify" vertical="center" wrapText="1"/>
    </xf>
    <xf numFmtId="0" fontId="14" fillId="0" borderId="0" xfId="0" applyFont="1" applyAlignment="1">
      <alignment/>
    </xf>
    <xf numFmtId="0" fontId="14" fillId="0" borderId="0" xfId="0" applyFont="1" applyFill="1" applyAlignment="1">
      <alignment/>
    </xf>
    <xf numFmtId="0" fontId="5" fillId="0" borderId="0" xfId="0" applyFont="1" applyAlignment="1">
      <alignment/>
    </xf>
    <xf numFmtId="0" fontId="3" fillId="0" borderId="0" xfId="0" applyFont="1" applyFill="1" applyBorder="1" applyAlignment="1">
      <alignment horizontal="justify" vertical="center" wrapText="1"/>
    </xf>
    <xf numFmtId="218" fontId="12" fillId="0" borderId="0" xfId="0" applyNumberFormat="1" applyFont="1" applyFill="1" applyBorder="1" applyAlignment="1">
      <alignment horizontal="center" vertical="center"/>
    </xf>
    <xf numFmtId="218" fontId="12" fillId="0" borderId="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0" xfId="0" applyFont="1" applyFill="1" applyAlignment="1">
      <alignment/>
    </xf>
    <xf numFmtId="4" fontId="51"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218" fontId="4" fillId="33" borderId="10" xfId="0" applyNumberFormat="1" applyFont="1" applyFill="1" applyBorder="1" applyAlignment="1">
      <alignment horizontal="center" vertical="center"/>
    </xf>
    <xf numFmtId="0" fontId="0" fillId="33" borderId="0" xfId="0" applyFont="1" applyFill="1" applyAlignment="1">
      <alignment/>
    </xf>
    <xf numFmtId="0" fontId="3" fillId="33" borderId="10" xfId="0" applyFont="1" applyFill="1" applyBorder="1" applyAlignment="1">
      <alignment horizontal="justify" vertical="center"/>
    </xf>
    <xf numFmtId="0" fontId="5" fillId="0" borderId="10" xfId="0" applyFont="1" applyFill="1" applyBorder="1" applyAlignment="1">
      <alignment horizontal="center" vertical="center"/>
    </xf>
    <xf numFmtId="0" fontId="2" fillId="33"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0" fontId="1" fillId="33" borderId="0" xfId="0" applyFont="1" applyFill="1" applyBorder="1" applyAlignment="1">
      <alignment vertical="center" wrapText="1"/>
    </xf>
    <xf numFmtId="0" fontId="3" fillId="33" borderId="0" xfId="0" applyFont="1" applyFill="1" applyBorder="1" applyAlignment="1">
      <alignment vertical="center" wrapText="1"/>
    </xf>
    <xf numFmtId="0" fontId="11" fillId="0" borderId="0" xfId="0" applyFont="1" applyFill="1" applyBorder="1" applyAlignment="1">
      <alignment/>
    </xf>
    <xf numFmtId="1" fontId="0" fillId="0" borderId="0" xfId="0" applyNumberFormat="1" applyFont="1" applyFill="1" applyAlignment="1">
      <alignment/>
    </xf>
    <xf numFmtId="3" fontId="0" fillId="0" borderId="0" xfId="0" applyNumberFormat="1" applyFont="1" applyFill="1" applyAlignment="1">
      <alignment/>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216" fontId="3"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 fillId="0" borderId="10" xfId="0" applyFont="1" applyFill="1" applyBorder="1" applyAlignment="1">
      <alignment horizontal="left"/>
    </xf>
    <xf numFmtId="0" fontId="1" fillId="33" borderId="10" xfId="0" applyFont="1" applyFill="1" applyBorder="1" applyAlignment="1">
      <alignment horizontal="left" vertical="center" wrapText="1"/>
    </xf>
    <xf numFmtId="0" fontId="1" fillId="33" borderId="10" xfId="0" applyFont="1" applyFill="1" applyBorder="1" applyAlignment="1">
      <alignment vertical="center" wrapText="1"/>
    </xf>
    <xf numFmtId="0" fontId="3" fillId="33" borderId="10" xfId="0" applyFont="1" applyFill="1" applyBorder="1" applyAlignment="1">
      <alignment vertical="center" wrapText="1"/>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216" fontId="3" fillId="0" borderId="0" xfId="0" applyNumberFormat="1" applyFont="1" applyFill="1" applyBorder="1" applyAlignment="1">
      <alignment horizontal="right" vertical="center"/>
    </xf>
    <xf numFmtId="0" fontId="7" fillId="0" borderId="0" xfId="0" applyFont="1" applyFill="1" applyAlignment="1">
      <alignment horizontal="center"/>
    </xf>
    <xf numFmtId="0" fontId="13" fillId="0" borderId="0" xfId="0" applyFont="1" applyAlignment="1">
      <alignment horizontal="center" vertical="center" wrapText="1"/>
    </xf>
    <xf numFmtId="0" fontId="5" fillId="0" borderId="10" xfId="0" applyFont="1" applyFill="1" applyBorder="1" applyAlignment="1">
      <alignment horizontal="left"/>
    </xf>
    <xf numFmtId="0" fontId="7" fillId="0" borderId="0" xfId="0" applyFont="1" applyFill="1" applyAlignment="1">
      <alignment horizontal="justify" vertical="center" wrapText="1"/>
    </xf>
    <xf numFmtId="0" fontId="7" fillId="0" borderId="0" xfId="0" applyFont="1" applyFill="1" applyAlignment="1">
      <alignment horizontal="left"/>
    </xf>
    <xf numFmtId="0" fontId="3"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3"/>
  <sheetViews>
    <sheetView tabSelected="1" view="pageBreakPreview" zoomScale="75" zoomScaleNormal="86" zoomScaleSheetLayoutView="75" zoomScalePageLayoutView="0" workbookViewId="0" topLeftCell="A1">
      <selection activeCell="G204" sqref="G204"/>
    </sheetView>
  </sheetViews>
  <sheetFormatPr defaultColWidth="9.140625" defaultRowHeight="12.75"/>
  <cols>
    <col min="1" max="1" width="72.140625" style="40" customWidth="1"/>
    <col min="2" max="2" width="14.7109375" style="2" customWidth="1"/>
    <col min="3" max="3" width="16.140625" style="40" customWidth="1"/>
    <col min="4" max="4" width="16.57421875" style="40" customWidth="1"/>
    <col min="5" max="5" width="14.140625" style="40" customWidth="1"/>
    <col min="6" max="6" width="16.28125" style="2" customWidth="1"/>
    <col min="7" max="7" width="16.421875" style="2" customWidth="1"/>
    <col min="8" max="8" width="13.7109375" style="2" customWidth="1"/>
    <col min="9" max="9" width="16.421875" style="40" customWidth="1"/>
    <col min="10" max="10" width="16.57421875" style="40" customWidth="1"/>
    <col min="11" max="11" width="14.421875" style="40" customWidth="1"/>
    <col min="12" max="14" width="9.140625" style="40" customWidth="1"/>
    <col min="15" max="15" width="17.28125" style="40" customWidth="1"/>
    <col min="16" max="16384" width="9.140625" style="40" customWidth="1"/>
  </cols>
  <sheetData>
    <row r="1" spans="8:11" ht="20.25" customHeight="1">
      <c r="H1" s="119" t="s">
        <v>145</v>
      </c>
      <c r="I1" s="119"/>
      <c r="J1" s="119"/>
      <c r="K1" s="119"/>
    </row>
    <row r="2" spans="1:11" ht="100.5" customHeight="1">
      <c r="A2" s="77"/>
      <c r="G2" s="122" t="s">
        <v>147</v>
      </c>
      <c r="H2" s="122"/>
      <c r="I2" s="122"/>
      <c r="J2" s="122"/>
      <c r="K2" s="122"/>
    </row>
    <row r="3" spans="1:11" ht="18.75">
      <c r="A3" s="1"/>
      <c r="G3" s="123" t="s">
        <v>144</v>
      </c>
      <c r="H3" s="123"/>
      <c r="I3" s="123"/>
      <c r="J3" s="123"/>
      <c r="K3" s="123"/>
    </row>
    <row r="4" spans="8:10" ht="15.75">
      <c r="H4" s="78"/>
      <c r="I4" s="79"/>
      <c r="J4" s="79"/>
    </row>
    <row r="5" spans="1:11" ht="36" customHeight="1">
      <c r="A5" s="120" t="s">
        <v>96</v>
      </c>
      <c r="B5" s="120"/>
      <c r="C5" s="120"/>
      <c r="D5" s="120"/>
      <c r="E5" s="120"/>
      <c r="F5" s="120"/>
      <c r="G5" s="120"/>
      <c r="H5" s="120"/>
      <c r="I5" s="120"/>
      <c r="J5" s="120"/>
      <c r="K5" s="120"/>
    </row>
    <row r="6" ht="12.75">
      <c r="A6" s="80"/>
    </row>
    <row r="7" spans="1:11" s="2" customFormat="1" ht="14.25" customHeight="1">
      <c r="A7" s="116" t="s">
        <v>41</v>
      </c>
      <c r="B7" s="116" t="s">
        <v>22</v>
      </c>
      <c r="C7" s="116" t="s">
        <v>36</v>
      </c>
      <c r="D7" s="116"/>
      <c r="E7" s="116"/>
      <c r="F7" s="116" t="s">
        <v>141</v>
      </c>
      <c r="G7" s="116"/>
      <c r="H7" s="116"/>
      <c r="I7" s="116" t="s">
        <v>37</v>
      </c>
      <c r="J7" s="116"/>
      <c r="K7" s="116"/>
    </row>
    <row r="8" spans="1:11" s="2" customFormat="1" ht="15" customHeight="1">
      <c r="A8" s="116"/>
      <c r="B8" s="116"/>
      <c r="C8" s="116"/>
      <c r="D8" s="116"/>
      <c r="E8" s="116"/>
      <c r="F8" s="116"/>
      <c r="G8" s="116"/>
      <c r="H8" s="116"/>
      <c r="I8" s="116"/>
      <c r="J8" s="116"/>
      <c r="K8" s="116"/>
    </row>
    <row r="9" spans="1:11" s="2" customFormat="1" ht="18.75" customHeight="1">
      <c r="A9" s="116"/>
      <c r="B9" s="116"/>
      <c r="C9" s="117" t="s">
        <v>0</v>
      </c>
      <c r="D9" s="117" t="s">
        <v>1</v>
      </c>
      <c r="E9" s="117"/>
      <c r="F9" s="117" t="s">
        <v>0</v>
      </c>
      <c r="G9" s="117" t="s">
        <v>1</v>
      </c>
      <c r="H9" s="117"/>
      <c r="I9" s="117" t="s">
        <v>0</v>
      </c>
      <c r="J9" s="117" t="s">
        <v>1</v>
      </c>
      <c r="K9" s="117"/>
    </row>
    <row r="10" spans="1:11" s="2" customFormat="1" ht="28.5">
      <c r="A10" s="116"/>
      <c r="B10" s="116"/>
      <c r="C10" s="117"/>
      <c r="D10" s="3" t="s">
        <v>2</v>
      </c>
      <c r="E10" s="3" t="s">
        <v>3</v>
      </c>
      <c r="F10" s="117"/>
      <c r="G10" s="3" t="s">
        <v>2</v>
      </c>
      <c r="H10" s="3" t="s">
        <v>3</v>
      </c>
      <c r="I10" s="117"/>
      <c r="J10" s="3" t="s">
        <v>2</v>
      </c>
      <c r="K10" s="3" t="s">
        <v>3</v>
      </c>
    </row>
    <row r="11" spans="1:11" s="2" customFormat="1" ht="15.75" customHeight="1">
      <c r="A11" s="41">
        <v>1</v>
      </c>
      <c r="B11" s="15">
        <v>2</v>
      </c>
      <c r="C11" s="3">
        <v>3</v>
      </c>
      <c r="D11" s="3">
        <v>4</v>
      </c>
      <c r="E11" s="3">
        <v>5</v>
      </c>
      <c r="F11" s="3">
        <v>6</v>
      </c>
      <c r="G11" s="3">
        <v>7</v>
      </c>
      <c r="H11" s="3">
        <v>8</v>
      </c>
      <c r="I11" s="3">
        <v>9</v>
      </c>
      <c r="J11" s="3">
        <v>10</v>
      </c>
      <c r="K11" s="3">
        <v>11</v>
      </c>
    </row>
    <row r="12" spans="1:16" s="2" customFormat="1" ht="21" customHeight="1">
      <c r="A12" s="76" t="s">
        <v>34</v>
      </c>
      <c r="B12" s="27"/>
      <c r="C12" s="29">
        <f>D12+E12</f>
        <v>32425454</v>
      </c>
      <c r="D12" s="29">
        <f>D17+D68+D85+D210+D109+D157+D214</f>
        <v>32425454</v>
      </c>
      <c r="E12" s="29">
        <f>E17+E68+E210+E109+E157</f>
        <v>0</v>
      </c>
      <c r="F12" s="29">
        <f>G12+H12</f>
        <v>37480055</v>
      </c>
      <c r="G12" s="29">
        <f>G17+G68+G85+G210+G109+G157+G214</f>
        <v>37480055</v>
      </c>
      <c r="H12" s="29">
        <f>+H17+H68+H210+H109+H157</f>
        <v>0</v>
      </c>
      <c r="I12" s="29">
        <f>J12+K12</f>
        <v>22095993</v>
      </c>
      <c r="J12" s="29">
        <f>J17+J68+J85+J210+J109+J157+J214</f>
        <v>22095993</v>
      </c>
      <c r="K12" s="29">
        <f>+K17+K68+K210+K109+K157</f>
        <v>0</v>
      </c>
      <c r="O12" s="104">
        <f>G23+G31+G41+G49+G57+G71+G90+G101+G114+G125+G135+G144+G145+G162+G163+G164+G178+G187+G197+G200+G217</f>
        <v>7453</v>
      </c>
      <c r="P12" s="105">
        <f>J31+J49+J90</f>
        <v>181</v>
      </c>
    </row>
    <row r="13" spans="1:11" s="2" customFormat="1" ht="17.25" customHeight="1">
      <c r="A13" s="54" t="s">
        <v>74</v>
      </c>
      <c r="B13" s="36"/>
      <c r="C13" s="18"/>
      <c r="D13" s="18"/>
      <c r="E13" s="18"/>
      <c r="F13" s="18"/>
      <c r="G13" s="18"/>
      <c r="H13" s="18"/>
      <c r="I13" s="18"/>
      <c r="J13" s="18"/>
      <c r="K13" s="18"/>
    </row>
    <row r="14" spans="1:11" s="2" customFormat="1" ht="33" customHeight="1">
      <c r="A14" s="42" t="s">
        <v>32</v>
      </c>
      <c r="B14" s="36"/>
      <c r="C14" s="18"/>
      <c r="D14" s="18"/>
      <c r="E14" s="18"/>
      <c r="F14" s="18"/>
      <c r="G14" s="18"/>
      <c r="H14" s="18"/>
      <c r="I14" s="18"/>
      <c r="J14" s="18"/>
      <c r="K14" s="18"/>
    </row>
    <row r="15" spans="1:12" s="2" customFormat="1" ht="29.25" customHeight="1">
      <c r="A15" s="112" t="s">
        <v>97</v>
      </c>
      <c r="B15" s="112"/>
      <c r="C15" s="112"/>
      <c r="D15" s="112"/>
      <c r="E15" s="112"/>
      <c r="F15" s="112"/>
      <c r="G15" s="112"/>
      <c r="H15" s="112"/>
      <c r="I15" s="112"/>
      <c r="J15" s="112"/>
      <c r="K15" s="112"/>
      <c r="L15" s="101"/>
    </row>
    <row r="16" spans="1:12" s="2" customFormat="1" ht="19.5" customHeight="1">
      <c r="A16" s="110" t="s">
        <v>98</v>
      </c>
      <c r="B16" s="110"/>
      <c r="C16" s="110"/>
      <c r="D16" s="110"/>
      <c r="E16" s="110"/>
      <c r="F16" s="110"/>
      <c r="G16" s="110"/>
      <c r="H16" s="110"/>
      <c r="I16" s="110"/>
      <c r="J16" s="110"/>
      <c r="K16" s="110"/>
      <c r="L16" s="102"/>
    </row>
    <row r="17" spans="1:12" s="20" customFormat="1" ht="23.25" customHeight="1">
      <c r="A17" s="116" t="s">
        <v>35</v>
      </c>
      <c r="B17" s="36" t="s">
        <v>18</v>
      </c>
      <c r="C17" s="8">
        <f>D17+E17</f>
        <v>24653644</v>
      </c>
      <c r="D17" s="8">
        <f>D18+D19</f>
        <v>24653644</v>
      </c>
      <c r="E17" s="8">
        <f>E18+E19</f>
        <v>0</v>
      </c>
      <c r="F17" s="8">
        <f>G17+H17</f>
        <v>25458091</v>
      </c>
      <c r="G17" s="8">
        <f>SUM(G18:G19)</f>
        <v>25458091</v>
      </c>
      <c r="H17" s="8">
        <f>SUM(H18:H19)</f>
        <v>0</v>
      </c>
      <c r="I17" s="8">
        <f>J17+K17</f>
        <v>21648785</v>
      </c>
      <c r="J17" s="8">
        <f>SUM(J18:J19)</f>
        <v>21648785</v>
      </c>
      <c r="K17" s="8">
        <f>SUM(K18:K19)</f>
        <v>0</v>
      </c>
      <c r="L17" s="103"/>
    </row>
    <row r="18" spans="1:11" s="20" customFormat="1" ht="23.25" customHeight="1">
      <c r="A18" s="116"/>
      <c r="B18" s="11" t="s">
        <v>75</v>
      </c>
      <c r="C18" s="8">
        <f>D18+E18</f>
        <v>24569644</v>
      </c>
      <c r="D18" s="8">
        <f>D20+D28+D46+D54</f>
        <v>24569644</v>
      </c>
      <c r="E18" s="8">
        <f>E20+E28</f>
        <v>0</v>
      </c>
      <c r="F18" s="8">
        <f>F20+F28+F46+F54</f>
        <v>25405291</v>
      </c>
      <c r="G18" s="8">
        <f>G20+G28+G46+G54</f>
        <v>25405291</v>
      </c>
      <c r="H18" s="8">
        <f>H20+H28+H38</f>
        <v>0</v>
      </c>
      <c r="I18" s="8">
        <f>I20+I28+I46</f>
        <v>21648785</v>
      </c>
      <c r="J18" s="8">
        <f>J20+J28+J46</f>
        <v>21648785</v>
      </c>
      <c r="K18" s="8">
        <f>K20+K28+K38</f>
        <v>0</v>
      </c>
    </row>
    <row r="19" spans="1:11" s="20" customFormat="1" ht="23.25" customHeight="1">
      <c r="A19" s="116"/>
      <c r="B19" s="11" t="s">
        <v>76</v>
      </c>
      <c r="C19" s="8">
        <f>+C38</f>
        <v>84000</v>
      </c>
      <c r="D19" s="8">
        <f>D38</f>
        <v>84000</v>
      </c>
      <c r="E19" s="8">
        <f>+E38</f>
        <v>0</v>
      </c>
      <c r="F19" s="8">
        <f>+F38</f>
        <v>52800</v>
      </c>
      <c r="G19" s="8">
        <f>+G38</f>
        <v>52800</v>
      </c>
      <c r="H19" s="8">
        <f>H38</f>
        <v>0</v>
      </c>
      <c r="I19" s="8">
        <f>+I38</f>
        <v>0</v>
      </c>
      <c r="J19" s="8">
        <f>+J38</f>
        <v>0</v>
      </c>
      <c r="K19" s="8">
        <f>K38</f>
        <v>0</v>
      </c>
    </row>
    <row r="20" spans="1:11" ht="31.5" customHeight="1">
      <c r="A20" s="43" t="s">
        <v>39</v>
      </c>
      <c r="B20" s="62" t="s">
        <v>75</v>
      </c>
      <c r="C20" s="4">
        <f>E20+D20</f>
        <v>3018200</v>
      </c>
      <c r="D20" s="4">
        <v>3018200</v>
      </c>
      <c r="E20" s="4">
        <v>0</v>
      </c>
      <c r="F20" s="4">
        <f>H20+G20</f>
        <v>3646170</v>
      </c>
      <c r="G20" s="8">
        <f>1908300+148000-40500+1155000+480000+70000-103230+28600</f>
        <v>3646170</v>
      </c>
      <c r="H20" s="8">
        <f>E20*1.05</f>
        <v>0</v>
      </c>
      <c r="I20" s="4">
        <f>K20+J20</f>
        <v>0</v>
      </c>
      <c r="J20" s="8">
        <v>0</v>
      </c>
      <c r="K20" s="8">
        <f>H20*1.043</f>
        <v>0</v>
      </c>
    </row>
    <row r="21" spans="1:11" ht="18" customHeight="1">
      <c r="A21" s="27" t="s">
        <v>4</v>
      </c>
      <c r="B21" s="70"/>
      <c r="C21" s="5"/>
      <c r="D21" s="5"/>
      <c r="E21" s="5"/>
      <c r="F21" s="5"/>
      <c r="G21" s="5"/>
      <c r="H21" s="5"/>
      <c r="I21" s="5"/>
      <c r="J21" s="5"/>
      <c r="K21" s="5"/>
    </row>
    <row r="22" spans="1:11" ht="15">
      <c r="A22" s="44" t="s">
        <v>5</v>
      </c>
      <c r="B22" s="70"/>
      <c r="C22" s="5"/>
      <c r="D22" s="5"/>
      <c r="E22" s="5"/>
      <c r="F22" s="5"/>
      <c r="G22" s="5"/>
      <c r="H22" s="5"/>
      <c r="I22" s="5"/>
      <c r="J22" s="5"/>
      <c r="K22" s="5"/>
    </row>
    <row r="23" spans="1:11" ht="18" customHeight="1">
      <c r="A23" s="65" t="s">
        <v>9</v>
      </c>
      <c r="B23" s="70"/>
      <c r="C23" s="6">
        <f>D23+E23</f>
        <v>996</v>
      </c>
      <c r="D23" s="6">
        <v>996</v>
      </c>
      <c r="E23" s="6">
        <v>0</v>
      </c>
      <c r="F23" s="6">
        <f>G23+H23</f>
        <v>388</v>
      </c>
      <c r="G23" s="6">
        <f>424+32-6+25+48+2-78-59</f>
        <v>388</v>
      </c>
      <c r="H23" s="6">
        <v>0</v>
      </c>
      <c r="I23" s="6">
        <f>J23+K23</f>
        <v>0</v>
      </c>
      <c r="J23" s="6">
        <v>0</v>
      </c>
      <c r="K23" s="6">
        <v>0</v>
      </c>
    </row>
    <row r="24" spans="1:11" ht="17.25" customHeight="1">
      <c r="A24" s="46" t="s">
        <v>13</v>
      </c>
      <c r="B24" s="70"/>
      <c r="C24" s="7"/>
      <c r="D24" s="7"/>
      <c r="E24" s="7"/>
      <c r="F24" s="7"/>
      <c r="G24" s="7"/>
      <c r="H24" s="7"/>
      <c r="I24" s="7"/>
      <c r="J24" s="7"/>
      <c r="K24" s="7"/>
    </row>
    <row r="25" spans="1:11" ht="16.5">
      <c r="A25" s="60" t="s">
        <v>11</v>
      </c>
      <c r="B25" s="70"/>
      <c r="C25" s="9">
        <f>D25+E25</f>
        <v>3030.3212851405624</v>
      </c>
      <c r="D25" s="9">
        <f>D20/D23</f>
        <v>3030.3212851405624</v>
      </c>
      <c r="E25" s="9">
        <v>0</v>
      </c>
      <c r="F25" s="9">
        <f>G25+H25</f>
        <v>9397.345360824742</v>
      </c>
      <c r="G25" s="9">
        <f>G20/G23</f>
        <v>9397.345360824742</v>
      </c>
      <c r="H25" s="9">
        <v>0</v>
      </c>
      <c r="I25" s="9">
        <f>J25+K25</f>
        <v>0</v>
      </c>
      <c r="J25" s="10">
        <v>0</v>
      </c>
      <c r="K25" s="9">
        <v>0</v>
      </c>
    </row>
    <row r="26" spans="1:11" ht="16.5">
      <c r="A26" s="42" t="s">
        <v>12</v>
      </c>
      <c r="B26" s="70"/>
      <c r="C26" s="9"/>
      <c r="D26" s="9"/>
      <c r="E26" s="9"/>
      <c r="F26" s="9"/>
      <c r="G26" s="10"/>
      <c r="H26" s="9"/>
      <c r="I26" s="9"/>
      <c r="J26" s="10"/>
      <c r="K26" s="9"/>
    </row>
    <row r="27" spans="1:11" ht="38.25" customHeight="1">
      <c r="A27" s="60" t="s">
        <v>23</v>
      </c>
      <c r="B27" s="70"/>
      <c r="C27" s="17">
        <f>D27+E27</f>
        <v>0</v>
      </c>
      <c r="D27" s="17">
        <v>0</v>
      </c>
      <c r="E27" s="17">
        <v>0</v>
      </c>
      <c r="F27" s="17">
        <f>G27+H27</f>
        <v>120.80610960174938</v>
      </c>
      <c r="G27" s="35">
        <f>G20/D20*100</f>
        <v>120.80610960174938</v>
      </c>
      <c r="H27" s="17">
        <v>0</v>
      </c>
      <c r="I27" s="17">
        <f>J27+K27</f>
        <v>0</v>
      </c>
      <c r="J27" s="35">
        <v>0</v>
      </c>
      <c r="K27" s="17">
        <v>0</v>
      </c>
    </row>
    <row r="28" spans="1:11" ht="31.5" customHeight="1">
      <c r="A28" s="43" t="s">
        <v>20</v>
      </c>
      <c r="B28" s="62" t="s">
        <v>75</v>
      </c>
      <c r="C28" s="4">
        <f>D28+E28</f>
        <v>540314</v>
      </c>
      <c r="D28" s="4">
        <v>540314</v>
      </c>
      <c r="E28" s="4">
        <v>0</v>
      </c>
      <c r="F28" s="4">
        <f>G28+H28</f>
        <v>747991</v>
      </c>
      <c r="G28" s="8">
        <f>611766+5840+5840+101592+40500+8616+20537-46700</f>
        <v>747991</v>
      </c>
      <c r="H28" s="8">
        <v>0</v>
      </c>
      <c r="I28" s="4">
        <f>J28+K28</f>
        <v>648785</v>
      </c>
      <c r="J28" s="8">
        <v>648785</v>
      </c>
      <c r="K28" s="8">
        <v>0</v>
      </c>
    </row>
    <row r="29" spans="1:11" ht="16.5">
      <c r="A29" s="27" t="s">
        <v>4</v>
      </c>
      <c r="B29" s="36"/>
      <c r="C29" s="7"/>
      <c r="D29" s="7"/>
      <c r="E29" s="7"/>
      <c r="F29" s="7"/>
      <c r="G29" s="7"/>
      <c r="H29" s="7"/>
      <c r="I29" s="7"/>
      <c r="J29" s="7"/>
      <c r="K29" s="7"/>
    </row>
    <row r="30" spans="1:11" ht="16.5">
      <c r="A30" s="44" t="s">
        <v>5</v>
      </c>
      <c r="B30" s="36"/>
      <c r="C30" s="7"/>
      <c r="D30" s="7"/>
      <c r="E30" s="7"/>
      <c r="F30" s="7"/>
      <c r="G30" s="7"/>
      <c r="H30" s="7"/>
      <c r="I30" s="7"/>
      <c r="J30" s="7"/>
      <c r="K30" s="7"/>
    </row>
    <row r="31" spans="1:11" ht="17.25" customHeight="1">
      <c r="A31" s="65" t="s">
        <v>10</v>
      </c>
      <c r="B31" s="36"/>
      <c r="C31" s="6">
        <f>D31+E31</f>
        <v>27</v>
      </c>
      <c r="D31" s="6">
        <v>27</v>
      </c>
      <c r="E31" s="6">
        <v>0</v>
      </c>
      <c r="F31" s="6">
        <f>G31+H31</f>
        <v>42</v>
      </c>
      <c r="G31" s="6">
        <f>28+1+1+15+6+1-10</f>
        <v>42</v>
      </c>
      <c r="H31" s="6">
        <v>0</v>
      </c>
      <c r="I31" s="6">
        <f>J31+K31</f>
        <v>23</v>
      </c>
      <c r="J31" s="6">
        <v>23</v>
      </c>
      <c r="K31" s="6">
        <v>0</v>
      </c>
    </row>
    <row r="32" spans="1:11" ht="18.75" customHeight="1">
      <c r="A32" s="46" t="s">
        <v>13</v>
      </c>
      <c r="B32" s="36"/>
      <c r="C32" s="7"/>
      <c r="D32" s="7"/>
      <c r="E32" s="7"/>
      <c r="F32" s="7"/>
      <c r="G32" s="7"/>
      <c r="H32" s="7"/>
      <c r="I32" s="7"/>
      <c r="J32" s="7"/>
      <c r="K32" s="7"/>
    </row>
    <row r="33" spans="1:11" ht="15.75" customHeight="1">
      <c r="A33" s="60" t="s">
        <v>38</v>
      </c>
      <c r="B33" s="36"/>
      <c r="C33" s="9">
        <f>D33+E33</f>
        <v>1667.635802469136</v>
      </c>
      <c r="D33" s="9">
        <f>D28/D31/12</f>
        <v>1667.635802469136</v>
      </c>
      <c r="E33" s="9">
        <v>0</v>
      </c>
      <c r="F33" s="9">
        <f>G33+H33</f>
        <v>1484.109126984127</v>
      </c>
      <c r="G33" s="10">
        <f>G28/G31/12</f>
        <v>1484.109126984127</v>
      </c>
      <c r="H33" s="10">
        <v>0</v>
      </c>
      <c r="I33" s="12">
        <f>J33+K33</f>
        <v>2350.6702898550725</v>
      </c>
      <c r="J33" s="10">
        <f>J28/J31/12</f>
        <v>2350.6702898550725</v>
      </c>
      <c r="K33" s="10">
        <v>0</v>
      </c>
    </row>
    <row r="34" spans="1:11" ht="16.5">
      <c r="A34" s="42" t="s">
        <v>12</v>
      </c>
      <c r="B34" s="36"/>
      <c r="C34" s="9"/>
      <c r="D34" s="9"/>
      <c r="E34" s="9"/>
      <c r="F34" s="9"/>
      <c r="G34" s="10"/>
      <c r="H34" s="10"/>
      <c r="I34" s="9"/>
      <c r="J34" s="10"/>
      <c r="K34" s="10"/>
    </row>
    <row r="35" spans="1:11" ht="31.5" customHeight="1">
      <c r="A35" s="60" t="s">
        <v>23</v>
      </c>
      <c r="B35" s="36"/>
      <c r="C35" s="17">
        <v>0</v>
      </c>
      <c r="D35" s="17">
        <v>0</v>
      </c>
      <c r="E35" s="17">
        <v>0</v>
      </c>
      <c r="F35" s="17">
        <f>G35+H35</f>
        <v>138.43635367582553</v>
      </c>
      <c r="G35" s="35">
        <f>G28/D28*100</f>
        <v>138.43635367582553</v>
      </c>
      <c r="H35" s="35">
        <v>0</v>
      </c>
      <c r="I35" s="17">
        <f>J35+K35</f>
        <v>86.7370061939248</v>
      </c>
      <c r="J35" s="35">
        <f>J28/G28*100</f>
        <v>86.7370061939248</v>
      </c>
      <c r="K35" s="35">
        <v>0</v>
      </c>
    </row>
    <row r="36" spans="1:11" ht="26.25" customHeight="1">
      <c r="A36" s="1"/>
      <c r="B36" s="71"/>
      <c r="C36" s="13"/>
      <c r="D36" s="13"/>
      <c r="E36" s="13"/>
      <c r="F36" s="13"/>
      <c r="G36" s="13"/>
      <c r="H36" s="13"/>
      <c r="I36" s="118" t="s">
        <v>146</v>
      </c>
      <c r="J36" s="118"/>
      <c r="K36" s="118"/>
    </row>
    <row r="37" spans="1:11" ht="14.25">
      <c r="A37" s="41">
        <v>1</v>
      </c>
      <c r="B37" s="15">
        <v>2</v>
      </c>
      <c r="C37" s="3">
        <v>3</v>
      </c>
      <c r="D37" s="3">
        <v>4</v>
      </c>
      <c r="E37" s="3">
        <v>5</v>
      </c>
      <c r="F37" s="3">
        <v>6</v>
      </c>
      <c r="G37" s="3">
        <v>7</v>
      </c>
      <c r="H37" s="3">
        <v>8</v>
      </c>
      <c r="I37" s="3">
        <v>9</v>
      </c>
      <c r="J37" s="3">
        <v>10</v>
      </c>
      <c r="K37" s="3">
        <v>11</v>
      </c>
    </row>
    <row r="38" spans="1:11" ht="50.25" customHeight="1">
      <c r="A38" s="73" t="s">
        <v>99</v>
      </c>
      <c r="B38" s="62" t="s">
        <v>76</v>
      </c>
      <c r="C38" s="4">
        <f>D38+E38</f>
        <v>84000</v>
      </c>
      <c r="D38" s="4">
        <v>84000</v>
      </c>
      <c r="E38" s="4">
        <v>0</v>
      </c>
      <c r="F38" s="4">
        <f>G38+H38</f>
        <v>52800</v>
      </c>
      <c r="G38" s="8">
        <v>52800</v>
      </c>
      <c r="H38" s="4">
        <v>0</v>
      </c>
      <c r="I38" s="4">
        <f>J38+K38</f>
        <v>0</v>
      </c>
      <c r="J38" s="8">
        <v>0</v>
      </c>
      <c r="K38" s="4">
        <v>0</v>
      </c>
    </row>
    <row r="39" spans="1:11" ht="19.5" customHeight="1">
      <c r="A39" s="27" t="s">
        <v>4</v>
      </c>
      <c r="B39" s="36"/>
      <c r="C39" s="14"/>
      <c r="D39" s="14"/>
      <c r="E39" s="14"/>
      <c r="F39" s="14"/>
      <c r="G39" s="14"/>
      <c r="H39" s="14"/>
      <c r="I39" s="14"/>
      <c r="J39" s="14"/>
      <c r="K39" s="14"/>
    </row>
    <row r="40" spans="1:11" ht="19.5" customHeight="1">
      <c r="A40" s="63" t="s">
        <v>5</v>
      </c>
      <c r="B40" s="15"/>
      <c r="C40" s="3"/>
      <c r="D40" s="3"/>
      <c r="E40" s="3"/>
      <c r="F40" s="3"/>
      <c r="G40" s="3"/>
      <c r="H40" s="3"/>
      <c r="I40" s="3"/>
      <c r="J40" s="3"/>
      <c r="K40" s="3"/>
    </row>
    <row r="41" spans="1:11" ht="37.5" customHeight="1">
      <c r="A41" s="48" t="s">
        <v>142</v>
      </c>
      <c r="B41" s="15"/>
      <c r="C41" s="16">
        <f>D41+E41</f>
        <v>7</v>
      </c>
      <c r="D41" s="16">
        <v>7</v>
      </c>
      <c r="E41" s="16">
        <v>0</v>
      </c>
      <c r="F41" s="16">
        <f>H41+G41</f>
        <v>4</v>
      </c>
      <c r="G41" s="16">
        <v>4</v>
      </c>
      <c r="H41" s="16">
        <v>0</v>
      </c>
      <c r="I41" s="16">
        <f>J41+K41</f>
        <v>0</v>
      </c>
      <c r="J41" s="16">
        <v>0</v>
      </c>
      <c r="K41" s="16">
        <v>0</v>
      </c>
    </row>
    <row r="42" spans="1:11" ht="21" customHeight="1">
      <c r="A42" s="46" t="s">
        <v>13</v>
      </c>
      <c r="B42" s="36"/>
      <c r="C42" s="14"/>
      <c r="D42" s="14"/>
      <c r="E42" s="14"/>
      <c r="F42" s="14"/>
      <c r="G42" s="14"/>
      <c r="H42" s="14"/>
      <c r="I42" s="14"/>
      <c r="J42" s="14"/>
      <c r="K42" s="14"/>
    </row>
    <row r="43" spans="1:11" ht="23.25" customHeight="1">
      <c r="A43" s="47" t="s">
        <v>27</v>
      </c>
      <c r="B43" s="36"/>
      <c r="C43" s="9">
        <f>D43+E43</f>
        <v>12000</v>
      </c>
      <c r="D43" s="9">
        <f>D38/D41</f>
        <v>12000</v>
      </c>
      <c r="E43" s="9">
        <v>0</v>
      </c>
      <c r="F43" s="9">
        <f>G43+H43</f>
        <v>13200</v>
      </c>
      <c r="G43" s="9">
        <f>G38/G41</f>
        <v>13200</v>
      </c>
      <c r="H43" s="9">
        <v>0</v>
      </c>
      <c r="I43" s="9">
        <f>J43+K43</f>
        <v>0</v>
      </c>
      <c r="J43" s="10">
        <v>0</v>
      </c>
      <c r="K43" s="9">
        <v>0</v>
      </c>
    </row>
    <row r="44" spans="1:11" ht="25.5" customHeight="1">
      <c r="A44" s="42" t="s">
        <v>12</v>
      </c>
      <c r="B44" s="36"/>
      <c r="C44" s="9"/>
      <c r="D44" s="9"/>
      <c r="E44" s="9"/>
      <c r="F44" s="9"/>
      <c r="G44" s="9"/>
      <c r="H44" s="9"/>
      <c r="I44" s="9"/>
      <c r="J44" s="9"/>
      <c r="K44" s="9"/>
    </row>
    <row r="45" spans="1:11" ht="36" customHeight="1">
      <c r="A45" s="47" t="s">
        <v>23</v>
      </c>
      <c r="B45" s="36"/>
      <c r="C45" s="17">
        <f>+D45+E45</f>
        <v>0</v>
      </c>
      <c r="D45" s="17">
        <v>0</v>
      </c>
      <c r="E45" s="17">
        <v>0</v>
      </c>
      <c r="F45" s="17">
        <f>+G45</f>
        <v>62.857142857142854</v>
      </c>
      <c r="G45" s="17">
        <f>+G38/D38*100</f>
        <v>62.857142857142854</v>
      </c>
      <c r="H45" s="17">
        <v>0</v>
      </c>
      <c r="I45" s="17">
        <v>0</v>
      </c>
      <c r="J45" s="17">
        <v>0</v>
      </c>
      <c r="K45" s="17">
        <v>0</v>
      </c>
    </row>
    <row r="46" spans="1:11" ht="63" customHeight="1">
      <c r="A46" s="73" t="s">
        <v>100</v>
      </c>
      <c r="B46" s="62" t="s">
        <v>75</v>
      </c>
      <c r="C46" s="4">
        <f>D46+E46</f>
        <v>21000000</v>
      </c>
      <c r="D46" s="4">
        <v>21000000</v>
      </c>
      <c r="E46" s="4">
        <v>0</v>
      </c>
      <c r="F46" s="4">
        <f>G46+H46</f>
        <v>21000000</v>
      </c>
      <c r="G46" s="4">
        <v>21000000</v>
      </c>
      <c r="H46" s="4">
        <v>0</v>
      </c>
      <c r="I46" s="4">
        <f>J46+K46</f>
        <v>21000000</v>
      </c>
      <c r="J46" s="4">
        <v>21000000</v>
      </c>
      <c r="K46" s="4">
        <v>0</v>
      </c>
    </row>
    <row r="47" spans="1:11" ht="24.75" customHeight="1">
      <c r="A47" s="51" t="s">
        <v>4</v>
      </c>
      <c r="B47" s="36"/>
      <c r="C47" s="17"/>
      <c r="D47" s="17"/>
      <c r="E47" s="17"/>
      <c r="F47" s="17"/>
      <c r="G47" s="17"/>
      <c r="H47" s="17"/>
      <c r="I47" s="17"/>
      <c r="J47" s="17"/>
      <c r="K47" s="17"/>
    </row>
    <row r="48" spans="1:11" ht="29.25" customHeight="1">
      <c r="A48" s="67" t="s">
        <v>5</v>
      </c>
      <c r="B48" s="36"/>
      <c r="C48" s="17"/>
      <c r="D48" s="17"/>
      <c r="E48" s="17"/>
      <c r="F48" s="17"/>
      <c r="G48" s="17"/>
      <c r="H48" s="17"/>
      <c r="I48" s="17"/>
      <c r="J48" s="17"/>
      <c r="K48" s="17"/>
    </row>
    <row r="49" spans="1:11" ht="57" customHeight="1">
      <c r="A49" s="47" t="s">
        <v>101</v>
      </c>
      <c r="B49" s="36"/>
      <c r="C49" s="26">
        <f>D49+E49</f>
        <v>60</v>
      </c>
      <c r="D49" s="26">
        <v>60</v>
      </c>
      <c r="E49" s="26">
        <v>0</v>
      </c>
      <c r="F49" s="26">
        <f>G49+H49</f>
        <v>60</v>
      </c>
      <c r="G49" s="26">
        <v>60</v>
      </c>
      <c r="H49" s="26">
        <v>0</v>
      </c>
      <c r="I49" s="26">
        <f>J49+K49</f>
        <v>60</v>
      </c>
      <c r="J49" s="26">
        <v>60</v>
      </c>
      <c r="K49" s="26">
        <v>0</v>
      </c>
    </row>
    <row r="50" spans="1:11" ht="18" customHeight="1">
      <c r="A50" s="68" t="s">
        <v>13</v>
      </c>
      <c r="B50" s="36"/>
      <c r="C50" s="17"/>
      <c r="D50" s="17"/>
      <c r="E50" s="17"/>
      <c r="F50" s="17"/>
      <c r="G50" s="17"/>
      <c r="H50" s="17"/>
      <c r="I50" s="17"/>
      <c r="J50" s="17"/>
      <c r="K50" s="17"/>
    </row>
    <row r="51" spans="1:11" ht="21" customHeight="1">
      <c r="A51" s="47" t="s">
        <v>42</v>
      </c>
      <c r="B51" s="36"/>
      <c r="C51" s="17">
        <f>D51+E51</f>
        <v>350000</v>
      </c>
      <c r="D51" s="17">
        <v>350000</v>
      </c>
      <c r="E51" s="17">
        <v>0</v>
      </c>
      <c r="F51" s="17">
        <f>G51+H51</f>
        <v>350000</v>
      </c>
      <c r="G51" s="17">
        <v>350000</v>
      </c>
      <c r="H51" s="17">
        <v>0</v>
      </c>
      <c r="I51" s="17">
        <f>J51+K51</f>
        <v>350000</v>
      </c>
      <c r="J51" s="17">
        <v>350000</v>
      </c>
      <c r="K51" s="17">
        <v>0</v>
      </c>
    </row>
    <row r="52" spans="1:11" ht="19.5" customHeight="1">
      <c r="A52" s="42" t="s">
        <v>12</v>
      </c>
      <c r="B52" s="36"/>
      <c r="C52" s="17"/>
      <c r="D52" s="17"/>
      <c r="E52" s="17"/>
      <c r="F52" s="17"/>
      <c r="G52" s="17"/>
      <c r="H52" s="17"/>
      <c r="I52" s="17"/>
      <c r="J52" s="17"/>
      <c r="K52" s="17"/>
    </row>
    <row r="53" spans="1:11" ht="40.5" customHeight="1">
      <c r="A53" s="60" t="s">
        <v>23</v>
      </c>
      <c r="B53" s="36"/>
      <c r="C53" s="17">
        <f>D53+E53</f>
        <v>0</v>
      </c>
      <c r="D53" s="17">
        <v>0</v>
      </c>
      <c r="E53" s="17">
        <v>0</v>
      </c>
      <c r="F53" s="17">
        <f>G53+H53</f>
        <v>100</v>
      </c>
      <c r="G53" s="17">
        <f>G46/D46*100</f>
        <v>100</v>
      </c>
      <c r="H53" s="17">
        <v>0</v>
      </c>
      <c r="I53" s="17">
        <f>J53+K53</f>
        <v>100</v>
      </c>
      <c r="J53" s="17">
        <f>J46/G46*100</f>
        <v>100</v>
      </c>
      <c r="K53" s="17">
        <v>0</v>
      </c>
    </row>
    <row r="54" spans="1:11" s="96" customFormat="1" ht="86.25" customHeight="1">
      <c r="A54" s="99" t="s">
        <v>102</v>
      </c>
      <c r="B54" s="62" t="s">
        <v>75</v>
      </c>
      <c r="C54" s="95">
        <f>+D54</f>
        <v>11130</v>
      </c>
      <c r="D54" s="95">
        <v>11130</v>
      </c>
      <c r="E54" s="95">
        <v>0</v>
      </c>
      <c r="F54" s="95">
        <f>G54+H54</f>
        <v>11130</v>
      </c>
      <c r="G54" s="95">
        <v>11130</v>
      </c>
      <c r="H54" s="95">
        <v>0</v>
      </c>
      <c r="I54" s="95">
        <v>0</v>
      </c>
      <c r="J54" s="95">
        <v>0</v>
      </c>
      <c r="K54" s="95">
        <v>0</v>
      </c>
    </row>
    <row r="55" spans="1:11" s="2" customFormat="1" ht="23.25" customHeight="1">
      <c r="A55" s="48" t="s">
        <v>4</v>
      </c>
      <c r="B55" s="27"/>
      <c r="C55" s="37"/>
      <c r="D55" s="37"/>
      <c r="E55" s="37"/>
      <c r="F55" s="37"/>
      <c r="G55" s="37"/>
      <c r="H55" s="37"/>
      <c r="I55" s="37"/>
      <c r="J55" s="37"/>
      <c r="K55" s="37"/>
    </row>
    <row r="56" spans="1:11" s="2" customFormat="1" ht="22.5" customHeight="1">
      <c r="A56" s="43" t="s">
        <v>5</v>
      </c>
      <c r="B56" s="27"/>
      <c r="C56" s="37"/>
      <c r="D56" s="37"/>
      <c r="E56" s="37"/>
      <c r="F56" s="37"/>
      <c r="G56" s="37"/>
      <c r="H56" s="37"/>
      <c r="I56" s="37"/>
      <c r="J56" s="37"/>
      <c r="K56" s="37"/>
    </row>
    <row r="57" spans="1:11" s="2" customFormat="1" ht="78" customHeight="1">
      <c r="A57" s="61" t="s">
        <v>103</v>
      </c>
      <c r="B57" s="27"/>
      <c r="C57" s="16">
        <f>D57+E57</f>
        <v>159</v>
      </c>
      <c r="D57" s="16">
        <v>159</v>
      </c>
      <c r="E57" s="16">
        <v>0</v>
      </c>
      <c r="F57" s="16">
        <f>G57+H57</f>
        <v>159</v>
      </c>
      <c r="G57" s="16">
        <v>159</v>
      </c>
      <c r="H57" s="16">
        <v>0</v>
      </c>
      <c r="I57" s="16">
        <f>J57+K57</f>
        <v>0</v>
      </c>
      <c r="J57" s="16">
        <v>0</v>
      </c>
      <c r="K57" s="16">
        <v>0</v>
      </c>
    </row>
    <row r="58" spans="1:11" s="2" customFormat="1" ht="25.5" customHeight="1">
      <c r="A58" s="43" t="s">
        <v>13</v>
      </c>
      <c r="B58" s="27"/>
      <c r="C58" s="37"/>
      <c r="D58" s="37"/>
      <c r="E58" s="37"/>
      <c r="F58" s="37"/>
      <c r="G58" s="37"/>
      <c r="H58" s="37"/>
      <c r="I58" s="37"/>
      <c r="J58" s="37"/>
      <c r="K58" s="37"/>
    </row>
    <row r="59" spans="1:11" s="2" customFormat="1" ht="27" customHeight="1">
      <c r="A59" s="48" t="s">
        <v>44</v>
      </c>
      <c r="B59" s="27"/>
      <c r="C59" s="37">
        <f>D59+E59</f>
        <v>70</v>
      </c>
      <c r="D59" s="37">
        <f>+D54/D57</f>
        <v>70</v>
      </c>
      <c r="E59" s="37">
        <v>0</v>
      </c>
      <c r="F59" s="37">
        <f>G59+H59</f>
        <v>70</v>
      </c>
      <c r="G59" s="37">
        <v>70</v>
      </c>
      <c r="H59" s="37">
        <v>0</v>
      </c>
      <c r="I59" s="37">
        <f>J59+K59</f>
        <v>0</v>
      </c>
      <c r="J59" s="37">
        <v>0</v>
      </c>
      <c r="K59" s="37">
        <v>0</v>
      </c>
    </row>
    <row r="60" spans="1:11" s="2" customFormat="1" ht="24" customHeight="1">
      <c r="A60" s="55" t="s">
        <v>12</v>
      </c>
      <c r="B60" s="27"/>
      <c r="C60" s="37"/>
      <c r="D60" s="37"/>
      <c r="E60" s="37"/>
      <c r="F60" s="37"/>
      <c r="G60" s="37"/>
      <c r="H60" s="37"/>
      <c r="I60" s="37"/>
      <c r="J60" s="37"/>
      <c r="K60" s="37"/>
    </row>
    <row r="61" spans="1:11" s="2" customFormat="1" ht="25.5" customHeight="1">
      <c r="A61" s="48" t="s">
        <v>31</v>
      </c>
      <c r="B61" s="27"/>
      <c r="C61" s="37">
        <v>0</v>
      </c>
      <c r="D61" s="37">
        <v>0</v>
      </c>
      <c r="E61" s="37">
        <v>0</v>
      </c>
      <c r="F61" s="37">
        <f>+G61</f>
        <v>100</v>
      </c>
      <c r="G61" s="37">
        <f>G54/D54*100</f>
        <v>100</v>
      </c>
      <c r="H61" s="37">
        <v>0</v>
      </c>
      <c r="I61" s="37">
        <v>0</v>
      </c>
      <c r="J61" s="37">
        <v>0</v>
      </c>
      <c r="K61" s="37">
        <v>0</v>
      </c>
    </row>
    <row r="62" spans="1:11" ht="26.25" customHeight="1">
      <c r="A62" s="1"/>
      <c r="B62" s="71"/>
      <c r="C62" s="13"/>
      <c r="D62" s="13"/>
      <c r="E62" s="13"/>
      <c r="F62" s="13"/>
      <c r="G62" s="13"/>
      <c r="H62" s="13"/>
      <c r="I62" s="118" t="s">
        <v>146</v>
      </c>
      <c r="J62" s="118"/>
      <c r="K62" s="118"/>
    </row>
    <row r="63" spans="1:11" ht="14.25">
      <c r="A63" s="41">
        <v>1</v>
      </c>
      <c r="B63" s="15">
        <v>2</v>
      </c>
      <c r="C63" s="3">
        <v>3</v>
      </c>
      <c r="D63" s="3">
        <v>4</v>
      </c>
      <c r="E63" s="3">
        <v>5</v>
      </c>
      <c r="F63" s="3">
        <v>6</v>
      </c>
      <c r="G63" s="3">
        <v>7</v>
      </c>
      <c r="H63" s="3">
        <v>8</v>
      </c>
      <c r="I63" s="3">
        <v>9</v>
      </c>
      <c r="J63" s="3">
        <v>10</v>
      </c>
      <c r="K63" s="3">
        <v>11</v>
      </c>
    </row>
    <row r="64" spans="1:11" ht="18.75" customHeight="1">
      <c r="A64" s="54" t="s">
        <v>79</v>
      </c>
      <c r="B64" s="62" t="s">
        <v>77</v>
      </c>
      <c r="C64" s="5"/>
      <c r="D64" s="5"/>
      <c r="E64" s="5"/>
      <c r="F64" s="5"/>
      <c r="G64" s="5"/>
      <c r="H64" s="5"/>
      <c r="I64" s="5"/>
      <c r="J64" s="5"/>
      <c r="K64" s="5"/>
    </row>
    <row r="65" spans="1:11" ht="18" customHeight="1">
      <c r="A65" s="42" t="s">
        <v>33</v>
      </c>
      <c r="B65" s="36"/>
      <c r="C65" s="5"/>
      <c r="D65" s="5"/>
      <c r="E65" s="5"/>
      <c r="F65" s="5"/>
      <c r="G65" s="5"/>
      <c r="H65" s="5"/>
      <c r="I65" s="5"/>
      <c r="J65" s="5"/>
      <c r="K65" s="5"/>
    </row>
    <row r="66" spans="1:11" s="2" customFormat="1" ht="39.75" customHeight="1">
      <c r="A66" s="125" t="s">
        <v>64</v>
      </c>
      <c r="B66" s="125"/>
      <c r="C66" s="125"/>
      <c r="D66" s="125"/>
      <c r="E66" s="125"/>
      <c r="F66" s="125"/>
      <c r="G66" s="125"/>
      <c r="H66" s="125"/>
      <c r="I66" s="125"/>
      <c r="J66" s="125"/>
      <c r="K66" s="125"/>
    </row>
    <row r="67" spans="1:11" ht="34.5" customHeight="1">
      <c r="A67" s="115" t="s">
        <v>65</v>
      </c>
      <c r="B67" s="115"/>
      <c r="C67" s="115"/>
      <c r="D67" s="115"/>
      <c r="E67" s="115"/>
      <c r="F67" s="115"/>
      <c r="G67" s="115"/>
      <c r="H67" s="115"/>
      <c r="I67" s="115"/>
      <c r="J67" s="115"/>
      <c r="K67" s="115"/>
    </row>
    <row r="68" spans="1:11" ht="31.5" customHeight="1">
      <c r="A68" s="64" t="s">
        <v>66</v>
      </c>
      <c r="B68" s="36"/>
      <c r="C68" s="4">
        <f>E68+D68</f>
        <v>114012</v>
      </c>
      <c r="D68" s="4">
        <v>114012</v>
      </c>
      <c r="E68" s="4">
        <v>0</v>
      </c>
      <c r="F68" s="4">
        <f>H68+G68</f>
        <v>153554</v>
      </c>
      <c r="G68" s="8">
        <f>107091+39900+6563</f>
        <v>153554</v>
      </c>
      <c r="H68" s="8">
        <f>E68*1.05</f>
        <v>0</v>
      </c>
      <c r="I68" s="4">
        <f>K68+J68</f>
        <v>0</v>
      </c>
      <c r="J68" s="8">
        <v>0</v>
      </c>
      <c r="K68" s="8">
        <f>H68*1.043</f>
        <v>0</v>
      </c>
    </row>
    <row r="69" spans="1:11" ht="16.5">
      <c r="A69" s="60" t="s">
        <v>4</v>
      </c>
      <c r="B69" s="36"/>
      <c r="C69" s="7"/>
      <c r="D69" s="7"/>
      <c r="E69" s="7"/>
      <c r="F69" s="7"/>
      <c r="G69" s="7"/>
      <c r="H69" s="7"/>
      <c r="I69" s="7"/>
      <c r="J69" s="7"/>
      <c r="K69" s="7"/>
    </row>
    <row r="70" spans="1:11" ht="16.5">
      <c r="A70" s="42" t="s">
        <v>5</v>
      </c>
      <c r="B70" s="36"/>
      <c r="C70" s="7"/>
      <c r="D70" s="7"/>
      <c r="E70" s="7"/>
      <c r="F70" s="7"/>
      <c r="G70" s="7"/>
      <c r="H70" s="7"/>
      <c r="I70" s="7"/>
      <c r="J70" s="7"/>
      <c r="K70" s="7"/>
    </row>
    <row r="71" spans="1:11" ht="16.5" customHeight="1">
      <c r="A71" s="60" t="s">
        <v>14</v>
      </c>
      <c r="B71" s="22"/>
      <c r="C71" s="6">
        <f>D71+E71</f>
        <v>214</v>
      </c>
      <c r="D71" s="6">
        <f>SUM(D72:D73)</f>
        <v>214</v>
      </c>
      <c r="E71" s="6">
        <v>0</v>
      </c>
      <c r="F71" s="6">
        <f>G71+H71</f>
        <v>210</v>
      </c>
      <c r="G71" s="6">
        <f>SUM(G72:G73)</f>
        <v>210</v>
      </c>
      <c r="H71" s="6">
        <v>0</v>
      </c>
      <c r="I71" s="6">
        <f>J71+K71</f>
        <v>0</v>
      </c>
      <c r="J71" s="6">
        <v>0</v>
      </c>
      <c r="K71" s="6">
        <v>0</v>
      </c>
    </row>
    <row r="72" spans="1:11" ht="67.5" customHeight="1">
      <c r="A72" s="100" t="s">
        <v>104</v>
      </c>
      <c r="B72" s="36"/>
      <c r="C72" s="6">
        <f>D72+E72</f>
        <v>205</v>
      </c>
      <c r="D72" s="6">
        <v>205</v>
      </c>
      <c r="E72" s="6">
        <v>0</v>
      </c>
      <c r="F72" s="6">
        <f>G72+H72</f>
        <v>181</v>
      </c>
      <c r="G72" s="6">
        <v>181</v>
      </c>
      <c r="H72" s="6">
        <v>0</v>
      </c>
      <c r="I72" s="6">
        <f>J72+K72</f>
        <v>0</v>
      </c>
      <c r="J72" s="6">
        <v>0</v>
      </c>
      <c r="K72" s="6">
        <v>0</v>
      </c>
    </row>
    <row r="73" spans="1:11" ht="39.75" customHeight="1">
      <c r="A73" s="100" t="s">
        <v>105</v>
      </c>
      <c r="B73" s="36"/>
      <c r="C73" s="6">
        <f>D73+E73</f>
        <v>9</v>
      </c>
      <c r="D73" s="6">
        <v>9</v>
      </c>
      <c r="E73" s="6">
        <v>0</v>
      </c>
      <c r="F73" s="6">
        <f>G73+H73</f>
        <v>29</v>
      </c>
      <c r="G73" s="6">
        <f>2+6+2+1+11+6+1</f>
        <v>29</v>
      </c>
      <c r="H73" s="6">
        <v>0</v>
      </c>
      <c r="I73" s="6">
        <f>J73+K73</f>
        <v>0</v>
      </c>
      <c r="J73" s="6">
        <v>0</v>
      </c>
      <c r="K73" s="6">
        <v>0</v>
      </c>
    </row>
    <row r="74" spans="1:11" ht="15">
      <c r="A74" s="42" t="s">
        <v>13</v>
      </c>
      <c r="B74" s="36"/>
      <c r="C74" s="14"/>
      <c r="D74" s="14"/>
      <c r="E74" s="14"/>
      <c r="F74" s="14"/>
      <c r="G74" s="14"/>
      <c r="H74" s="14"/>
      <c r="I74" s="14"/>
      <c r="J74" s="14"/>
      <c r="K74" s="14"/>
    </row>
    <row r="75" spans="1:11" ht="43.5" customHeight="1">
      <c r="A75" s="47" t="s">
        <v>67</v>
      </c>
      <c r="B75" s="36"/>
      <c r="C75" s="9">
        <f>D75+E75</f>
        <v>532.7663551401869</v>
      </c>
      <c r="D75" s="9">
        <f>D68/D71</f>
        <v>532.7663551401869</v>
      </c>
      <c r="E75" s="9">
        <v>0</v>
      </c>
      <c r="F75" s="9">
        <f>G75+H75</f>
        <v>731.2095238095238</v>
      </c>
      <c r="G75" s="9">
        <f>G68/G71</f>
        <v>731.2095238095238</v>
      </c>
      <c r="H75" s="9">
        <v>0</v>
      </c>
      <c r="I75" s="9">
        <f>J75+K75</f>
        <v>0</v>
      </c>
      <c r="J75" s="9">
        <v>0</v>
      </c>
      <c r="K75" s="9">
        <v>0</v>
      </c>
    </row>
    <row r="76" spans="1:11" ht="30" customHeight="1">
      <c r="A76" s="47" t="s">
        <v>106</v>
      </c>
      <c r="B76" s="36"/>
      <c r="C76" s="12">
        <f>D76+E76</f>
        <v>428.6829268292683</v>
      </c>
      <c r="D76" s="12">
        <f>87880/D72</f>
        <v>428.6829268292683</v>
      </c>
      <c r="E76" s="12">
        <v>0</v>
      </c>
      <c r="F76" s="12">
        <f>G76+H76</f>
        <v>412.31491712707185</v>
      </c>
      <c r="G76" s="12">
        <f>74629/G72</f>
        <v>412.31491712707185</v>
      </c>
      <c r="H76" s="12">
        <v>0</v>
      </c>
      <c r="I76" s="12">
        <f>J76+K76</f>
        <v>0</v>
      </c>
      <c r="J76" s="12">
        <v>0</v>
      </c>
      <c r="K76" s="12">
        <v>0</v>
      </c>
    </row>
    <row r="77" spans="1:11" ht="38.25" customHeight="1">
      <c r="A77" s="47" t="s">
        <v>107</v>
      </c>
      <c r="B77" s="36"/>
      <c r="C77" s="9">
        <f>D77+E77</f>
        <v>2903.5555555555557</v>
      </c>
      <c r="D77" s="9">
        <f>26132/D73</f>
        <v>2903.5555555555557</v>
      </c>
      <c r="E77" s="12">
        <v>0</v>
      </c>
      <c r="F77" s="12">
        <f>G77+H77</f>
        <v>2721.551724137931</v>
      </c>
      <c r="G77" s="9">
        <f>78925/G73</f>
        <v>2721.551724137931</v>
      </c>
      <c r="H77" s="12">
        <v>0</v>
      </c>
      <c r="I77" s="12">
        <f>J77+K77</f>
        <v>0</v>
      </c>
      <c r="J77" s="12">
        <v>0</v>
      </c>
      <c r="K77" s="12">
        <v>0</v>
      </c>
    </row>
    <row r="78" spans="1:11" ht="17.25" customHeight="1">
      <c r="A78" s="42" t="s">
        <v>15</v>
      </c>
      <c r="B78" s="36"/>
      <c r="C78" s="9"/>
      <c r="D78" s="9"/>
      <c r="E78" s="9"/>
      <c r="F78" s="9"/>
      <c r="G78" s="9"/>
      <c r="H78" s="9"/>
      <c r="I78" s="9"/>
      <c r="J78" s="9"/>
      <c r="K78" s="9"/>
    </row>
    <row r="79" spans="1:11" ht="19.5" customHeight="1">
      <c r="A79" s="57" t="s">
        <v>19</v>
      </c>
      <c r="B79" s="36"/>
      <c r="C79" s="9">
        <f>D79+E79</f>
        <v>100</v>
      </c>
      <c r="D79" s="9">
        <v>100</v>
      </c>
      <c r="E79" s="9">
        <v>0</v>
      </c>
      <c r="F79" s="9">
        <f>G79+H79</f>
        <v>100</v>
      </c>
      <c r="G79" s="9">
        <v>100</v>
      </c>
      <c r="H79" s="9">
        <v>0</v>
      </c>
      <c r="I79" s="9">
        <f>J79+K79</f>
        <v>100</v>
      </c>
      <c r="J79" s="9">
        <v>100</v>
      </c>
      <c r="K79" s="9">
        <v>0</v>
      </c>
    </row>
    <row r="80" spans="1:11" ht="27.75" customHeight="1">
      <c r="A80" s="58" t="s">
        <v>24</v>
      </c>
      <c r="B80" s="36"/>
      <c r="C80" s="23">
        <f>D80+E80</f>
        <v>0</v>
      </c>
      <c r="D80" s="23">
        <v>0</v>
      </c>
      <c r="E80" s="23">
        <v>0</v>
      </c>
      <c r="F80" s="23">
        <f>G80+H80</f>
        <v>134.68231414237098</v>
      </c>
      <c r="G80" s="23">
        <f>G68/D68*100</f>
        <v>134.68231414237098</v>
      </c>
      <c r="H80" s="23">
        <v>0</v>
      </c>
      <c r="I80" s="23">
        <f>J80+K80</f>
        <v>0</v>
      </c>
      <c r="J80" s="23">
        <v>0</v>
      </c>
      <c r="K80" s="23">
        <v>0</v>
      </c>
    </row>
    <row r="81" spans="1:11" ht="15.75">
      <c r="A81" s="54" t="s">
        <v>80</v>
      </c>
      <c r="B81" s="11" t="s">
        <v>78</v>
      </c>
      <c r="C81" s="5"/>
      <c r="D81" s="5"/>
      <c r="E81" s="5"/>
      <c r="F81" s="5"/>
      <c r="G81" s="5"/>
      <c r="H81" s="5"/>
      <c r="I81" s="5"/>
      <c r="J81" s="5"/>
      <c r="K81" s="5"/>
    </row>
    <row r="82" spans="1:11" ht="22.5" customHeight="1">
      <c r="A82" s="42" t="s">
        <v>33</v>
      </c>
      <c r="B82" s="36"/>
      <c r="C82" s="5"/>
      <c r="D82" s="5"/>
      <c r="E82" s="5"/>
      <c r="F82" s="5"/>
      <c r="G82" s="5"/>
      <c r="H82" s="5"/>
      <c r="I82" s="5"/>
      <c r="J82" s="5"/>
      <c r="K82" s="5"/>
    </row>
    <row r="83" spans="1:11" ht="20.25" customHeight="1">
      <c r="A83" s="111" t="s">
        <v>69</v>
      </c>
      <c r="B83" s="111"/>
      <c r="C83" s="111"/>
      <c r="D83" s="111"/>
      <c r="E83" s="111"/>
      <c r="F83" s="111"/>
      <c r="G83" s="111"/>
      <c r="H83" s="111"/>
      <c r="I83" s="111"/>
      <c r="J83" s="111"/>
      <c r="K83" s="111"/>
    </row>
    <row r="84" spans="1:11" ht="21" customHeight="1">
      <c r="A84" s="121" t="s">
        <v>70</v>
      </c>
      <c r="B84" s="121"/>
      <c r="C84" s="121"/>
      <c r="D84" s="121"/>
      <c r="E84" s="121"/>
      <c r="F84" s="121"/>
      <c r="G84" s="121"/>
      <c r="H84" s="121"/>
      <c r="I84" s="121"/>
      <c r="J84" s="121"/>
      <c r="K84" s="121"/>
    </row>
    <row r="85" spans="1:11" ht="19.5" customHeight="1">
      <c r="A85" s="59" t="s">
        <v>35</v>
      </c>
      <c r="B85" s="24"/>
      <c r="C85" s="25">
        <f aca="true" t="shared" si="0" ref="C85:K85">C86+C98</f>
        <v>747531</v>
      </c>
      <c r="D85" s="25">
        <f t="shared" si="0"/>
        <v>747531</v>
      </c>
      <c r="E85" s="25">
        <f t="shared" si="0"/>
        <v>0</v>
      </c>
      <c r="F85" s="25">
        <f t="shared" si="0"/>
        <v>999473</v>
      </c>
      <c r="G85" s="25">
        <f t="shared" si="0"/>
        <v>999473</v>
      </c>
      <c r="H85" s="25">
        <f t="shared" si="0"/>
        <v>0</v>
      </c>
      <c r="I85" s="25">
        <f t="shared" si="0"/>
        <v>447208</v>
      </c>
      <c r="J85" s="25">
        <f t="shared" si="0"/>
        <v>447208</v>
      </c>
      <c r="K85" s="25">
        <f t="shared" si="0"/>
        <v>0</v>
      </c>
    </row>
    <row r="86" spans="1:11" ht="33" customHeight="1">
      <c r="A86" s="42" t="s">
        <v>26</v>
      </c>
      <c r="B86" s="36"/>
      <c r="C86" s="4">
        <f>E86+D86</f>
        <v>319620</v>
      </c>
      <c r="D86" s="4">
        <f>320820-1200</f>
        <v>319620</v>
      </c>
      <c r="E86" s="4">
        <v>0</v>
      </c>
      <c r="F86" s="4">
        <f>H86+G86</f>
        <v>417951</v>
      </c>
      <c r="G86" s="8">
        <f>367147+50000+804</f>
        <v>417951</v>
      </c>
      <c r="H86" s="8">
        <f>E86*1.05</f>
        <v>0</v>
      </c>
      <c r="I86" s="4">
        <f>K86+J86</f>
        <v>447208</v>
      </c>
      <c r="J86" s="8">
        <v>447208</v>
      </c>
      <c r="K86" s="8">
        <f>H86*1.043</f>
        <v>0</v>
      </c>
    </row>
    <row r="87" spans="1:11" ht="18" customHeight="1">
      <c r="A87" s="60" t="s">
        <v>7</v>
      </c>
      <c r="B87" s="36"/>
      <c r="C87" s="7"/>
      <c r="D87" s="7"/>
      <c r="E87" s="7"/>
      <c r="F87" s="7"/>
      <c r="G87" s="7"/>
      <c r="H87" s="7"/>
      <c r="I87" s="7"/>
      <c r="J87" s="7"/>
      <c r="K87" s="7"/>
    </row>
    <row r="88" spans="1:11" ht="16.5">
      <c r="A88" s="42" t="s">
        <v>8</v>
      </c>
      <c r="B88" s="36"/>
      <c r="C88" s="7"/>
      <c r="D88" s="7"/>
      <c r="E88" s="7"/>
      <c r="F88" s="7"/>
      <c r="G88" s="7"/>
      <c r="H88" s="7"/>
      <c r="I88" s="7"/>
      <c r="J88" s="7"/>
      <c r="K88" s="7"/>
    </row>
    <row r="89" spans="1:11" s="2" customFormat="1" ht="19.5" customHeight="1">
      <c r="A89" s="60" t="s">
        <v>14</v>
      </c>
      <c r="B89" s="36"/>
      <c r="C89" s="6"/>
      <c r="D89" s="6"/>
      <c r="E89" s="6"/>
      <c r="F89" s="6"/>
      <c r="G89" s="6"/>
      <c r="H89" s="6"/>
      <c r="I89" s="6"/>
      <c r="J89" s="6"/>
      <c r="K89" s="6"/>
    </row>
    <row r="90" spans="1:11" s="2" customFormat="1" ht="58.5" customHeight="1">
      <c r="A90" s="61" t="s">
        <v>108</v>
      </c>
      <c r="B90" s="36"/>
      <c r="C90" s="6">
        <f>D90+E90</f>
        <v>95</v>
      </c>
      <c r="D90" s="6">
        <v>95</v>
      </c>
      <c r="E90" s="6">
        <v>0</v>
      </c>
      <c r="F90" s="6">
        <f>G90+H90</f>
        <v>98</v>
      </c>
      <c r="G90" s="6">
        <f>92+2+1+1+2</f>
        <v>98</v>
      </c>
      <c r="H90" s="6">
        <v>0</v>
      </c>
      <c r="I90" s="6">
        <f>J90+K90</f>
        <v>98</v>
      </c>
      <c r="J90" s="6">
        <v>98</v>
      </c>
      <c r="K90" s="6">
        <v>0</v>
      </c>
    </row>
    <row r="91" spans="1:11" s="2" customFormat="1" ht="16.5">
      <c r="A91" s="42" t="s">
        <v>13</v>
      </c>
      <c r="B91" s="36"/>
      <c r="C91" s="7"/>
      <c r="D91" s="7"/>
      <c r="E91" s="7"/>
      <c r="F91" s="7"/>
      <c r="G91" s="7"/>
      <c r="H91" s="7"/>
      <c r="I91" s="7"/>
      <c r="J91" s="7"/>
      <c r="K91" s="7"/>
    </row>
    <row r="92" spans="1:11" s="2" customFormat="1" ht="39" customHeight="1">
      <c r="A92" s="47" t="s">
        <v>109</v>
      </c>
      <c r="B92" s="36"/>
      <c r="C92" s="9">
        <f>D92+E92</f>
        <v>3364.4210526315787</v>
      </c>
      <c r="D92" s="9">
        <f>D86/D90</f>
        <v>3364.4210526315787</v>
      </c>
      <c r="E92" s="9">
        <v>0</v>
      </c>
      <c r="F92" s="9">
        <f>G92+H92</f>
        <v>4264.806122448979</v>
      </c>
      <c r="G92" s="10">
        <f>G86/G90</f>
        <v>4264.806122448979</v>
      </c>
      <c r="H92" s="9">
        <v>0</v>
      </c>
      <c r="I92" s="9">
        <f>J92+K92</f>
        <v>4563.34693877551</v>
      </c>
      <c r="J92" s="10">
        <f>J86/J90</f>
        <v>4563.34693877551</v>
      </c>
      <c r="K92" s="9">
        <v>0</v>
      </c>
    </row>
    <row r="93" spans="1:11" ht="26.25" customHeight="1">
      <c r="A93" s="1"/>
      <c r="B93" s="71"/>
      <c r="C93" s="13"/>
      <c r="D93" s="13"/>
      <c r="E93" s="13"/>
      <c r="F93" s="13"/>
      <c r="G93" s="13"/>
      <c r="H93" s="13"/>
      <c r="I93" s="118" t="s">
        <v>146</v>
      </c>
      <c r="J93" s="118"/>
      <c r="K93" s="118"/>
    </row>
    <row r="94" spans="1:11" ht="14.25">
      <c r="A94" s="41">
        <v>1</v>
      </c>
      <c r="B94" s="15">
        <v>2</v>
      </c>
      <c r="C94" s="3">
        <v>3</v>
      </c>
      <c r="D94" s="3">
        <v>4</v>
      </c>
      <c r="E94" s="3">
        <v>5</v>
      </c>
      <c r="F94" s="3">
        <v>6</v>
      </c>
      <c r="G94" s="3">
        <v>7</v>
      </c>
      <c r="H94" s="3">
        <v>8</v>
      </c>
      <c r="I94" s="3">
        <v>9</v>
      </c>
      <c r="J94" s="3">
        <v>10</v>
      </c>
      <c r="K94" s="3">
        <v>11</v>
      </c>
    </row>
    <row r="95" spans="1:11" s="2" customFormat="1" ht="15" customHeight="1">
      <c r="A95" s="42" t="s">
        <v>12</v>
      </c>
      <c r="B95" s="36"/>
      <c r="C95" s="7"/>
      <c r="D95" s="7"/>
      <c r="E95" s="7"/>
      <c r="F95" s="7"/>
      <c r="G95" s="7"/>
      <c r="H95" s="7"/>
      <c r="I95" s="7"/>
      <c r="J95" s="7"/>
      <c r="K95" s="7"/>
    </row>
    <row r="96" spans="1:11" s="2" customFormat="1" ht="17.25" customHeight="1">
      <c r="A96" s="58" t="s">
        <v>19</v>
      </c>
      <c r="B96" s="36"/>
      <c r="C96" s="9">
        <f>D96+E96</f>
        <v>100</v>
      </c>
      <c r="D96" s="9">
        <v>100</v>
      </c>
      <c r="E96" s="9">
        <v>0</v>
      </c>
      <c r="F96" s="9">
        <f>G96+H96</f>
        <v>100</v>
      </c>
      <c r="G96" s="9">
        <v>100</v>
      </c>
      <c r="H96" s="9">
        <v>0</v>
      </c>
      <c r="I96" s="9">
        <f>J96+K96</f>
        <v>100</v>
      </c>
      <c r="J96" s="9">
        <v>100</v>
      </c>
      <c r="K96" s="9">
        <v>0</v>
      </c>
    </row>
    <row r="97" spans="1:11" s="2" customFormat="1" ht="33" customHeight="1">
      <c r="A97" s="48" t="s">
        <v>25</v>
      </c>
      <c r="B97" s="36"/>
      <c r="C97" s="17">
        <f>D97+E97</f>
        <v>0</v>
      </c>
      <c r="D97" s="17">
        <v>0</v>
      </c>
      <c r="E97" s="17">
        <v>0</v>
      </c>
      <c r="F97" s="17">
        <f>G97+H97</f>
        <v>130.76497090294725</v>
      </c>
      <c r="G97" s="17">
        <f>G86/D86*100</f>
        <v>130.76497090294725</v>
      </c>
      <c r="H97" s="17">
        <v>0</v>
      </c>
      <c r="I97" s="17">
        <f>J97+K97</f>
        <v>107.00010288287383</v>
      </c>
      <c r="J97" s="17">
        <f>J86/G86*100</f>
        <v>107.00010288287383</v>
      </c>
      <c r="K97" s="17">
        <v>0</v>
      </c>
    </row>
    <row r="98" spans="1:11" ht="33" customHeight="1">
      <c r="A98" s="55" t="s">
        <v>21</v>
      </c>
      <c r="B98" s="36"/>
      <c r="C98" s="4">
        <f>E98+D98</f>
        <v>427911</v>
      </c>
      <c r="D98" s="4">
        <v>427911</v>
      </c>
      <c r="E98" s="4">
        <v>0</v>
      </c>
      <c r="F98" s="4">
        <f>H98+G98</f>
        <v>581522</v>
      </c>
      <c r="G98" s="8">
        <f>569522+15000-3000</f>
        <v>581522</v>
      </c>
      <c r="H98" s="8">
        <f>E98*1.05</f>
        <v>0</v>
      </c>
      <c r="I98" s="4">
        <f>K98+J98</f>
        <v>0</v>
      </c>
      <c r="J98" s="8">
        <v>0</v>
      </c>
      <c r="K98" s="8">
        <f>H98*1.043</f>
        <v>0</v>
      </c>
    </row>
    <row r="99" spans="1:11" ht="17.25" customHeight="1">
      <c r="A99" s="60" t="s">
        <v>7</v>
      </c>
      <c r="B99" s="36"/>
      <c r="C99" s="5"/>
      <c r="D99" s="5"/>
      <c r="E99" s="5"/>
      <c r="F99" s="92"/>
      <c r="G99" s="92"/>
      <c r="H99" s="5"/>
      <c r="I99" s="5"/>
      <c r="J99" s="5"/>
      <c r="K99" s="5"/>
    </row>
    <row r="100" spans="1:11" ht="15" customHeight="1">
      <c r="A100" s="42" t="s">
        <v>8</v>
      </c>
      <c r="B100" s="36"/>
      <c r="C100" s="5"/>
      <c r="D100" s="5"/>
      <c r="E100" s="5"/>
      <c r="F100" s="92"/>
      <c r="G100" s="92"/>
      <c r="H100" s="5"/>
      <c r="I100" s="5"/>
      <c r="J100" s="5"/>
      <c r="K100" s="5"/>
    </row>
    <row r="101" spans="1:11" ht="23.25" customHeight="1">
      <c r="A101" s="60" t="s">
        <v>16</v>
      </c>
      <c r="B101" s="36"/>
      <c r="C101" s="6">
        <f>D101+E101</f>
        <v>223</v>
      </c>
      <c r="D101" s="6">
        <v>223</v>
      </c>
      <c r="E101" s="6">
        <v>0</v>
      </c>
      <c r="F101" s="6">
        <f>G101+H101</f>
        <v>263</v>
      </c>
      <c r="G101" s="6">
        <f>265+1-3</f>
        <v>263</v>
      </c>
      <c r="H101" s="6">
        <v>0</v>
      </c>
      <c r="I101" s="6">
        <f>J101+K101</f>
        <v>0</v>
      </c>
      <c r="J101" s="6">
        <v>0</v>
      </c>
      <c r="K101" s="6">
        <v>0</v>
      </c>
    </row>
    <row r="102" spans="1:11" ht="19.5" customHeight="1">
      <c r="A102" s="42" t="s">
        <v>13</v>
      </c>
      <c r="B102" s="36"/>
      <c r="C102" s="7"/>
      <c r="D102" s="7"/>
      <c r="E102" s="7"/>
      <c r="F102" s="7"/>
      <c r="G102" s="7"/>
      <c r="H102" s="7"/>
      <c r="I102" s="7"/>
      <c r="J102" s="7"/>
      <c r="K102" s="7"/>
    </row>
    <row r="103" spans="1:11" ht="21" customHeight="1">
      <c r="A103" s="60" t="s">
        <v>17</v>
      </c>
      <c r="B103" s="36"/>
      <c r="C103" s="9">
        <f>D103+E103</f>
        <v>1918.8834080717488</v>
      </c>
      <c r="D103" s="9">
        <f>D98/D101</f>
        <v>1918.8834080717488</v>
      </c>
      <c r="E103" s="9">
        <v>0</v>
      </c>
      <c r="F103" s="9">
        <f>G103+H103</f>
        <v>2211.110266159696</v>
      </c>
      <c r="G103" s="9">
        <f>G98/G101</f>
        <v>2211.110266159696</v>
      </c>
      <c r="H103" s="9">
        <v>0</v>
      </c>
      <c r="I103" s="9">
        <f>J103+K103</f>
        <v>0</v>
      </c>
      <c r="J103" s="10">
        <v>0</v>
      </c>
      <c r="K103" s="9">
        <v>0</v>
      </c>
    </row>
    <row r="104" spans="1:11" ht="18.75" customHeight="1">
      <c r="A104" s="42" t="s">
        <v>12</v>
      </c>
      <c r="B104" s="36"/>
      <c r="C104" s="5"/>
      <c r="D104" s="5"/>
      <c r="E104" s="5"/>
      <c r="F104" s="92"/>
      <c r="G104" s="92"/>
      <c r="H104" s="5"/>
      <c r="I104" s="5"/>
      <c r="J104" s="5"/>
      <c r="K104" s="5"/>
    </row>
    <row r="105" spans="1:11" ht="33.75" customHeight="1">
      <c r="A105" s="58" t="s">
        <v>25</v>
      </c>
      <c r="B105" s="36"/>
      <c r="C105" s="17">
        <f>D105+E105</f>
        <v>0</v>
      </c>
      <c r="D105" s="17">
        <v>0</v>
      </c>
      <c r="E105" s="17">
        <v>0</v>
      </c>
      <c r="F105" s="17">
        <f>G105+H105</f>
        <v>135.8978853079262</v>
      </c>
      <c r="G105" s="17">
        <f>G98/D98*100</f>
        <v>135.8978853079262</v>
      </c>
      <c r="H105" s="17">
        <v>0</v>
      </c>
      <c r="I105" s="17">
        <f>J105+K105</f>
        <v>0</v>
      </c>
      <c r="J105" s="17">
        <v>0</v>
      </c>
      <c r="K105" s="17">
        <v>0</v>
      </c>
    </row>
    <row r="106" spans="1:11" ht="29.25" customHeight="1">
      <c r="A106" s="42" t="s">
        <v>28</v>
      </c>
      <c r="B106" s="27"/>
      <c r="C106" s="27"/>
      <c r="D106" s="27"/>
      <c r="E106" s="27"/>
      <c r="F106" s="27"/>
      <c r="G106" s="27"/>
      <c r="H106" s="27"/>
      <c r="I106" s="27"/>
      <c r="J106" s="27"/>
      <c r="K106" s="27"/>
    </row>
    <row r="107" spans="1:12" ht="44.25" customHeight="1">
      <c r="A107" s="112" t="s">
        <v>110</v>
      </c>
      <c r="B107" s="112"/>
      <c r="C107" s="112"/>
      <c r="D107" s="112"/>
      <c r="E107" s="112"/>
      <c r="F107" s="112"/>
      <c r="G107" s="112"/>
      <c r="H107" s="112"/>
      <c r="I107" s="112"/>
      <c r="J107" s="112"/>
      <c r="K107" s="112"/>
      <c r="L107" s="101"/>
    </row>
    <row r="108" spans="1:12" ht="45" customHeight="1">
      <c r="A108" s="110" t="s">
        <v>111</v>
      </c>
      <c r="B108" s="110"/>
      <c r="C108" s="110"/>
      <c r="D108" s="110"/>
      <c r="E108" s="110"/>
      <c r="F108" s="110"/>
      <c r="G108" s="110"/>
      <c r="H108" s="110"/>
      <c r="I108" s="110"/>
      <c r="J108" s="110"/>
      <c r="K108" s="110"/>
      <c r="L108" s="102"/>
    </row>
    <row r="109" spans="1:11" ht="21" customHeight="1">
      <c r="A109" s="49" t="s">
        <v>35</v>
      </c>
      <c r="B109" s="28"/>
      <c r="C109" s="29">
        <f>D109+E109</f>
        <v>1625540</v>
      </c>
      <c r="D109" s="29">
        <f>D111+D120+D132</f>
        <v>1625540</v>
      </c>
      <c r="E109" s="29">
        <f>E111+E120</f>
        <v>0</v>
      </c>
      <c r="F109" s="29">
        <f>G109+H109</f>
        <v>2198940</v>
      </c>
      <c r="G109" s="29">
        <f>G111+G120+G132+G141</f>
        <v>2198940</v>
      </c>
      <c r="H109" s="29">
        <f>H111+H120</f>
        <v>0</v>
      </c>
      <c r="I109" s="29">
        <f>J109+K109</f>
        <v>0</v>
      </c>
      <c r="J109" s="29">
        <f>J111+J120</f>
        <v>0</v>
      </c>
      <c r="K109" s="29">
        <f>K111+K120</f>
        <v>0</v>
      </c>
    </row>
    <row r="110" spans="1:11" ht="21" customHeight="1">
      <c r="A110" s="39" t="s">
        <v>51</v>
      </c>
      <c r="B110" s="93" t="s">
        <v>52</v>
      </c>
      <c r="C110" s="29"/>
      <c r="D110" s="29"/>
      <c r="E110" s="29"/>
      <c r="F110" s="29"/>
      <c r="G110" s="29"/>
      <c r="H110" s="29"/>
      <c r="I110" s="29"/>
      <c r="J110" s="29"/>
      <c r="K110" s="29"/>
    </row>
    <row r="111" spans="1:11" ht="76.5" customHeight="1">
      <c r="A111" s="43" t="s">
        <v>112</v>
      </c>
      <c r="B111" s="36"/>
      <c r="C111" s="8">
        <f>D111+E111</f>
        <v>294840</v>
      </c>
      <c r="D111" s="8">
        <f>116424+178416</f>
        <v>294840</v>
      </c>
      <c r="E111" s="8">
        <v>0</v>
      </c>
      <c r="F111" s="8">
        <f>G111+H111</f>
        <v>408240</v>
      </c>
      <c r="G111" s="4">
        <f>294840+113400</f>
        <v>408240</v>
      </c>
      <c r="H111" s="8">
        <f>E111*1.05</f>
        <v>0</v>
      </c>
      <c r="I111" s="8">
        <f>J111+K111</f>
        <v>0</v>
      </c>
      <c r="J111" s="8">
        <v>0</v>
      </c>
      <c r="K111" s="8">
        <f>H111*1.043</f>
        <v>0</v>
      </c>
    </row>
    <row r="112" spans="1:11" ht="15">
      <c r="A112" s="27" t="s">
        <v>4</v>
      </c>
      <c r="B112" s="27"/>
      <c r="C112" s="30"/>
      <c r="D112" s="30"/>
      <c r="E112" s="30"/>
      <c r="F112" s="30"/>
      <c r="G112" s="30"/>
      <c r="H112" s="30"/>
      <c r="I112" s="30"/>
      <c r="J112" s="30"/>
      <c r="K112" s="30"/>
    </row>
    <row r="113" spans="1:11" s="2" customFormat="1" ht="15">
      <c r="A113" s="44" t="s">
        <v>5</v>
      </c>
      <c r="B113" s="27"/>
      <c r="C113" s="30"/>
      <c r="D113" s="30"/>
      <c r="E113" s="30"/>
      <c r="F113" s="30"/>
      <c r="G113" s="30"/>
      <c r="H113" s="30"/>
      <c r="I113" s="30"/>
      <c r="J113" s="30"/>
      <c r="K113" s="30"/>
    </row>
    <row r="114" spans="1:11" s="2" customFormat="1" ht="68.25" customHeight="1">
      <c r="A114" s="48" t="s">
        <v>113</v>
      </c>
      <c r="B114" s="27"/>
      <c r="C114" s="31">
        <f>D114+E114</f>
        <v>150</v>
      </c>
      <c r="D114" s="31">
        <f>70+80</f>
        <v>150</v>
      </c>
      <c r="E114" s="31">
        <v>0</v>
      </c>
      <c r="F114" s="31">
        <f>+G114</f>
        <v>150</v>
      </c>
      <c r="G114" s="31">
        <v>150</v>
      </c>
      <c r="H114" s="31">
        <v>0</v>
      </c>
      <c r="I114" s="31">
        <f>J114+K114</f>
        <v>0</v>
      </c>
      <c r="J114" s="31">
        <v>0</v>
      </c>
      <c r="K114" s="31">
        <v>0</v>
      </c>
    </row>
    <row r="115" spans="1:11" s="2" customFormat="1" ht="21" customHeight="1">
      <c r="A115" s="57" t="s">
        <v>95</v>
      </c>
      <c r="B115" s="27"/>
      <c r="C115" s="31">
        <f>D115+E115</f>
        <v>252</v>
      </c>
      <c r="D115" s="31">
        <v>252</v>
      </c>
      <c r="E115" s="31">
        <v>0</v>
      </c>
      <c r="F115" s="31">
        <f>+G115</f>
        <v>252</v>
      </c>
      <c r="G115" s="31">
        <v>252</v>
      </c>
      <c r="H115" s="31">
        <v>0</v>
      </c>
      <c r="I115" s="31">
        <f>J115+K115</f>
        <v>0</v>
      </c>
      <c r="J115" s="31">
        <v>0</v>
      </c>
      <c r="K115" s="31">
        <v>0</v>
      </c>
    </row>
    <row r="116" spans="1:11" s="2" customFormat="1" ht="15" customHeight="1">
      <c r="A116" s="52" t="s">
        <v>13</v>
      </c>
      <c r="B116" s="27"/>
      <c r="C116" s="31"/>
      <c r="D116" s="31"/>
      <c r="E116" s="31"/>
      <c r="F116" s="31"/>
      <c r="G116" s="31"/>
      <c r="H116" s="31"/>
      <c r="I116" s="31"/>
      <c r="J116" s="31"/>
      <c r="K116" s="31"/>
    </row>
    <row r="117" spans="1:11" s="2" customFormat="1" ht="17.25" customHeight="1">
      <c r="A117" s="53" t="s">
        <v>30</v>
      </c>
      <c r="B117" s="27"/>
      <c r="C117" s="10">
        <f>D117+E117</f>
        <v>7.8</v>
      </c>
      <c r="D117" s="10">
        <v>7.8</v>
      </c>
      <c r="E117" s="10">
        <v>0</v>
      </c>
      <c r="F117" s="10">
        <f>+G117</f>
        <v>10.8</v>
      </c>
      <c r="G117" s="10">
        <v>10.8</v>
      </c>
      <c r="H117" s="10">
        <v>0</v>
      </c>
      <c r="I117" s="10">
        <f>J117+K117</f>
        <v>0</v>
      </c>
      <c r="J117" s="10">
        <v>0</v>
      </c>
      <c r="K117" s="10">
        <v>0</v>
      </c>
    </row>
    <row r="118" spans="1:11" s="2" customFormat="1" ht="17.25" customHeight="1">
      <c r="A118" s="42" t="s">
        <v>12</v>
      </c>
      <c r="B118" s="27"/>
      <c r="C118" s="10"/>
      <c r="D118" s="10"/>
      <c r="E118" s="10"/>
      <c r="F118" s="10"/>
      <c r="G118" s="10"/>
      <c r="H118" s="10"/>
      <c r="I118" s="10"/>
      <c r="J118" s="10"/>
      <c r="K118" s="10"/>
    </row>
    <row r="119" spans="1:11" s="2" customFormat="1" ht="17.25" customHeight="1">
      <c r="A119" s="48" t="s">
        <v>31</v>
      </c>
      <c r="B119" s="27"/>
      <c r="C119" s="35">
        <f>D119+E119</f>
        <v>0</v>
      </c>
      <c r="D119" s="35">
        <v>0</v>
      </c>
      <c r="E119" s="35">
        <v>0</v>
      </c>
      <c r="F119" s="35">
        <f>+G119</f>
        <v>138.46153846153845</v>
      </c>
      <c r="G119" s="35">
        <f>G111/D111*100</f>
        <v>138.46153846153845</v>
      </c>
      <c r="H119" s="35">
        <v>0</v>
      </c>
      <c r="I119" s="35">
        <f>J119+K119</f>
        <v>0</v>
      </c>
      <c r="J119" s="35">
        <v>0</v>
      </c>
      <c r="K119" s="35">
        <v>0</v>
      </c>
    </row>
    <row r="120" spans="1:11" s="2" customFormat="1" ht="85.5" customHeight="1">
      <c r="A120" s="43" t="s">
        <v>114</v>
      </c>
      <c r="B120" s="27"/>
      <c r="C120" s="8">
        <f>D120+E120</f>
        <v>1285200</v>
      </c>
      <c r="D120" s="8">
        <f>635040+650160</f>
        <v>1285200</v>
      </c>
      <c r="E120" s="8">
        <v>0</v>
      </c>
      <c r="F120" s="8">
        <f>G120+H120</f>
        <v>1663200</v>
      </c>
      <c r="G120" s="8">
        <f>1285200+378000</f>
        <v>1663200</v>
      </c>
      <c r="H120" s="8">
        <v>0</v>
      </c>
      <c r="I120" s="8">
        <f>J120+K120</f>
        <v>0</v>
      </c>
      <c r="J120" s="8">
        <v>0</v>
      </c>
      <c r="K120" s="8">
        <v>0</v>
      </c>
    </row>
    <row r="121" spans="1:11" ht="26.25" customHeight="1">
      <c r="A121" s="1"/>
      <c r="B121" s="71"/>
      <c r="C121" s="13"/>
      <c r="D121" s="13"/>
      <c r="E121" s="13"/>
      <c r="F121" s="13"/>
      <c r="G121" s="13"/>
      <c r="H121" s="13"/>
      <c r="I121" s="118" t="s">
        <v>146</v>
      </c>
      <c r="J121" s="118"/>
      <c r="K121" s="118"/>
    </row>
    <row r="122" spans="1:11" ht="14.25">
      <c r="A122" s="41">
        <v>1</v>
      </c>
      <c r="B122" s="15">
        <v>2</v>
      </c>
      <c r="C122" s="3">
        <v>3</v>
      </c>
      <c r="D122" s="3">
        <v>4</v>
      </c>
      <c r="E122" s="3">
        <v>5</v>
      </c>
      <c r="F122" s="3">
        <v>6</v>
      </c>
      <c r="G122" s="3">
        <v>7</v>
      </c>
      <c r="H122" s="3">
        <v>8</v>
      </c>
      <c r="I122" s="3">
        <v>9</v>
      </c>
      <c r="J122" s="3">
        <v>10</v>
      </c>
      <c r="K122" s="3">
        <v>11</v>
      </c>
    </row>
    <row r="123" spans="1:11" ht="17.25" customHeight="1">
      <c r="A123" s="27" t="s">
        <v>4</v>
      </c>
      <c r="B123" s="27"/>
      <c r="C123" s="10"/>
      <c r="D123" s="10"/>
      <c r="E123" s="10"/>
      <c r="F123" s="10"/>
      <c r="G123" s="10"/>
      <c r="H123" s="10"/>
      <c r="I123" s="10"/>
      <c r="J123" s="10"/>
      <c r="K123" s="10"/>
    </row>
    <row r="124" spans="1:11" ht="17.25" customHeight="1">
      <c r="A124" s="44" t="s">
        <v>5</v>
      </c>
      <c r="B124" s="27"/>
      <c r="C124" s="10"/>
      <c r="D124" s="10"/>
      <c r="E124" s="10"/>
      <c r="F124" s="10"/>
      <c r="G124" s="10"/>
      <c r="H124" s="10"/>
      <c r="I124" s="10"/>
      <c r="J124" s="10"/>
      <c r="K124" s="10"/>
    </row>
    <row r="125" spans="1:11" ht="72" customHeight="1">
      <c r="A125" s="48" t="s">
        <v>115</v>
      </c>
      <c r="B125" s="27"/>
      <c r="C125" s="31">
        <f>D125+E125</f>
        <v>500</v>
      </c>
      <c r="D125" s="31">
        <f>280+220</f>
        <v>500</v>
      </c>
      <c r="E125" s="31">
        <v>0</v>
      </c>
      <c r="F125" s="31">
        <f>G125+H125</f>
        <v>500</v>
      </c>
      <c r="G125" s="31">
        <v>500</v>
      </c>
      <c r="H125" s="31">
        <v>0</v>
      </c>
      <c r="I125" s="32">
        <f>J125+K125</f>
        <v>0</v>
      </c>
      <c r="J125" s="32">
        <v>0</v>
      </c>
      <c r="K125" s="32">
        <v>0</v>
      </c>
    </row>
    <row r="126" spans="1:11" ht="17.25" customHeight="1">
      <c r="A126" s="57" t="s">
        <v>95</v>
      </c>
      <c r="B126" s="27"/>
      <c r="C126" s="31">
        <f>D126+E126</f>
        <v>252</v>
      </c>
      <c r="D126" s="31">
        <v>252</v>
      </c>
      <c r="E126" s="31">
        <v>0</v>
      </c>
      <c r="F126" s="31">
        <f>G126+H126</f>
        <v>252</v>
      </c>
      <c r="G126" s="31">
        <v>252</v>
      </c>
      <c r="H126" s="31">
        <v>0</v>
      </c>
      <c r="I126" s="32">
        <f>J126+K126</f>
        <v>0</v>
      </c>
      <c r="J126" s="32">
        <v>0</v>
      </c>
      <c r="K126" s="32">
        <v>0</v>
      </c>
    </row>
    <row r="127" spans="1:11" ht="17.25" customHeight="1">
      <c r="A127" s="52" t="s">
        <v>13</v>
      </c>
      <c r="B127" s="27"/>
      <c r="C127" s="10"/>
      <c r="D127" s="10"/>
      <c r="E127" s="10"/>
      <c r="F127" s="31">
        <f>G127+H127</f>
        <v>0</v>
      </c>
      <c r="G127" s="31"/>
      <c r="H127" s="31"/>
      <c r="I127" s="10"/>
      <c r="J127" s="10"/>
      <c r="K127" s="10"/>
    </row>
    <row r="128" spans="1:11" ht="17.25" customHeight="1">
      <c r="A128" s="53" t="s">
        <v>30</v>
      </c>
      <c r="B128" s="27"/>
      <c r="C128" s="10">
        <f>D128+E128</f>
        <v>10.2</v>
      </c>
      <c r="D128" s="10">
        <v>10.2</v>
      </c>
      <c r="E128" s="10">
        <v>0</v>
      </c>
      <c r="F128" s="33">
        <f>G128+H128</f>
        <v>13.2</v>
      </c>
      <c r="G128" s="10">
        <v>13.2</v>
      </c>
      <c r="H128" s="10">
        <v>0</v>
      </c>
      <c r="I128" s="10">
        <f>J128+K128</f>
        <v>0</v>
      </c>
      <c r="J128" s="10">
        <v>0</v>
      </c>
      <c r="K128" s="10">
        <v>0</v>
      </c>
    </row>
    <row r="129" spans="1:11" ht="17.25" customHeight="1">
      <c r="A129" s="42" t="s">
        <v>12</v>
      </c>
      <c r="B129" s="27"/>
      <c r="C129" s="10"/>
      <c r="D129" s="10"/>
      <c r="E129" s="10"/>
      <c r="F129" s="33"/>
      <c r="G129" s="10"/>
      <c r="H129" s="10"/>
      <c r="I129" s="10"/>
      <c r="J129" s="10"/>
      <c r="K129" s="10"/>
    </row>
    <row r="130" spans="1:11" ht="17.25" customHeight="1">
      <c r="A130" s="48" t="s">
        <v>31</v>
      </c>
      <c r="B130" s="27"/>
      <c r="C130" s="37">
        <f>D130+E130</f>
        <v>0</v>
      </c>
      <c r="D130" s="37">
        <v>0</v>
      </c>
      <c r="E130" s="37">
        <v>0</v>
      </c>
      <c r="F130" s="37">
        <f>G130+H130</f>
        <v>129.41176470588235</v>
      </c>
      <c r="G130" s="37">
        <f>G120/D120*100</f>
        <v>129.41176470588235</v>
      </c>
      <c r="H130" s="37">
        <v>0</v>
      </c>
      <c r="I130" s="37">
        <f>J130+K130</f>
        <v>0</v>
      </c>
      <c r="J130" s="37">
        <v>0</v>
      </c>
      <c r="K130" s="37">
        <v>0</v>
      </c>
    </row>
    <row r="131" spans="1:11" ht="12" customHeight="1">
      <c r="A131" s="81"/>
      <c r="B131" s="71"/>
      <c r="C131" s="19"/>
      <c r="D131" s="19"/>
      <c r="E131" s="19"/>
      <c r="F131" s="19"/>
      <c r="G131" s="19"/>
      <c r="H131" s="19"/>
      <c r="I131" s="19"/>
      <c r="J131" s="19"/>
      <c r="K131" s="19"/>
    </row>
    <row r="132" spans="1:11" s="2" customFormat="1" ht="76.5" customHeight="1">
      <c r="A132" s="43" t="s">
        <v>116</v>
      </c>
      <c r="B132" s="27"/>
      <c r="C132" s="8">
        <f>D132+E132</f>
        <v>45500</v>
      </c>
      <c r="D132" s="8">
        <v>45500</v>
      </c>
      <c r="E132" s="8">
        <v>0</v>
      </c>
      <c r="F132" s="8">
        <f>G132+H132</f>
        <v>42000</v>
      </c>
      <c r="G132" s="8">
        <f>-3500+45500</f>
        <v>42000</v>
      </c>
      <c r="H132" s="8">
        <v>0</v>
      </c>
      <c r="I132" s="8">
        <f>J132+K132</f>
        <v>0</v>
      </c>
      <c r="J132" s="8">
        <v>0</v>
      </c>
      <c r="K132" s="8">
        <v>0</v>
      </c>
    </row>
    <row r="133" spans="1:11" s="2" customFormat="1" ht="17.25" customHeight="1">
      <c r="A133" s="48" t="s">
        <v>4</v>
      </c>
      <c r="B133" s="27"/>
      <c r="C133" s="37"/>
      <c r="D133" s="37"/>
      <c r="E133" s="37"/>
      <c r="F133" s="37"/>
      <c r="G133" s="37"/>
      <c r="H133" s="37"/>
      <c r="I133" s="37"/>
      <c r="J133" s="37"/>
      <c r="K133" s="37"/>
    </row>
    <row r="134" spans="1:11" s="2" customFormat="1" ht="17.25" customHeight="1">
      <c r="A134" s="43" t="s">
        <v>5</v>
      </c>
      <c r="B134" s="27"/>
      <c r="C134" s="37"/>
      <c r="D134" s="37"/>
      <c r="E134" s="37"/>
      <c r="F134" s="37"/>
      <c r="G134" s="37"/>
      <c r="H134" s="37"/>
      <c r="I134" s="37"/>
      <c r="J134" s="37"/>
      <c r="K134" s="37"/>
    </row>
    <row r="135" spans="1:11" s="2" customFormat="1" ht="76.5" customHeight="1">
      <c r="A135" s="61" t="s">
        <v>117</v>
      </c>
      <c r="B135" s="27"/>
      <c r="C135" s="16">
        <f>D135+E135</f>
        <v>650</v>
      </c>
      <c r="D135" s="16">
        <v>650</v>
      </c>
      <c r="E135" s="16">
        <v>0</v>
      </c>
      <c r="F135" s="16">
        <f>G135+H135</f>
        <v>600</v>
      </c>
      <c r="G135" s="16">
        <f>-50+650</f>
        <v>600</v>
      </c>
      <c r="H135" s="16">
        <v>0</v>
      </c>
      <c r="I135" s="16">
        <f>J135+K135</f>
        <v>0</v>
      </c>
      <c r="J135" s="16">
        <v>0</v>
      </c>
      <c r="K135" s="16">
        <v>0</v>
      </c>
    </row>
    <row r="136" spans="1:11" s="2" customFormat="1" ht="17.25" customHeight="1">
      <c r="A136" s="43" t="s">
        <v>13</v>
      </c>
      <c r="B136" s="27"/>
      <c r="C136" s="37"/>
      <c r="D136" s="37"/>
      <c r="E136" s="37"/>
      <c r="F136" s="37"/>
      <c r="G136" s="37"/>
      <c r="H136" s="37"/>
      <c r="I136" s="37"/>
      <c r="J136" s="37"/>
      <c r="K136" s="37"/>
    </row>
    <row r="137" spans="1:11" s="2" customFormat="1" ht="17.25" customHeight="1">
      <c r="A137" s="48" t="s">
        <v>44</v>
      </c>
      <c r="B137" s="27"/>
      <c r="C137" s="37">
        <f>D137+E137</f>
        <v>70</v>
      </c>
      <c r="D137" s="37">
        <v>70</v>
      </c>
      <c r="E137" s="37">
        <v>0</v>
      </c>
      <c r="F137" s="37">
        <f>G137+H137</f>
        <v>70</v>
      </c>
      <c r="G137" s="37">
        <f>+G132/G135</f>
        <v>70</v>
      </c>
      <c r="H137" s="37">
        <v>0</v>
      </c>
      <c r="I137" s="37">
        <f>J137+K137</f>
        <v>0</v>
      </c>
      <c r="J137" s="37">
        <v>0</v>
      </c>
      <c r="K137" s="37">
        <v>0</v>
      </c>
    </row>
    <row r="138" spans="1:11" s="2" customFormat="1" ht="17.25" customHeight="1">
      <c r="A138" s="55" t="s">
        <v>12</v>
      </c>
      <c r="B138" s="27"/>
      <c r="C138" s="37"/>
      <c r="D138" s="37"/>
      <c r="E138" s="37"/>
      <c r="F138" s="37"/>
      <c r="G138" s="37"/>
      <c r="H138" s="37"/>
      <c r="I138" s="37"/>
      <c r="J138" s="37"/>
      <c r="K138" s="37"/>
    </row>
    <row r="139" spans="1:11" s="2" customFormat="1" ht="17.25" customHeight="1">
      <c r="A139" s="48" t="s">
        <v>31</v>
      </c>
      <c r="B139" s="27"/>
      <c r="C139" s="37">
        <v>0</v>
      </c>
      <c r="D139" s="37">
        <v>0</v>
      </c>
      <c r="E139" s="37">
        <v>0</v>
      </c>
      <c r="F139" s="37">
        <f>+G139</f>
        <v>92.3076923076923</v>
      </c>
      <c r="G139" s="37">
        <f>G132/D132*100</f>
        <v>92.3076923076923</v>
      </c>
      <c r="H139" s="37">
        <v>0</v>
      </c>
      <c r="I139" s="37">
        <v>0</v>
      </c>
      <c r="J139" s="37">
        <v>0</v>
      </c>
      <c r="K139" s="37">
        <v>0</v>
      </c>
    </row>
    <row r="140" spans="1:11" s="2" customFormat="1" ht="17.25" customHeight="1">
      <c r="A140" s="39" t="s">
        <v>89</v>
      </c>
      <c r="B140" s="93" t="s">
        <v>90</v>
      </c>
      <c r="C140" s="37"/>
      <c r="D140" s="37"/>
      <c r="E140" s="37"/>
      <c r="F140" s="37"/>
      <c r="G140" s="37"/>
      <c r="H140" s="37"/>
      <c r="I140" s="37"/>
      <c r="J140" s="37"/>
      <c r="K140" s="37"/>
    </row>
    <row r="141" spans="1:11" s="2" customFormat="1" ht="54.75" customHeight="1">
      <c r="A141" s="43" t="s">
        <v>118</v>
      </c>
      <c r="B141" s="27"/>
      <c r="C141" s="8">
        <f>D141+E141</f>
        <v>0</v>
      </c>
      <c r="D141" s="8">
        <v>0</v>
      </c>
      <c r="E141" s="8">
        <v>0</v>
      </c>
      <c r="F141" s="8">
        <f>G141+H141</f>
        <v>85500</v>
      </c>
      <c r="G141" s="8">
        <v>85500</v>
      </c>
      <c r="H141" s="8">
        <v>0</v>
      </c>
      <c r="I141" s="8">
        <f>J141+K141</f>
        <v>0</v>
      </c>
      <c r="J141" s="8">
        <v>0</v>
      </c>
      <c r="K141" s="8">
        <v>0</v>
      </c>
    </row>
    <row r="142" spans="1:11" s="2" customFormat="1" ht="17.25" customHeight="1">
      <c r="A142" s="48" t="s">
        <v>4</v>
      </c>
      <c r="B142" s="27"/>
      <c r="C142" s="37"/>
      <c r="D142" s="37"/>
      <c r="E142" s="37"/>
      <c r="F142" s="37"/>
      <c r="G142" s="37"/>
      <c r="H142" s="37"/>
      <c r="I142" s="37"/>
      <c r="J142" s="37"/>
      <c r="K142" s="37"/>
    </row>
    <row r="143" spans="1:11" s="2" customFormat="1" ht="17.25" customHeight="1">
      <c r="A143" s="43" t="s">
        <v>5</v>
      </c>
      <c r="B143" s="27"/>
      <c r="C143" s="37"/>
      <c r="D143" s="37"/>
      <c r="E143" s="37"/>
      <c r="F143" s="37"/>
      <c r="G143" s="37"/>
      <c r="H143" s="37"/>
      <c r="I143" s="37"/>
      <c r="J143" s="37"/>
      <c r="K143" s="37"/>
    </row>
    <row r="144" spans="1:11" s="2" customFormat="1" ht="86.25" customHeight="1">
      <c r="A144" s="61" t="s">
        <v>119</v>
      </c>
      <c r="B144" s="27"/>
      <c r="C144" s="16">
        <f>D144+E144</f>
        <v>0</v>
      </c>
      <c r="D144" s="16">
        <v>0</v>
      </c>
      <c r="E144" s="16">
        <v>0</v>
      </c>
      <c r="F144" s="16">
        <f>G144+H144</f>
        <v>6</v>
      </c>
      <c r="G144" s="16">
        <v>6</v>
      </c>
      <c r="H144" s="16">
        <v>0</v>
      </c>
      <c r="I144" s="16">
        <f>J144+K144</f>
        <v>0</v>
      </c>
      <c r="J144" s="16">
        <v>0</v>
      </c>
      <c r="K144" s="16">
        <v>0</v>
      </c>
    </row>
    <row r="145" spans="1:11" s="2" customFormat="1" ht="99" customHeight="1">
      <c r="A145" s="61" t="s">
        <v>120</v>
      </c>
      <c r="B145" s="27"/>
      <c r="C145" s="16">
        <f>D145+E145</f>
        <v>0</v>
      </c>
      <c r="D145" s="16">
        <v>0</v>
      </c>
      <c r="E145" s="16">
        <v>0</v>
      </c>
      <c r="F145" s="16">
        <f>G145+H145</f>
        <v>21</v>
      </c>
      <c r="G145" s="16">
        <v>21</v>
      </c>
      <c r="H145" s="16">
        <v>0</v>
      </c>
      <c r="I145" s="16">
        <f>J145+K145</f>
        <v>0</v>
      </c>
      <c r="J145" s="16">
        <v>0</v>
      </c>
      <c r="K145" s="16">
        <v>0</v>
      </c>
    </row>
    <row r="146" spans="1:11" s="2" customFormat="1" ht="17.25" customHeight="1">
      <c r="A146" s="57" t="s">
        <v>95</v>
      </c>
      <c r="B146" s="27"/>
      <c r="C146" s="16">
        <f>D146+E146</f>
        <v>0</v>
      </c>
      <c r="D146" s="16">
        <v>0</v>
      </c>
      <c r="E146" s="16">
        <v>0</v>
      </c>
      <c r="F146" s="16">
        <f>G146+H146</f>
        <v>150</v>
      </c>
      <c r="G146" s="16">
        <v>150</v>
      </c>
      <c r="H146" s="16">
        <v>0</v>
      </c>
      <c r="I146" s="16">
        <f>J146+K146</f>
        <v>0</v>
      </c>
      <c r="J146" s="16">
        <v>0</v>
      </c>
      <c r="K146" s="16">
        <v>0</v>
      </c>
    </row>
    <row r="147" spans="1:11" ht="26.25" customHeight="1">
      <c r="A147" s="1"/>
      <c r="B147" s="71"/>
      <c r="C147" s="13"/>
      <c r="D147" s="13"/>
      <c r="E147" s="13"/>
      <c r="F147" s="13"/>
      <c r="G147" s="13"/>
      <c r="H147" s="13"/>
      <c r="I147" s="118" t="s">
        <v>146</v>
      </c>
      <c r="J147" s="118"/>
      <c r="K147" s="118"/>
    </row>
    <row r="148" spans="1:11" ht="14.25">
      <c r="A148" s="41">
        <v>1</v>
      </c>
      <c r="B148" s="15">
        <v>2</v>
      </c>
      <c r="C148" s="3">
        <v>3</v>
      </c>
      <c r="D148" s="3">
        <v>4</v>
      </c>
      <c r="E148" s="3">
        <v>5</v>
      </c>
      <c r="F148" s="3">
        <v>6</v>
      </c>
      <c r="G148" s="3">
        <v>7</v>
      </c>
      <c r="H148" s="3">
        <v>8</v>
      </c>
      <c r="I148" s="3">
        <v>9</v>
      </c>
      <c r="J148" s="3">
        <v>10</v>
      </c>
      <c r="K148" s="3">
        <v>11</v>
      </c>
    </row>
    <row r="149" spans="1:11" s="2" customFormat="1" ht="17.25" customHeight="1">
      <c r="A149" s="43" t="s">
        <v>13</v>
      </c>
      <c r="B149" s="27"/>
      <c r="C149" s="37"/>
      <c r="D149" s="37"/>
      <c r="E149" s="37"/>
      <c r="F149" s="37"/>
      <c r="G149" s="37"/>
      <c r="H149" s="37"/>
      <c r="I149" s="37"/>
      <c r="J149" s="37"/>
      <c r="K149" s="37"/>
    </row>
    <row r="150" spans="1:11" s="2" customFormat="1" ht="17.25" customHeight="1">
      <c r="A150" s="53" t="s">
        <v>91</v>
      </c>
      <c r="B150" s="27"/>
      <c r="C150" s="37">
        <f>D150+E150</f>
        <v>0</v>
      </c>
      <c r="D150" s="37">
        <v>0</v>
      </c>
      <c r="E150" s="37">
        <v>0</v>
      </c>
      <c r="F150" s="37">
        <f>G150+H150</f>
        <v>18</v>
      </c>
      <c r="G150" s="37">
        <v>18</v>
      </c>
      <c r="H150" s="37">
        <v>0</v>
      </c>
      <c r="I150" s="37">
        <f>J150+K150</f>
        <v>0</v>
      </c>
      <c r="J150" s="37">
        <v>0</v>
      </c>
      <c r="K150" s="37">
        <v>0</v>
      </c>
    </row>
    <row r="151" spans="1:11" s="2" customFormat="1" ht="33" customHeight="1">
      <c r="A151" s="53" t="s">
        <v>92</v>
      </c>
      <c r="B151" s="27"/>
      <c r="C151" s="37">
        <f>D151+E151</f>
        <v>0</v>
      </c>
      <c r="D151" s="37">
        <v>0</v>
      </c>
      <c r="E151" s="37">
        <v>0</v>
      </c>
      <c r="F151" s="37">
        <f>G151+H151</f>
        <v>22</v>
      </c>
      <c r="G151" s="37">
        <v>22</v>
      </c>
      <c r="H151" s="37">
        <v>0</v>
      </c>
      <c r="I151" s="37">
        <f>J151+K151</f>
        <v>0</v>
      </c>
      <c r="J151" s="37">
        <v>0</v>
      </c>
      <c r="K151" s="37">
        <v>0</v>
      </c>
    </row>
    <row r="152" spans="1:11" s="2" customFormat="1" ht="17.25" customHeight="1">
      <c r="A152" s="55" t="s">
        <v>12</v>
      </c>
      <c r="B152" s="27"/>
      <c r="C152" s="37"/>
      <c r="D152" s="37"/>
      <c r="E152" s="37"/>
      <c r="F152" s="37"/>
      <c r="G152" s="37"/>
      <c r="H152" s="37"/>
      <c r="I152" s="37"/>
      <c r="J152" s="37"/>
      <c r="K152" s="37"/>
    </row>
    <row r="153" spans="1:11" s="2" customFormat="1" ht="17.25" customHeight="1">
      <c r="A153" s="48" t="s">
        <v>31</v>
      </c>
      <c r="B153" s="27"/>
      <c r="C153" s="37">
        <f>D153+E153</f>
        <v>0</v>
      </c>
      <c r="D153" s="37">
        <v>0</v>
      </c>
      <c r="E153" s="37">
        <v>0</v>
      </c>
      <c r="F153" s="37">
        <f>G153+H153</f>
        <v>0</v>
      </c>
      <c r="G153" s="37">
        <v>0</v>
      </c>
      <c r="H153" s="37">
        <v>0</v>
      </c>
      <c r="I153" s="37">
        <f>J153+K153</f>
        <v>0</v>
      </c>
      <c r="J153" s="37">
        <v>0</v>
      </c>
      <c r="K153" s="37">
        <v>0</v>
      </c>
    </row>
    <row r="154" spans="1:11" ht="33" customHeight="1">
      <c r="A154" s="55" t="s">
        <v>29</v>
      </c>
      <c r="B154" s="36"/>
      <c r="C154" s="18"/>
      <c r="D154" s="18"/>
      <c r="E154" s="18"/>
      <c r="F154" s="18"/>
      <c r="G154" s="18"/>
      <c r="H154" s="18"/>
      <c r="I154" s="18"/>
      <c r="J154" s="18"/>
      <c r="K154" s="18"/>
    </row>
    <row r="155" spans="1:12" ht="46.5" customHeight="1">
      <c r="A155" s="113" t="s">
        <v>121</v>
      </c>
      <c r="B155" s="113"/>
      <c r="C155" s="113"/>
      <c r="D155" s="113"/>
      <c r="E155" s="113"/>
      <c r="F155" s="113"/>
      <c r="G155" s="113"/>
      <c r="H155" s="113"/>
      <c r="I155" s="113"/>
      <c r="J155" s="113"/>
      <c r="K155" s="113"/>
      <c r="L155" s="101"/>
    </row>
    <row r="156" spans="1:12" ht="40.5" customHeight="1">
      <c r="A156" s="114" t="s">
        <v>122</v>
      </c>
      <c r="B156" s="114"/>
      <c r="C156" s="114"/>
      <c r="D156" s="114"/>
      <c r="E156" s="114"/>
      <c r="F156" s="114"/>
      <c r="G156" s="114"/>
      <c r="H156" s="114"/>
      <c r="I156" s="114"/>
      <c r="J156" s="114"/>
      <c r="K156" s="114"/>
      <c r="L156" s="102"/>
    </row>
    <row r="157" spans="1:11" ht="18.75" customHeight="1">
      <c r="A157" s="49" t="s">
        <v>6</v>
      </c>
      <c r="B157" s="28"/>
      <c r="C157" s="29">
        <f>D157+E157</f>
        <v>4748227</v>
      </c>
      <c r="D157" s="29">
        <f>D159+D193+D175+D184</f>
        <v>4748227</v>
      </c>
      <c r="E157" s="29">
        <f>E159+E193</f>
        <v>0</v>
      </c>
      <c r="F157" s="29">
        <f>G157+H157</f>
        <v>7164730</v>
      </c>
      <c r="G157" s="29">
        <f>+G159+G175+G184+G193</f>
        <v>7164730</v>
      </c>
      <c r="H157" s="50">
        <v>0</v>
      </c>
      <c r="I157" s="50">
        <f>J157+K157</f>
        <v>0</v>
      </c>
      <c r="J157" s="50">
        <v>0</v>
      </c>
      <c r="K157" s="50">
        <v>0</v>
      </c>
    </row>
    <row r="158" spans="1:11" ht="18.75" customHeight="1">
      <c r="A158" s="39" t="s">
        <v>53</v>
      </c>
      <c r="B158" s="93" t="s">
        <v>54</v>
      </c>
      <c r="C158" s="28"/>
      <c r="D158" s="28"/>
      <c r="E158" s="28"/>
      <c r="F158" s="28"/>
      <c r="G158" s="28"/>
      <c r="H158" s="28"/>
      <c r="I158" s="28"/>
      <c r="J158" s="28"/>
      <c r="K158" s="28"/>
    </row>
    <row r="159" spans="1:11" ht="83.25" customHeight="1">
      <c r="A159" s="43" t="s">
        <v>123</v>
      </c>
      <c r="B159" s="36"/>
      <c r="C159" s="8">
        <f>D159+E159</f>
        <v>1470000</v>
      </c>
      <c r="D159" s="8">
        <f>857500+612500</f>
        <v>1470000</v>
      </c>
      <c r="E159" s="8">
        <v>0</v>
      </c>
      <c r="F159" s="8">
        <f>G159</f>
        <v>3113880</v>
      </c>
      <c r="G159" s="8">
        <f>1602300+1511580</f>
        <v>3113880</v>
      </c>
      <c r="H159" s="8">
        <f>E159*1.05</f>
        <v>0</v>
      </c>
      <c r="I159" s="8">
        <f>J159+K159</f>
        <v>0</v>
      </c>
      <c r="J159" s="8">
        <v>0</v>
      </c>
      <c r="K159" s="8">
        <f>H159*1.043</f>
        <v>0</v>
      </c>
    </row>
    <row r="160" spans="1:11" ht="15">
      <c r="A160" s="27" t="s">
        <v>4</v>
      </c>
      <c r="B160" s="27"/>
      <c r="C160" s="30"/>
      <c r="D160" s="30"/>
      <c r="E160" s="30"/>
      <c r="F160" s="30"/>
      <c r="G160" s="30"/>
      <c r="H160" s="30"/>
      <c r="I160" s="30"/>
      <c r="J160" s="30"/>
      <c r="K160" s="30"/>
    </row>
    <row r="161" spans="1:11" ht="15">
      <c r="A161" s="44" t="s">
        <v>5</v>
      </c>
      <c r="B161" s="27"/>
      <c r="C161" s="30"/>
      <c r="D161" s="30"/>
      <c r="E161" s="30"/>
      <c r="F161" s="30"/>
      <c r="G161" s="30"/>
      <c r="H161" s="30"/>
      <c r="I161" s="30"/>
      <c r="J161" s="30"/>
      <c r="K161" s="30"/>
    </row>
    <row r="162" spans="1:11" ht="81" customHeight="1">
      <c r="A162" s="48" t="s">
        <v>124</v>
      </c>
      <c r="B162" s="27"/>
      <c r="C162" s="31">
        <f>D162+E162</f>
        <v>1200</v>
      </c>
      <c r="D162" s="31">
        <f>300+400+500</f>
        <v>1200</v>
      </c>
      <c r="E162" s="31">
        <v>0</v>
      </c>
      <c r="F162" s="31">
        <f>G162</f>
        <v>1200</v>
      </c>
      <c r="G162" s="31">
        <v>1200</v>
      </c>
      <c r="H162" s="31">
        <v>0</v>
      </c>
      <c r="I162" s="31">
        <f>J162+K162</f>
        <v>0</v>
      </c>
      <c r="J162" s="31">
        <v>0</v>
      </c>
      <c r="K162" s="31">
        <v>0</v>
      </c>
    </row>
    <row r="163" spans="1:11" ht="82.5" customHeight="1">
      <c r="A163" s="48" t="s">
        <v>125</v>
      </c>
      <c r="B163" s="27"/>
      <c r="C163" s="31">
        <v>0</v>
      </c>
      <c r="D163" s="31">
        <v>0</v>
      </c>
      <c r="E163" s="31">
        <v>0</v>
      </c>
      <c r="F163" s="31">
        <f>+G163</f>
        <v>15</v>
      </c>
      <c r="G163" s="31">
        <v>15</v>
      </c>
      <c r="H163" s="31">
        <v>0</v>
      </c>
      <c r="I163" s="31">
        <v>0</v>
      </c>
      <c r="J163" s="31">
        <v>0</v>
      </c>
      <c r="K163" s="31">
        <v>0</v>
      </c>
    </row>
    <row r="164" spans="1:11" ht="83.25" customHeight="1">
      <c r="A164" s="48" t="s">
        <v>126</v>
      </c>
      <c r="B164" s="27"/>
      <c r="C164" s="31">
        <v>0</v>
      </c>
      <c r="D164" s="31">
        <v>0</v>
      </c>
      <c r="E164" s="31">
        <v>0</v>
      </c>
      <c r="F164" s="31">
        <f>+G164</f>
        <v>40</v>
      </c>
      <c r="G164" s="31">
        <v>40</v>
      </c>
      <c r="H164" s="31">
        <v>0</v>
      </c>
      <c r="I164" s="31">
        <v>0</v>
      </c>
      <c r="J164" s="31">
        <v>0</v>
      </c>
      <c r="K164" s="31">
        <v>0</v>
      </c>
    </row>
    <row r="165" spans="1:11" ht="38.25" customHeight="1">
      <c r="A165" s="48" t="s">
        <v>46</v>
      </c>
      <c r="B165" s="27"/>
      <c r="C165" s="31">
        <f>D165+E165</f>
        <v>175</v>
      </c>
      <c r="D165" s="31">
        <v>175</v>
      </c>
      <c r="E165" s="31">
        <v>0</v>
      </c>
      <c r="F165" s="31">
        <f>G165</f>
        <v>175</v>
      </c>
      <c r="G165" s="31">
        <v>175</v>
      </c>
      <c r="H165" s="31">
        <v>0</v>
      </c>
      <c r="I165" s="31">
        <f>J165+K165</f>
        <v>0</v>
      </c>
      <c r="J165" s="31">
        <v>0</v>
      </c>
      <c r="K165" s="31">
        <v>0</v>
      </c>
    </row>
    <row r="166" spans="1:11" ht="33.75" customHeight="1">
      <c r="A166" s="48" t="s">
        <v>45</v>
      </c>
      <c r="B166" s="27"/>
      <c r="C166" s="31">
        <v>0</v>
      </c>
      <c r="D166" s="31">
        <v>0</v>
      </c>
      <c r="E166" s="31">
        <v>0</v>
      </c>
      <c r="F166" s="31">
        <f>+G166</f>
        <v>252</v>
      </c>
      <c r="G166" s="31">
        <v>252</v>
      </c>
      <c r="H166" s="31">
        <v>0</v>
      </c>
      <c r="I166" s="31">
        <v>0</v>
      </c>
      <c r="J166" s="31">
        <v>0</v>
      </c>
      <c r="K166" s="31">
        <v>0</v>
      </c>
    </row>
    <row r="167" spans="1:11" ht="17.25" customHeight="1">
      <c r="A167" s="52" t="s">
        <v>13</v>
      </c>
      <c r="B167" s="27"/>
      <c r="C167" s="31"/>
      <c r="D167" s="31"/>
      <c r="E167" s="31"/>
      <c r="F167" s="31"/>
      <c r="G167" s="31"/>
      <c r="H167" s="31"/>
      <c r="I167" s="31"/>
      <c r="J167" s="31"/>
      <c r="K167" s="31"/>
    </row>
    <row r="168" spans="1:11" ht="44.25" customHeight="1">
      <c r="A168" s="48" t="s">
        <v>47</v>
      </c>
      <c r="B168" s="27"/>
      <c r="C168" s="10">
        <f>D168+E168</f>
        <v>7</v>
      </c>
      <c r="D168" s="10">
        <v>7</v>
      </c>
      <c r="E168" s="10">
        <v>0</v>
      </c>
      <c r="F168" s="10">
        <f>G168</f>
        <v>14</v>
      </c>
      <c r="G168" s="10">
        <v>14</v>
      </c>
      <c r="H168" s="10">
        <v>0</v>
      </c>
      <c r="I168" s="10">
        <f>J168+K168</f>
        <v>0</v>
      </c>
      <c r="J168" s="10">
        <v>0</v>
      </c>
      <c r="K168" s="10">
        <v>0</v>
      </c>
    </row>
    <row r="169" spans="1:11" ht="33.75" customHeight="1">
      <c r="A169" s="48" t="s">
        <v>48</v>
      </c>
      <c r="B169" s="27"/>
      <c r="C169" s="10">
        <v>0</v>
      </c>
      <c r="D169" s="10">
        <v>0</v>
      </c>
      <c r="E169" s="10">
        <v>0</v>
      </c>
      <c r="F169" s="10">
        <f>+G169</f>
        <v>10.8</v>
      </c>
      <c r="G169" s="10">
        <v>10.8</v>
      </c>
      <c r="H169" s="10">
        <v>0</v>
      </c>
      <c r="I169" s="10">
        <v>0</v>
      </c>
      <c r="J169" s="10">
        <v>0</v>
      </c>
      <c r="K169" s="10">
        <v>0</v>
      </c>
    </row>
    <row r="170" spans="1:11" ht="26.25" customHeight="1">
      <c r="A170" s="1"/>
      <c r="B170" s="71"/>
      <c r="C170" s="13"/>
      <c r="D170" s="13"/>
      <c r="E170" s="13"/>
      <c r="F170" s="13"/>
      <c r="G170" s="13"/>
      <c r="H170" s="13"/>
      <c r="I170" s="108" t="s">
        <v>146</v>
      </c>
      <c r="J170" s="108"/>
      <c r="K170" s="108"/>
    </row>
    <row r="171" spans="1:11" ht="14.25">
      <c r="A171" s="41">
        <v>1</v>
      </c>
      <c r="B171" s="15">
        <v>2</v>
      </c>
      <c r="C171" s="3">
        <v>3</v>
      </c>
      <c r="D171" s="3">
        <v>4</v>
      </c>
      <c r="E171" s="3">
        <v>5</v>
      </c>
      <c r="F171" s="3">
        <v>6</v>
      </c>
      <c r="G171" s="3">
        <v>7</v>
      </c>
      <c r="H171" s="3">
        <v>8</v>
      </c>
      <c r="I171" s="3">
        <v>9</v>
      </c>
      <c r="J171" s="3">
        <v>10</v>
      </c>
      <c r="K171" s="3">
        <v>11</v>
      </c>
    </row>
    <row r="172" spans="1:11" ht="33.75" customHeight="1">
      <c r="A172" s="48" t="s">
        <v>49</v>
      </c>
      <c r="B172" s="27"/>
      <c r="C172" s="10">
        <v>0</v>
      </c>
      <c r="D172" s="10">
        <v>0</v>
      </c>
      <c r="E172" s="10">
        <v>0</v>
      </c>
      <c r="F172" s="10">
        <f>+G172</f>
        <v>13.2</v>
      </c>
      <c r="G172" s="10">
        <v>13.2</v>
      </c>
      <c r="H172" s="10">
        <v>0</v>
      </c>
      <c r="I172" s="10">
        <v>0</v>
      </c>
      <c r="J172" s="10">
        <v>0</v>
      </c>
      <c r="K172" s="10">
        <v>0</v>
      </c>
    </row>
    <row r="173" spans="1:11" ht="16.5" customHeight="1">
      <c r="A173" s="42" t="s">
        <v>12</v>
      </c>
      <c r="B173" s="27"/>
      <c r="C173" s="10"/>
      <c r="D173" s="10"/>
      <c r="E173" s="10"/>
      <c r="F173" s="10"/>
      <c r="G173" s="10"/>
      <c r="H173" s="10"/>
      <c r="I173" s="10"/>
      <c r="J173" s="10"/>
      <c r="K173" s="10"/>
    </row>
    <row r="174" spans="1:11" ht="16.5" customHeight="1">
      <c r="A174" s="48" t="s">
        <v>31</v>
      </c>
      <c r="B174" s="27"/>
      <c r="C174" s="35">
        <f>D174+E174</f>
        <v>0</v>
      </c>
      <c r="D174" s="35">
        <v>0</v>
      </c>
      <c r="E174" s="35">
        <v>0</v>
      </c>
      <c r="F174" s="35">
        <f>G174+H174</f>
        <v>211.82857142857142</v>
      </c>
      <c r="G174" s="35">
        <f>G159/D159*100</f>
        <v>211.82857142857142</v>
      </c>
      <c r="H174" s="35">
        <v>0</v>
      </c>
      <c r="I174" s="35">
        <f>J174+K174</f>
        <v>0</v>
      </c>
      <c r="J174" s="35">
        <v>0</v>
      </c>
      <c r="K174" s="35">
        <v>0</v>
      </c>
    </row>
    <row r="175" spans="1:11" s="2" customFormat="1" ht="86.25" customHeight="1">
      <c r="A175" s="43" t="s">
        <v>127</v>
      </c>
      <c r="B175" s="27"/>
      <c r="C175" s="8">
        <f>D175+E175</f>
        <v>97370</v>
      </c>
      <c r="D175" s="8">
        <v>97370</v>
      </c>
      <c r="E175" s="8">
        <v>0</v>
      </c>
      <c r="F175" s="8">
        <f>G175+H175</f>
        <v>108850</v>
      </c>
      <c r="G175" s="8">
        <f>3850+105000</f>
        <v>108850</v>
      </c>
      <c r="H175" s="8">
        <v>0</v>
      </c>
      <c r="I175" s="8">
        <f>J175+K175</f>
        <v>0</v>
      </c>
      <c r="J175" s="8">
        <v>0</v>
      </c>
      <c r="K175" s="8">
        <v>0</v>
      </c>
    </row>
    <row r="176" spans="1:11" s="2" customFormat="1" ht="17.25" customHeight="1">
      <c r="A176" s="48" t="s">
        <v>4</v>
      </c>
      <c r="B176" s="27"/>
      <c r="C176" s="37"/>
      <c r="D176" s="37"/>
      <c r="E176" s="37"/>
      <c r="F176" s="37"/>
      <c r="G176" s="37"/>
      <c r="H176" s="37"/>
      <c r="I176" s="37"/>
      <c r="J176" s="37"/>
      <c r="K176" s="37"/>
    </row>
    <row r="177" spans="1:11" s="2" customFormat="1" ht="17.25" customHeight="1">
      <c r="A177" s="43" t="s">
        <v>5</v>
      </c>
      <c r="B177" s="27"/>
      <c r="C177" s="37"/>
      <c r="D177" s="37"/>
      <c r="E177" s="37"/>
      <c r="F177" s="37"/>
      <c r="G177" s="37"/>
      <c r="H177" s="37"/>
      <c r="I177" s="37"/>
      <c r="J177" s="37"/>
      <c r="K177" s="37"/>
    </row>
    <row r="178" spans="1:11" s="2" customFormat="1" ht="87" customHeight="1">
      <c r="A178" s="61" t="s">
        <v>128</v>
      </c>
      <c r="B178" s="27"/>
      <c r="C178" s="89">
        <f>D178+E178</f>
        <v>1391</v>
      </c>
      <c r="D178" s="89">
        <v>1391</v>
      </c>
      <c r="E178" s="16">
        <v>0</v>
      </c>
      <c r="F178" s="89">
        <f>G178+H178</f>
        <v>1555</v>
      </c>
      <c r="G178" s="89">
        <f>55+1500</f>
        <v>1555</v>
      </c>
      <c r="H178" s="16">
        <v>0</v>
      </c>
      <c r="I178" s="16">
        <f>J178+K178</f>
        <v>0</v>
      </c>
      <c r="J178" s="16">
        <v>0</v>
      </c>
      <c r="K178" s="16">
        <v>0</v>
      </c>
    </row>
    <row r="179" spans="1:11" s="2" customFormat="1" ht="17.25" customHeight="1">
      <c r="A179" s="43" t="s">
        <v>13</v>
      </c>
      <c r="B179" s="27"/>
      <c r="C179" s="37"/>
      <c r="D179" s="37"/>
      <c r="E179" s="37"/>
      <c r="F179" s="37"/>
      <c r="G179" s="37"/>
      <c r="H179" s="37"/>
      <c r="I179" s="37"/>
      <c r="J179" s="37"/>
      <c r="K179" s="37"/>
    </row>
    <row r="180" spans="1:11" s="2" customFormat="1" ht="17.25" customHeight="1">
      <c r="A180" s="48" t="s">
        <v>44</v>
      </c>
      <c r="B180" s="27"/>
      <c r="C180" s="37">
        <f>D180+E180</f>
        <v>70</v>
      </c>
      <c r="D180" s="37">
        <v>70</v>
      </c>
      <c r="E180" s="37">
        <v>0</v>
      </c>
      <c r="F180" s="37">
        <f>G180+H180</f>
        <v>70</v>
      </c>
      <c r="G180" s="37">
        <f>+G175/G178</f>
        <v>70</v>
      </c>
      <c r="H180" s="37">
        <v>0</v>
      </c>
      <c r="I180" s="37">
        <f>J180+K180</f>
        <v>0</v>
      </c>
      <c r="J180" s="37">
        <v>0</v>
      </c>
      <c r="K180" s="37">
        <v>0</v>
      </c>
    </row>
    <row r="181" spans="1:11" s="2" customFormat="1" ht="17.25" customHeight="1">
      <c r="A181" s="55" t="s">
        <v>12</v>
      </c>
      <c r="B181" s="27"/>
      <c r="C181" s="37"/>
      <c r="D181" s="37"/>
      <c r="E181" s="37"/>
      <c r="F181" s="37"/>
      <c r="G181" s="37"/>
      <c r="H181" s="37"/>
      <c r="I181" s="37"/>
      <c r="J181" s="37"/>
      <c r="K181" s="37"/>
    </row>
    <row r="182" spans="1:11" s="2" customFormat="1" ht="17.25" customHeight="1">
      <c r="A182" s="48" t="s">
        <v>31</v>
      </c>
      <c r="B182" s="27"/>
      <c r="C182" s="37">
        <v>0</v>
      </c>
      <c r="D182" s="37">
        <v>0</v>
      </c>
      <c r="E182" s="37">
        <v>0</v>
      </c>
      <c r="F182" s="37">
        <f>+G182</f>
        <v>111.7900790797987</v>
      </c>
      <c r="G182" s="37">
        <f>G175/D175*100</f>
        <v>111.7900790797987</v>
      </c>
      <c r="H182" s="37">
        <v>0</v>
      </c>
      <c r="I182" s="37">
        <v>0</v>
      </c>
      <c r="J182" s="37">
        <v>0</v>
      </c>
      <c r="K182" s="37">
        <v>0</v>
      </c>
    </row>
    <row r="183" spans="1:11" s="2" customFormat="1" ht="17.25" customHeight="1">
      <c r="A183" s="54" t="s">
        <v>55</v>
      </c>
      <c r="B183" s="93" t="s">
        <v>72</v>
      </c>
      <c r="C183" s="37"/>
      <c r="D183" s="37"/>
      <c r="E183" s="37"/>
      <c r="F183" s="37"/>
      <c r="G183" s="37"/>
      <c r="H183" s="37"/>
      <c r="I183" s="37"/>
      <c r="J183" s="37"/>
      <c r="K183" s="37"/>
    </row>
    <row r="184" spans="1:11" s="2" customFormat="1" ht="73.5" customHeight="1">
      <c r="A184" s="73" t="s">
        <v>129</v>
      </c>
      <c r="B184" s="27" t="s">
        <v>73</v>
      </c>
      <c r="C184" s="8">
        <f>D184+E184</f>
        <v>490</v>
      </c>
      <c r="D184" s="8">
        <v>490</v>
      </c>
      <c r="E184" s="8">
        <v>0</v>
      </c>
      <c r="F184" s="8">
        <f>G184+H184</f>
        <v>0</v>
      </c>
      <c r="G184" s="8">
        <f>-490+490</f>
        <v>0</v>
      </c>
      <c r="H184" s="8">
        <v>0</v>
      </c>
      <c r="I184" s="8">
        <f>J184+K184</f>
        <v>0</v>
      </c>
      <c r="J184" s="8">
        <v>0</v>
      </c>
      <c r="K184" s="8">
        <v>0</v>
      </c>
    </row>
    <row r="185" spans="1:11" s="2" customFormat="1" ht="22.5" customHeight="1">
      <c r="A185" s="48" t="s">
        <v>4</v>
      </c>
      <c r="B185" s="27"/>
      <c r="C185" s="37"/>
      <c r="D185" s="37"/>
      <c r="E185" s="37"/>
      <c r="F185" s="37"/>
      <c r="G185" s="37"/>
      <c r="H185" s="37"/>
      <c r="I185" s="37"/>
      <c r="J185" s="37"/>
      <c r="K185" s="37"/>
    </row>
    <row r="186" spans="1:11" s="2" customFormat="1" ht="20.25" customHeight="1">
      <c r="A186" s="43" t="s">
        <v>5</v>
      </c>
      <c r="B186" s="27"/>
      <c r="C186" s="37"/>
      <c r="D186" s="37"/>
      <c r="E186" s="37"/>
      <c r="F186" s="37"/>
      <c r="G186" s="37"/>
      <c r="H186" s="37"/>
      <c r="I186" s="37"/>
      <c r="J186" s="37"/>
      <c r="K186" s="37"/>
    </row>
    <row r="187" spans="1:11" s="2" customFormat="1" ht="84" customHeight="1">
      <c r="A187" s="61" t="s">
        <v>130</v>
      </c>
      <c r="B187" s="27"/>
      <c r="C187" s="16">
        <f>D187+E187</f>
        <v>7</v>
      </c>
      <c r="D187" s="16">
        <v>7</v>
      </c>
      <c r="E187" s="16">
        <v>0</v>
      </c>
      <c r="F187" s="16">
        <f>G187+H187</f>
        <v>0</v>
      </c>
      <c r="G187" s="16">
        <f>-7+7</f>
        <v>0</v>
      </c>
      <c r="H187" s="16">
        <v>0</v>
      </c>
      <c r="I187" s="16">
        <f>J187+K187</f>
        <v>0</v>
      </c>
      <c r="J187" s="16">
        <v>0</v>
      </c>
      <c r="K187" s="16">
        <v>0</v>
      </c>
    </row>
    <row r="188" spans="1:11" s="2" customFormat="1" ht="17.25" customHeight="1">
      <c r="A188" s="43" t="s">
        <v>13</v>
      </c>
      <c r="B188" s="27"/>
      <c r="C188" s="37"/>
      <c r="D188" s="37"/>
      <c r="E188" s="37"/>
      <c r="F188" s="37"/>
      <c r="G188" s="37"/>
      <c r="H188" s="37"/>
      <c r="I188" s="37"/>
      <c r="J188" s="37"/>
      <c r="K188" s="37"/>
    </row>
    <row r="189" spans="1:11" s="2" customFormat="1" ht="17.25" customHeight="1">
      <c r="A189" s="48" t="s">
        <v>44</v>
      </c>
      <c r="B189" s="27"/>
      <c r="C189" s="37">
        <f>D189+E189</f>
        <v>70</v>
      </c>
      <c r="D189" s="37">
        <v>70</v>
      </c>
      <c r="E189" s="37">
        <v>0</v>
      </c>
      <c r="F189" s="37">
        <f>G189+H189</f>
        <v>0</v>
      </c>
      <c r="G189" s="37">
        <v>0</v>
      </c>
      <c r="H189" s="37">
        <v>0</v>
      </c>
      <c r="I189" s="37">
        <f>J189+K189</f>
        <v>0</v>
      </c>
      <c r="J189" s="37">
        <v>0</v>
      </c>
      <c r="K189" s="37">
        <v>0</v>
      </c>
    </row>
    <row r="190" spans="1:11" s="2" customFormat="1" ht="17.25" customHeight="1">
      <c r="A190" s="55" t="s">
        <v>12</v>
      </c>
      <c r="B190" s="27"/>
      <c r="C190" s="37"/>
      <c r="D190" s="37"/>
      <c r="E190" s="37"/>
      <c r="F190" s="37"/>
      <c r="G190" s="37"/>
      <c r="H190" s="37"/>
      <c r="I190" s="37"/>
      <c r="J190" s="37"/>
      <c r="K190" s="37"/>
    </row>
    <row r="191" spans="1:11" s="2" customFormat="1" ht="17.25" customHeight="1">
      <c r="A191" s="48" t="s">
        <v>31</v>
      </c>
      <c r="B191" s="27"/>
      <c r="C191" s="37">
        <v>0</v>
      </c>
      <c r="D191" s="37">
        <v>0</v>
      </c>
      <c r="E191" s="37">
        <v>0</v>
      </c>
      <c r="F191" s="37">
        <f>+G191</f>
        <v>0</v>
      </c>
      <c r="G191" s="37">
        <f>G184/D184*100</f>
        <v>0</v>
      </c>
      <c r="H191" s="37">
        <v>0</v>
      </c>
      <c r="I191" s="37">
        <v>0</v>
      </c>
      <c r="J191" s="37">
        <v>0</v>
      </c>
      <c r="K191" s="37">
        <v>0</v>
      </c>
    </row>
    <row r="192" spans="1:11" ht="22.5" customHeight="1">
      <c r="A192" s="94" t="s">
        <v>56</v>
      </c>
      <c r="B192" s="93" t="s">
        <v>57</v>
      </c>
      <c r="C192" s="10"/>
      <c r="D192" s="10"/>
      <c r="E192" s="10"/>
      <c r="F192" s="10"/>
      <c r="G192" s="10"/>
      <c r="H192" s="10"/>
      <c r="I192" s="10"/>
      <c r="J192" s="10"/>
      <c r="K192" s="10"/>
    </row>
    <row r="193" spans="1:11" ht="71.25" customHeight="1">
      <c r="A193" s="73" t="s">
        <v>131</v>
      </c>
      <c r="B193" s="36"/>
      <c r="C193" s="4">
        <f>D193+E193</f>
        <v>3180367</v>
      </c>
      <c r="D193" s="4">
        <v>3180367</v>
      </c>
      <c r="E193" s="4">
        <v>0</v>
      </c>
      <c r="F193" s="4">
        <f>+G193</f>
        <v>3942000</v>
      </c>
      <c r="G193" s="4">
        <f>3942000</f>
        <v>3942000</v>
      </c>
      <c r="H193" s="4">
        <v>0</v>
      </c>
      <c r="I193" s="4">
        <f>J193+K193</f>
        <v>0</v>
      </c>
      <c r="J193" s="4">
        <v>0</v>
      </c>
      <c r="K193" s="4">
        <v>0</v>
      </c>
    </row>
    <row r="194" spans="1:11" ht="10.5" customHeight="1">
      <c r="A194" s="82"/>
      <c r="B194" s="72"/>
      <c r="C194" s="66"/>
      <c r="D194" s="66"/>
      <c r="E194" s="66"/>
      <c r="F194" s="66"/>
      <c r="G194" s="66"/>
      <c r="H194" s="66"/>
      <c r="I194" s="66"/>
      <c r="J194" s="66"/>
      <c r="K194" s="66"/>
    </row>
    <row r="195" spans="1:11" ht="15">
      <c r="A195" s="27" t="s">
        <v>4</v>
      </c>
      <c r="B195" s="36"/>
      <c r="C195" s="36"/>
      <c r="D195" s="36"/>
      <c r="E195" s="36"/>
      <c r="F195" s="36"/>
      <c r="G195" s="36"/>
      <c r="H195" s="36"/>
      <c r="I195" s="36"/>
      <c r="J195" s="36"/>
      <c r="K195" s="36"/>
    </row>
    <row r="196" spans="1:11" ht="14.25">
      <c r="A196" s="44" t="s">
        <v>5</v>
      </c>
      <c r="B196" s="36"/>
      <c r="C196" s="36"/>
      <c r="D196" s="36"/>
      <c r="E196" s="36"/>
      <c r="F196" s="36"/>
      <c r="G196" s="36"/>
      <c r="H196" s="36"/>
      <c r="I196" s="36"/>
      <c r="J196" s="36"/>
      <c r="K196" s="36"/>
    </row>
    <row r="197" spans="1:11" ht="65.25" customHeight="1">
      <c r="A197" s="69" t="s">
        <v>132</v>
      </c>
      <c r="B197" s="36"/>
      <c r="C197" s="26">
        <f>D197+E197</f>
        <v>5</v>
      </c>
      <c r="D197" s="26">
        <v>5</v>
      </c>
      <c r="E197" s="26">
        <v>0</v>
      </c>
      <c r="F197" s="26">
        <f>+G197</f>
        <v>8</v>
      </c>
      <c r="G197" s="26">
        <v>8</v>
      </c>
      <c r="H197" s="26">
        <v>0</v>
      </c>
      <c r="I197" s="26">
        <f>J197+K197</f>
        <v>0</v>
      </c>
      <c r="J197" s="26">
        <v>0</v>
      </c>
      <c r="K197" s="26">
        <v>0</v>
      </c>
    </row>
    <row r="198" spans="1:11" ht="26.25" customHeight="1">
      <c r="A198" s="1"/>
      <c r="B198" s="71"/>
      <c r="C198" s="13"/>
      <c r="D198" s="13"/>
      <c r="E198" s="13"/>
      <c r="F198" s="13"/>
      <c r="G198" s="13"/>
      <c r="H198" s="13"/>
      <c r="I198" s="108" t="s">
        <v>146</v>
      </c>
      <c r="J198" s="108"/>
      <c r="K198" s="108"/>
    </row>
    <row r="199" spans="1:11" ht="14.25">
      <c r="A199" s="41">
        <v>1</v>
      </c>
      <c r="B199" s="15">
        <v>2</v>
      </c>
      <c r="C199" s="3">
        <v>3</v>
      </c>
      <c r="D199" s="3">
        <v>4</v>
      </c>
      <c r="E199" s="3">
        <v>5</v>
      </c>
      <c r="F199" s="3">
        <v>6</v>
      </c>
      <c r="G199" s="3">
        <v>7</v>
      </c>
      <c r="H199" s="3">
        <v>8</v>
      </c>
      <c r="I199" s="3">
        <v>9</v>
      </c>
      <c r="J199" s="3">
        <v>10</v>
      </c>
      <c r="K199" s="3">
        <v>11</v>
      </c>
    </row>
    <row r="200" spans="1:11" ht="66.75" customHeight="1">
      <c r="A200" s="69" t="s">
        <v>133</v>
      </c>
      <c r="B200" s="36"/>
      <c r="C200" s="26">
        <f>D200+E200</f>
        <v>630</v>
      </c>
      <c r="D200" s="26">
        <v>630</v>
      </c>
      <c r="E200" s="26">
        <v>0</v>
      </c>
      <c r="F200" s="26">
        <f>+G200</f>
        <v>700</v>
      </c>
      <c r="G200" s="26">
        <v>700</v>
      </c>
      <c r="H200" s="26">
        <v>0</v>
      </c>
      <c r="I200" s="26">
        <f>J200+K200</f>
        <v>0</v>
      </c>
      <c r="J200" s="26">
        <v>0</v>
      </c>
      <c r="K200" s="26">
        <v>0</v>
      </c>
    </row>
    <row r="201" spans="1:11" ht="22.5" customHeight="1">
      <c r="A201" s="42" t="s">
        <v>13</v>
      </c>
      <c r="B201" s="36"/>
      <c r="C201" s="34"/>
      <c r="D201" s="34"/>
      <c r="E201" s="34"/>
      <c r="F201" s="34"/>
      <c r="G201" s="34"/>
      <c r="H201" s="34"/>
      <c r="I201" s="34"/>
      <c r="J201" s="34"/>
      <c r="K201" s="34"/>
    </row>
    <row r="202" spans="1:11" ht="44.25" customHeight="1">
      <c r="A202" s="56" t="s">
        <v>43</v>
      </c>
      <c r="B202" s="36"/>
      <c r="C202" s="9">
        <f>D202+E202</f>
        <v>9328</v>
      </c>
      <c r="D202" s="9">
        <v>9328</v>
      </c>
      <c r="E202" s="9">
        <v>0</v>
      </c>
      <c r="F202" s="9">
        <f>+G202</f>
        <v>11500</v>
      </c>
      <c r="G202" s="9">
        <v>11500</v>
      </c>
      <c r="H202" s="9">
        <v>0</v>
      </c>
      <c r="I202" s="9">
        <f>J202+K202</f>
        <v>0</v>
      </c>
      <c r="J202" s="9">
        <v>0</v>
      </c>
      <c r="K202" s="9">
        <v>0</v>
      </c>
    </row>
    <row r="203" spans="1:11" ht="42" customHeight="1">
      <c r="A203" s="56" t="s">
        <v>40</v>
      </c>
      <c r="B203" s="36"/>
      <c r="C203" s="9">
        <f>D203+E203</f>
        <v>4974.17</v>
      </c>
      <c r="D203" s="9">
        <v>4974.17</v>
      </c>
      <c r="E203" s="9">
        <v>0</v>
      </c>
      <c r="F203" s="9">
        <f>+G203</f>
        <v>5500</v>
      </c>
      <c r="G203" s="9">
        <v>5500</v>
      </c>
      <c r="H203" s="9">
        <v>0</v>
      </c>
      <c r="I203" s="9">
        <f>J203+K203</f>
        <v>0</v>
      </c>
      <c r="J203" s="9">
        <v>0</v>
      </c>
      <c r="K203" s="9">
        <v>0</v>
      </c>
    </row>
    <row r="204" spans="1:11" ht="15" customHeight="1">
      <c r="A204" s="42" t="s">
        <v>12</v>
      </c>
      <c r="B204" s="36"/>
      <c r="C204" s="36"/>
      <c r="D204" s="36"/>
      <c r="E204" s="36"/>
      <c r="F204" s="36"/>
      <c r="G204" s="36"/>
      <c r="H204" s="36"/>
      <c r="I204" s="36"/>
      <c r="J204" s="36"/>
      <c r="K204" s="36"/>
    </row>
    <row r="205" spans="1:11" ht="16.5">
      <c r="A205" s="48" t="s">
        <v>31</v>
      </c>
      <c r="B205" s="36"/>
      <c r="C205" s="38">
        <f>D205+E205</f>
        <v>0</v>
      </c>
      <c r="D205" s="38">
        <v>0</v>
      </c>
      <c r="E205" s="38">
        <v>0</v>
      </c>
      <c r="F205" s="38">
        <f>G205+H205</f>
        <v>123.94795946505546</v>
      </c>
      <c r="G205" s="38">
        <f>G193/D193*100</f>
        <v>123.94795946505546</v>
      </c>
      <c r="H205" s="38">
        <v>0</v>
      </c>
      <c r="I205" s="38">
        <f>J205+K205</f>
        <v>0</v>
      </c>
      <c r="J205" s="38">
        <v>0</v>
      </c>
      <c r="K205" s="38">
        <v>0</v>
      </c>
    </row>
    <row r="206" spans="1:11" ht="21.75" customHeight="1">
      <c r="A206" s="54" t="s">
        <v>68</v>
      </c>
      <c r="B206" s="11" t="s">
        <v>71</v>
      </c>
      <c r="C206" s="5"/>
      <c r="D206" s="5"/>
      <c r="E206" s="5"/>
      <c r="F206" s="5"/>
      <c r="G206" s="5"/>
      <c r="H206" s="5"/>
      <c r="I206" s="5"/>
      <c r="J206" s="5"/>
      <c r="K206" s="5"/>
    </row>
    <row r="207" spans="1:12" ht="31.5" customHeight="1">
      <c r="A207" s="42" t="s">
        <v>33</v>
      </c>
      <c r="B207" s="36"/>
      <c r="C207" s="5"/>
      <c r="D207" s="5"/>
      <c r="E207" s="5"/>
      <c r="F207" s="5"/>
      <c r="G207" s="5"/>
      <c r="H207" s="5"/>
      <c r="I207" s="5"/>
      <c r="J207" s="5"/>
      <c r="K207" s="5"/>
      <c r="L207" s="77"/>
    </row>
    <row r="208" spans="1:12" ht="44.25" customHeight="1">
      <c r="A208" s="109" t="s">
        <v>134</v>
      </c>
      <c r="B208" s="109"/>
      <c r="C208" s="109"/>
      <c r="D208" s="109"/>
      <c r="E208" s="109"/>
      <c r="F208" s="109"/>
      <c r="G208" s="109"/>
      <c r="H208" s="109"/>
      <c r="I208" s="109"/>
      <c r="J208" s="109"/>
      <c r="K208" s="109"/>
      <c r="L208" s="106"/>
    </row>
    <row r="209" spans="1:12" ht="42.75" customHeight="1">
      <c r="A209" s="124" t="s">
        <v>135</v>
      </c>
      <c r="B209" s="124"/>
      <c r="C209" s="124"/>
      <c r="D209" s="124"/>
      <c r="E209" s="124"/>
      <c r="F209" s="124"/>
      <c r="G209" s="124"/>
      <c r="H209" s="124"/>
      <c r="I209" s="124"/>
      <c r="J209" s="124"/>
      <c r="K209" s="124"/>
      <c r="L209" s="107"/>
    </row>
    <row r="210" spans="1:12" ht="28.5" customHeight="1">
      <c r="A210" s="49" t="s">
        <v>35</v>
      </c>
      <c r="B210" s="98"/>
      <c r="C210" s="4">
        <f>D210+E210</f>
        <v>0</v>
      </c>
      <c r="D210" s="4">
        <v>0</v>
      </c>
      <c r="E210" s="4">
        <f>E86+E98</f>
        <v>0</v>
      </c>
      <c r="F210" s="4">
        <f>H210+G210</f>
        <v>943032</v>
      </c>
      <c r="G210" s="8">
        <f>473840+72540+396652</f>
        <v>943032</v>
      </c>
      <c r="H210" s="8">
        <f>E210*1.05</f>
        <v>0</v>
      </c>
      <c r="I210" s="4">
        <f>J210+K210</f>
        <v>0</v>
      </c>
      <c r="J210" s="4">
        <v>0</v>
      </c>
      <c r="K210" s="4">
        <f>K86+K98</f>
        <v>0</v>
      </c>
      <c r="L210" s="77"/>
    </row>
    <row r="211" spans="1:12" s="2" customFormat="1" ht="31.5" customHeight="1">
      <c r="A211" s="54" t="s">
        <v>58</v>
      </c>
      <c r="B211" s="93" t="s">
        <v>59</v>
      </c>
      <c r="C211" s="18"/>
      <c r="D211" s="18"/>
      <c r="E211" s="18"/>
      <c r="F211" s="18"/>
      <c r="G211" s="18"/>
      <c r="H211" s="18"/>
      <c r="I211" s="18"/>
      <c r="J211" s="18"/>
      <c r="K211" s="18"/>
      <c r="L211" s="71"/>
    </row>
    <row r="212" spans="1:12" s="2" customFormat="1" ht="29.25" customHeight="1">
      <c r="A212" s="112" t="s">
        <v>136</v>
      </c>
      <c r="B212" s="112"/>
      <c r="C212" s="112"/>
      <c r="D212" s="112"/>
      <c r="E212" s="112"/>
      <c r="F212" s="112"/>
      <c r="G212" s="112"/>
      <c r="H212" s="112"/>
      <c r="I212" s="112"/>
      <c r="J212" s="112"/>
      <c r="K212" s="112"/>
      <c r="L212" s="101"/>
    </row>
    <row r="213" spans="1:12" ht="27.75" customHeight="1">
      <c r="A213" s="110" t="s">
        <v>137</v>
      </c>
      <c r="B213" s="110"/>
      <c r="C213" s="110"/>
      <c r="D213" s="110"/>
      <c r="E213" s="110"/>
      <c r="F213" s="110"/>
      <c r="G213" s="110"/>
      <c r="H213" s="110"/>
      <c r="I213" s="110"/>
      <c r="J213" s="110"/>
      <c r="K213" s="110"/>
      <c r="L213" s="102"/>
    </row>
    <row r="214" spans="1:12" s="2" customFormat="1" ht="49.5" customHeight="1">
      <c r="A214" s="73" t="s">
        <v>138</v>
      </c>
      <c r="B214" s="21"/>
      <c r="C214" s="4">
        <f>E214+D214</f>
        <v>536500</v>
      </c>
      <c r="D214" s="4">
        <v>536500</v>
      </c>
      <c r="E214" s="4">
        <v>0</v>
      </c>
      <c r="F214" s="4">
        <f>H214+G214</f>
        <v>562235</v>
      </c>
      <c r="G214" s="8">
        <v>562235</v>
      </c>
      <c r="H214" s="8">
        <f>E214*1.05</f>
        <v>0</v>
      </c>
      <c r="I214" s="4">
        <f>K214+J214</f>
        <v>0</v>
      </c>
      <c r="J214" s="8">
        <v>0</v>
      </c>
      <c r="K214" s="8">
        <f>H214*1.043</f>
        <v>0</v>
      </c>
      <c r="L214" s="71"/>
    </row>
    <row r="215" spans="1:11" s="2" customFormat="1" ht="18" customHeight="1">
      <c r="A215" s="27" t="s">
        <v>4</v>
      </c>
      <c r="B215" s="70"/>
      <c r="C215" s="5"/>
      <c r="D215" s="5"/>
      <c r="E215" s="5"/>
      <c r="F215" s="5"/>
      <c r="G215" s="5"/>
      <c r="H215" s="5"/>
      <c r="I215" s="5"/>
      <c r="J215" s="5"/>
      <c r="K215" s="5"/>
    </row>
    <row r="216" spans="1:11" s="2" customFormat="1" ht="21.75" customHeight="1">
      <c r="A216" s="44" t="s">
        <v>5</v>
      </c>
      <c r="B216" s="70"/>
      <c r="C216" s="5"/>
      <c r="D216" s="5"/>
      <c r="E216" s="5"/>
      <c r="F216" s="5"/>
      <c r="G216" s="5"/>
      <c r="H216" s="5"/>
      <c r="I216" s="5"/>
      <c r="J216" s="5"/>
      <c r="K216" s="5"/>
    </row>
    <row r="217" spans="1:11" s="2" customFormat="1" ht="38.25" customHeight="1">
      <c r="A217" s="45" t="s">
        <v>139</v>
      </c>
      <c r="B217" s="70"/>
      <c r="C217" s="6">
        <f aca="true" t="shared" si="1" ref="C217:C223">D217+E217</f>
        <v>918</v>
      </c>
      <c r="D217" s="26">
        <f>D218+D219+D220+D222+D223</f>
        <v>918</v>
      </c>
      <c r="E217" s="6">
        <v>0</v>
      </c>
      <c r="F217" s="26">
        <f aca="true" t="shared" si="2" ref="F217:F223">G217+H217</f>
        <v>1434</v>
      </c>
      <c r="G217" s="26">
        <f>G218+G219+G220+G221+G222+G223</f>
        <v>1434</v>
      </c>
      <c r="H217" s="6">
        <v>0</v>
      </c>
      <c r="I217" s="6">
        <f aca="true" t="shared" si="3" ref="I217:I223">J217+K217</f>
        <v>0</v>
      </c>
      <c r="J217" s="6">
        <v>0</v>
      </c>
      <c r="K217" s="6">
        <v>0</v>
      </c>
    </row>
    <row r="218" spans="1:11" s="2" customFormat="1" ht="33.75" customHeight="1">
      <c r="A218" s="97" t="s">
        <v>60</v>
      </c>
      <c r="B218" s="70"/>
      <c r="C218" s="6">
        <f t="shared" si="1"/>
        <v>524</v>
      </c>
      <c r="D218" s="26">
        <v>524</v>
      </c>
      <c r="E218" s="26">
        <v>0</v>
      </c>
      <c r="F218" s="26">
        <f t="shared" si="2"/>
        <v>601</v>
      </c>
      <c r="G218" s="26">
        <v>601</v>
      </c>
      <c r="H218" s="26">
        <v>0</v>
      </c>
      <c r="I218" s="26">
        <f t="shared" si="3"/>
        <v>0</v>
      </c>
      <c r="J218" s="26">
        <v>0</v>
      </c>
      <c r="K218" s="26">
        <v>0</v>
      </c>
    </row>
    <row r="219" spans="1:11" s="2" customFormat="1" ht="33.75" customHeight="1">
      <c r="A219" s="97" t="s">
        <v>61</v>
      </c>
      <c r="B219" s="70"/>
      <c r="C219" s="6">
        <f t="shared" si="1"/>
        <v>20</v>
      </c>
      <c r="D219" s="26">
        <v>20</v>
      </c>
      <c r="E219" s="26">
        <v>0</v>
      </c>
      <c r="F219" s="26">
        <f t="shared" si="2"/>
        <v>30</v>
      </c>
      <c r="G219" s="26">
        <v>30</v>
      </c>
      <c r="H219" s="26">
        <v>0</v>
      </c>
      <c r="I219" s="26">
        <f t="shared" si="3"/>
        <v>0</v>
      </c>
      <c r="J219" s="26">
        <v>0</v>
      </c>
      <c r="K219" s="26">
        <v>0</v>
      </c>
    </row>
    <row r="220" spans="1:11" s="2" customFormat="1" ht="45.75" customHeight="1">
      <c r="A220" s="97" t="s">
        <v>81</v>
      </c>
      <c r="B220" s="70"/>
      <c r="C220" s="6">
        <f t="shared" si="1"/>
        <v>184</v>
      </c>
      <c r="D220" s="26">
        <v>184</v>
      </c>
      <c r="E220" s="26">
        <v>0</v>
      </c>
      <c r="F220" s="26">
        <f t="shared" si="2"/>
        <v>172</v>
      </c>
      <c r="G220" s="26">
        <v>172</v>
      </c>
      <c r="H220" s="26">
        <v>0</v>
      </c>
      <c r="I220" s="26">
        <f t="shared" si="3"/>
        <v>0</v>
      </c>
      <c r="J220" s="26">
        <v>0</v>
      </c>
      <c r="K220" s="26">
        <v>0</v>
      </c>
    </row>
    <row r="221" spans="1:11" s="2" customFormat="1" ht="45.75" customHeight="1">
      <c r="A221" s="97" t="s">
        <v>82</v>
      </c>
      <c r="B221" s="70"/>
      <c r="C221" s="6">
        <f t="shared" si="1"/>
        <v>0</v>
      </c>
      <c r="D221" s="26">
        <v>0</v>
      </c>
      <c r="E221" s="26">
        <v>0</v>
      </c>
      <c r="F221" s="26">
        <f t="shared" si="2"/>
        <v>370</v>
      </c>
      <c r="G221" s="26">
        <v>370</v>
      </c>
      <c r="H221" s="26">
        <v>0</v>
      </c>
      <c r="I221" s="26">
        <f t="shared" si="3"/>
        <v>0</v>
      </c>
      <c r="J221" s="26">
        <v>0</v>
      </c>
      <c r="K221" s="26">
        <v>0</v>
      </c>
    </row>
    <row r="222" spans="1:11" s="2" customFormat="1" ht="32.25" customHeight="1">
      <c r="A222" s="97" t="s">
        <v>83</v>
      </c>
      <c r="B222" s="70"/>
      <c r="C222" s="6">
        <f t="shared" si="1"/>
        <v>100</v>
      </c>
      <c r="D222" s="26">
        <v>100</v>
      </c>
      <c r="E222" s="26">
        <v>0</v>
      </c>
      <c r="F222" s="26">
        <f t="shared" si="2"/>
        <v>165</v>
      </c>
      <c r="G222" s="26">
        <v>165</v>
      </c>
      <c r="H222" s="26">
        <v>0</v>
      </c>
      <c r="I222" s="26">
        <f t="shared" si="3"/>
        <v>0</v>
      </c>
      <c r="J222" s="26">
        <v>0</v>
      </c>
      <c r="K222" s="26">
        <v>0</v>
      </c>
    </row>
    <row r="223" spans="1:11" s="2" customFormat="1" ht="36" customHeight="1">
      <c r="A223" s="97" t="s">
        <v>84</v>
      </c>
      <c r="B223" s="70"/>
      <c r="C223" s="6">
        <f t="shared" si="1"/>
        <v>90</v>
      </c>
      <c r="D223" s="26">
        <v>90</v>
      </c>
      <c r="E223" s="26">
        <v>0</v>
      </c>
      <c r="F223" s="26">
        <f t="shared" si="2"/>
        <v>96</v>
      </c>
      <c r="G223" s="26">
        <v>96</v>
      </c>
      <c r="H223" s="26">
        <v>0</v>
      </c>
      <c r="I223" s="26">
        <f t="shared" si="3"/>
        <v>0</v>
      </c>
      <c r="J223" s="26">
        <v>0</v>
      </c>
      <c r="K223" s="26">
        <v>0</v>
      </c>
    </row>
    <row r="224" spans="1:11" ht="26.25" customHeight="1">
      <c r="A224" s="1"/>
      <c r="B224" s="71"/>
      <c r="C224" s="13"/>
      <c r="D224" s="13"/>
      <c r="E224" s="13"/>
      <c r="F224" s="13"/>
      <c r="G224" s="13"/>
      <c r="H224" s="13"/>
      <c r="I224" s="108" t="s">
        <v>146</v>
      </c>
      <c r="J224" s="108"/>
      <c r="K224" s="108"/>
    </row>
    <row r="225" spans="1:11" ht="14.25">
      <c r="A225" s="41">
        <v>1</v>
      </c>
      <c r="B225" s="15">
        <v>2</v>
      </c>
      <c r="C225" s="3">
        <v>3</v>
      </c>
      <c r="D225" s="3">
        <v>4</v>
      </c>
      <c r="E225" s="3">
        <v>5</v>
      </c>
      <c r="F225" s="3">
        <v>6</v>
      </c>
      <c r="G225" s="3">
        <v>7</v>
      </c>
      <c r="H225" s="3">
        <v>8</v>
      </c>
      <c r="I225" s="3">
        <v>9</v>
      </c>
      <c r="J225" s="3">
        <v>10</v>
      </c>
      <c r="K225" s="3">
        <v>11</v>
      </c>
    </row>
    <row r="226" spans="1:11" s="2" customFormat="1" ht="17.25" customHeight="1">
      <c r="A226" s="46" t="s">
        <v>13</v>
      </c>
      <c r="B226" s="70"/>
      <c r="C226" s="7"/>
      <c r="D226" s="7"/>
      <c r="E226" s="7"/>
      <c r="F226" s="7"/>
      <c r="G226" s="7"/>
      <c r="H226" s="7"/>
      <c r="I226" s="7"/>
      <c r="J226" s="7"/>
      <c r="K226" s="7"/>
    </row>
    <row r="227" spans="1:11" s="2" customFormat="1" ht="30">
      <c r="A227" s="47" t="s">
        <v>140</v>
      </c>
      <c r="B227" s="70"/>
      <c r="C227" s="9">
        <f aca="true" t="shared" si="4" ref="C227:C233">D227+E227</f>
        <v>584.4226579520697</v>
      </c>
      <c r="D227" s="9">
        <f>D214/D217</f>
        <v>584.4226579520697</v>
      </c>
      <c r="E227" s="9">
        <v>0</v>
      </c>
      <c r="F227" s="9">
        <f aca="true" t="shared" si="5" ref="F227:F233">G227+H227</f>
        <v>392.0746164574617</v>
      </c>
      <c r="G227" s="9">
        <f>G214/G217</f>
        <v>392.0746164574617</v>
      </c>
      <c r="H227" s="9">
        <v>0</v>
      </c>
      <c r="I227" s="9">
        <f aca="true" t="shared" si="6" ref="I227:I233">J227+K227</f>
        <v>0</v>
      </c>
      <c r="J227" s="10">
        <v>0</v>
      </c>
      <c r="K227" s="9">
        <v>0</v>
      </c>
    </row>
    <row r="228" spans="1:11" s="91" customFormat="1" ht="33.75" customHeight="1">
      <c r="A228" s="97" t="s">
        <v>62</v>
      </c>
      <c r="B228" s="90"/>
      <c r="C228" s="9">
        <f t="shared" si="4"/>
        <v>455.293893129771</v>
      </c>
      <c r="D228" s="9">
        <f>238574/D218</f>
        <v>455.293893129771</v>
      </c>
      <c r="E228" s="9">
        <v>0</v>
      </c>
      <c r="F228" s="9">
        <f t="shared" si="5"/>
        <v>302.7021630615641</v>
      </c>
      <c r="G228" s="9">
        <f>181924/G218</f>
        <v>302.7021630615641</v>
      </c>
      <c r="H228" s="9">
        <v>0</v>
      </c>
      <c r="I228" s="9">
        <f t="shared" si="6"/>
        <v>0</v>
      </c>
      <c r="J228" s="9">
        <v>0</v>
      </c>
      <c r="K228" s="9">
        <v>0</v>
      </c>
    </row>
    <row r="229" spans="1:11" s="91" customFormat="1" ht="36" customHeight="1">
      <c r="A229" s="97" t="s">
        <v>63</v>
      </c>
      <c r="B229" s="90"/>
      <c r="C229" s="9">
        <f t="shared" si="4"/>
        <v>2917.2</v>
      </c>
      <c r="D229" s="9">
        <f>58344/D219</f>
        <v>2917.2</v>
      </c>
      <c r="E229" s="9">
        <v>0</v>
      </c>
      <c r="F229" s="9">
        <f t="shared" si="5"/>
        <v>501.6666666666667</v>
      </c>
      <c r="G229" s="9">
        <f>15050/G219</f>
        <v>501.6666666666667</v>
      </c>
      <c r="H229" s="9">
        <v>0</v>
      </c>
      <c r="I229" s="9">
        <f t="shared" si="6"/>
        <v>0</v>
      </c>
      <c r="J229" s="9">
        <v>0</v>
      </c>
      <c r="K229" s="9">
        <v>0</v>
      </c>
    </row>
    <row r="230" spans="1:11" s="91" customFormat="1" ht="46.5" customHeight="1">
      <c r="A230" s="97" t="s">
        <v>85</v>
      </c>
      <c r="B230" s="90"/>
      <c r="C230" s="9">
        <f t="shared" si="4"/>
        <v>326.2608695652174</v>
      </c>
      <c r="D230" s="9">
        <f>60032/D220</f>
        <v>326.2608695652174</v>
      </c>
      <c r="E230" s="9">
        <v>0</v>
      </c>
      <c r="F230" s="9">
        <f t="shared" si="5"/>
        <v>381.80232558139534</v>
      </c>
      <c r="G230" s="9">
        <f>65670/G220</f>
        <v>381.80232558139534</v>
      </c>
      <c r="H230" s="9">
        <v>0</v>
      </c>
      <c r="I230" s="9">
        <f t="shared" si="6"/>
        <v>0</v>
      </c>
      <c r="J230" s="9">
        <v>0</v>
      </c>
      <c r="K230" s="9">
        <v>0</v>
      </c>
    </row>
    <row r="231" spans="1:11" s="91" customFormat="1" ht="45" customHeight="1">
      <c r="A231" s="97" t="s">
        <v>86</v>
      </c>
      <c r="B231" s="90"/>
      <c r="C231" s="9">
        <f t="shared" si="4"/>
        <v>0</v>
      </c>
      <c r="D231" s="9">
        <v>0</v>
      </c>
      <c r="E231" s="9">
        <v>0</v>
      </c>
      <c r="F231" s="9">
        <f t="shared" si="5"/>
        <v>490.24594594594595</v>
      </c>
      <c r="G231" s="9">
        <f>181391/G221</f>
        <v>490.24594594594595</v>
      </c>
      <c r="H231" s="9">
        <v>0</v>
      </c>
      <c r="I231" s="9">
        <f t="shared" si="6"/>
        <v>0</v>
      </c>
      <c r="J231" s="9">
        <v>0</v>
      </c>
      <c r="K231" s="9">
        <v>0</v>
      </c>
    </row>
    <row r="232" spans="1:11" s="91" customFormat="1" ht="38.25" customHeight="1">
      <c r="A232" s="97" t="s">
        <v>87</v>
      </c>
      <c r="B232" s="90"/>
      <c r="C232" s="9">
        <f t="shared" si="4"/>
        <v>18</v>
      </c>
      <c r="D232" s="9">
        <f>1800/D222</f>
        <v>18</v>
      </c>
      <c r="E232" s="9">
        <v>0</v>
      </c>
      <c r="F232" s="9">
        <f t="shared" si="5"/>
        <v>18.181818181818183</v>
      </c>
      <c r="G232" s="9">
        <f>3000/G222</f>
        <v>18.181818181818183</v>
      </c>
      <c r="H232" s="9">
        <v>0</v>
      </c>
      <c r="I232" s="9">
        <f t="shared" si="6"/>
        <v>0</v>
      </c>
      <c r="J232" s="9">
        <v>0</v>
      </c>
      <c r="K232" s="9">
        <v>0</v>
      </c>
    </row>
    <row r="233" spans="1:11" s="91" customFormat="1" ht="33.75" customHeight="1">
      <c r="A233" s="97" t="s">
        <v>88</v>
      </c>
      <c r="B233" s="90"/>
      <c r="C233" s="9">
        <f t="shared" si="4"/>
        <v>1975</v>
      </c>
      <c r="D233" s="9">
        <f>177750/D223</f>
        <v>1975</v>
      </c>
      <c r="E233" s="9">
        <v>0</v>
      </c>
      <c r="F233" s="9">
        <f t="shared" si="5"/>
        <v>1200</v>
      </c>
      <c r="G233" s="9">
        <f>115200/G223</f>
        <v>1200</v>
      </c>
      <c r="H233" s="9">
        <v>0</v>
      </c>
      <c r="I233" s="9">
        <f t="shared" si="6"/>
        <v>0</v>
      </c>
      <c r="J233" s="9">
        <v>0</v>
      </c>
      <c r="K233" s="9">
        <v>0</v>
      </c>
    </row>
    <row r="234" spans="1:11" s="2" customFormat="1" ht="16.5">
      <c r="A234" s="42" t="s">
        <v>12</v>
      </c>
      <c r="B234" s="70"/>
      <c r="C234" s="9"/>
      <c r="D234" s="9"/>
      <c r="E234" s="9"/>
      <c r="F234" s="9"/>
      <c r="G234" s="10"/>
      <c r="H234" s="9"/>
      <c r="I234" s="9"/>
      <c r="J234" s="10"/>
      <c r="K234" s="9"/>
    </row>
    <row r="235" spans="1:11" s="2" customFormat="1" ht="26.25" customHeight="1">
      <c r="A235" s="48" t="s">
        <v>31</v>
      </c>
      <c r="B235" s="70"/>
      <c r="C235" s="17">
        <f>D235+E235</f>
        <v>0</v>
      </c>
      <c r="D235" s="17">
        <v>0</v>
      </c>
      <c r="E235" s="17">
        <v>0</v>
      </c>
      <c r="F235" s="17">
        <f>G235+H235</f>
        <v>104.79683131407269</v>
      </c>
      <c r="G235" s="35">
        <f>G214/D214*100</f>
        <v>104.79683131407269</v>
      </c>
      <c r="H235" s="17">
        <v>0</v>
      </c>
      <c r="I235" s="17">
        <f>J235+K235</f>
        <v>0</v>
      </c>
      <c r="J235" s="35">
        <v>0</v>
      </c>
      <c r="K235" s="17">
        <v>0</v>
      </c>
    </row>
    <row r="236" spans="1:11" s="2" customFormat="1" ht="26.25" customHeight="1">
      <c r="A236" s="86"/>
      <c r="B236" s="72"/>
      <c r="C236" s="87"/>
      <c r="D236" s="87"/>
      <c r="E236" s="87"/>
      <c r="F236" s="87"/>
      <c r="G236" s="88"/>
      <c r="H236" s="87"/>
      <c r="I236" s="87"/>
      <c r="J236" s="88"/>
      <c r="K236" s="87"/>
    </row>
    <row r="237" spans="1:11" s="2" customFormat="1" ht="26.25" customHeight="1">
      <c r="A237" s="86"/>
      <c r="B237" s="72"/>
      <c r="C237" s="87"/>
      <c r="D237" s="87"/>
      <c r="E237" s="87"/>
      <c r="F237" s="87"/>
      <c r="G237" s="88"/>
      <c r="H237" s="87"/>
      <c r="I237" s="87"/>
      <c r="J237" s="88"/>
      <c r="K237" s="87"/>
    </row>
    <row r="238" spans="1:11" ht="26.25" customHeight="1">
      <c r="A238" s="86"/>
      <c r="B238" s="72"/>
      <c r="C238" s="87"/>
      <c r="D238" s="87"/>
      <c r="E238" s="87"/>
      <c r="F238" s="87"/>
      <c r="G238" s="88"/>
      <c r="H238" s="87"/>
      <c r="I238" s="87"/>
      <c r="J238" s="88"/>
      <c r="K238" s="87"/>
    </row>
    <row r="239" spans="1:11" ht="26.25" customHeight="1">
      <c r="A239" s="74" t="s">
        <v>93</v>
      </c>
      <c r="B239" s="72"/>
      <c r="C239" s="87"/>
      <c r="D239" s="87"/>
      <c r="E239" s="87"/>
      <c r="F239" s="87"/>
      <c r="G239" s="88"/>
      <c r="H239" s="40"/>
      <c r="I239" s="74" t="s">
        <v>94</v>
      </c>
      <c r="J239" s="88"/>
      <c r="K239" s="87"/>
    </row>
    <row r="240" spans="1:11" ht="14.25" customHeight="1">
      <c r="A240" s="86"/>
      <c r="B240" s="72"/>
      <c r="C240" s="87"/>
      <c r="D240" s="87"/>
      <c r="E240" s="87"/>
      <c r="F240" s="87"/>
      <c r="G240" s="88"/>
      <c r="H240" s="87"/>
      <c r="I240" s="87"/>
      <c r="J240" s="88"/>
      <c r="K240" s="87"/>
    </row>
    <row r="241" ht="15.75">
      <c r="A241" s="85" t="s">
        <v>50</v>
      </c>
    </row>
    <row r="242" spans="1:8" s="75" customFormat="1" ht="18.75">
      <c r="A242" s="75" t="s">
        <v>143</v>
      </c>
      <c r="B242" s="74"/>
      <c r="F242" s="74"/>
      <c r="G242" s="74"/>
      <c r="H242" s="74"/>
    </row>
    <row r="243" spans="2:8" s="83" customFormat="1" ht="12.75">
      <c r="B243" s="84"/>
      <c r="F243" s="84"/>
      <c r="G243" s="84"/>
      <c r="H243" s="84"/>
    </row>
  </sheetData>
  <sheetProtection/>
  <mergeCells count="38">
    <mergeCell ref="G3:K3"/>
    <mergeCell ref="A7:A10"/>
    <mergeCell ref="C9:C10"/>
    <mergeCell ref="I62:K62"/>
    <mergeCell ref="A212:K212"/>
    <mergeCell ref="I121:K121"/>
    <mergeCell ref="I147:K147"/>
    <mergeCell ref="A209:K209"/>
    <mergeCell ref="D9:E9"/>
    <mergeCell ref="A66:K66"/>
    <mergeCell ref="H1:K1"/>
    <mergeCell ref="A5:K5"/>
    <mergeCell ref="G9:H9"/>
    <mergeCell ref="I7:K8"/>
    <mergeCell ref="A84:K84"/>
    <mergeCell ref="C7:E8"/>
    <mergeCell ref="F7:H8"/>
    <mergeCell ref="I36:K36"/>
    <mergeCell ref="F9:F10"/>
    <mergeCell ref="G2:K2"/>
    <mergeCell ref="A67:K67"/>
    <mergeCell ref="A17:A19"/>
    <mergeCell ref="I9:I10"/>
    <mergeCell ref="J9:K9"/>
    <mergeCell ref="B7:B10"/>
    <mergeCell ref="I93:K93"/>
    <mergeCell ref="A15:K15"/>
    <mergeCell ref="A16:K16"/>
    <mergeCell ref="I170:K170"/>
    <mergeCell ref="A208:K208"/>
    <mergeCell ref="A213:K213"/>
    <mergeCell ref="I224:K224"/>
    <mergeCell ref="A83:K83"/>
    <mergeCell ref="I198:K198"/>
    <mergeCell ref="A107:K107"/>
    <mergeCell ref="A108:K108"/>
    <mergeCell ref="A155:K155"/>
    <mergeCell ref="A156:K156"/>
  </mergeCells>
  <printOptions horizontalCentered="1"/>
  <pageMargins left="0.7874015748031497" right="0.66" top="0.9448818897637796" bottom="0.5118110236220472" header="0.5118110236220472" footer="0.3937007874015748"/>
  <pageSetup horizontalDpi="600" verticalDpi="600" orientation="landscape" paperSize="9" scale="58" r:id="rId1"/>
  <rowBreaks count="8" manualBreakCount="8">
    <brk id="35" max="10" man="1"/>
    <brk id="61" max="10" man="1"/>
    <brk id="92" max="10" man="1"/>
    <brk id="120" max="10" man="1"/>
    <brk id="146" max="10" man="1"/>
    <brk id="169" max="10" man="1"/>
    <brk id="197" max="10" man="1"/>
    <brk id="22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2018-12-06T13:02:23Z</cp:lastPrinted>
  <dcterms:created xsi:type="dcterms:W3CDTF">1996-10-08T23:32:33Z</dcterms:created>
  <dcterms:modified xsi:type="dcterms:W3CDTF">2018-12-07T12:32:30Z</dcterms:modified>
  <cp:category/>
  <cp:version/>
  <cp:contentType/>
  <cp:contentStatus/>
</cp:coreProperties>
</file>