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(2)'!$A$1:$L$87</definedName>
  </definedNames>
  <calcPr fullCalcOnLoad="1"/>
</workbook>
</file>

<file path=xl/sharedStrings.xml><?xml version="1.0" encoding="utf-8"?>
<sst xmlns="http://schemas.openxmlformats.org/spreadsheetml/2006/main" count="236" uniqueCount="143">
  <si>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</si>
  <si>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</si>
  <si>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</si>
  <si>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</si>
  <si>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</si>
  <si>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</si>
  <si>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</si>
  <si>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</si>
  <si>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</si>
  <si>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</si>
  <si>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</si>
  <si>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</si>
  <si>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</si>
  <si>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</si>
  <si>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</si>
  <si>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</si>
  <si>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</si>
  <si>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</si>
  <si>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</si>
  <si>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</si>
  <si>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</si>
  <si>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</si>
  <si>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</si>
  <si>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</si>
  <si>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</si>
  <si>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</si>
  <si>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</si>
  <si>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</si>
  <si>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</si>
  <si>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</si>
  <si>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</si>
  <si>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</si>
  <si>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</si>
  <si>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</si>
  <si>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</si>
  <si>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</si>
  <si>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</si>
  <si>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</si>
  <si>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</si>
  <si>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</si>
  <si>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</si>
  <si>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</si>
  <si>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</si>
  <si>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</si>
  <si>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</si>
  <si>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</si>
  <si>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</si>
  <si>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</si>
  <si>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</si>
  <si>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</si>
  <si>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</si>
  <si>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</si>
  <si>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</si>
  <si>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</si>
  <si>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</si>
  <si>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</si>
  <si>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</si>
  <si>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</si>
  <si>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</si>
  <si>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</si>
  <si>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</si>
  <si>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</si>
  <si>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</si>
  <si>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</si>
  <si>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</si>
  <si>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</si>
  <si>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</si>
  <si>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</si>
  <si>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</si>
  <si>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</si>
  <si>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</si>
  <si>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</si>
  <si>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</si>
  <si>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</si>
  <si>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</si>
  <si>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</si>
  <si>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</si>
  <si>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</si>
  <si>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</si>
  <si>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t>2020 рік (прогноз)</t>
  </si>
  <si>
    <t>2021 рік (прогноз)</t>
  </si>
  <si>
    <t>2019 рік (проект)</t>
  </si>
  <si>
    <t xml:space="preserve"> -  "КДЮСШ "Суми"</t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</si>
  <si>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</si>
  <si>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</si>
  <si>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t>Виконавчий комітет СМР (відділ у справах молоді та спорту, відділ бухгалтерського обліку та звітності)</t>
  </si>
  <si>
    <t>Виконавчий комітет СМР (відділ у справах молоді та спорту, відділ бухгалтерського обліку та звітності),                                                                                                                                                                          управління освіти і науки СМР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</si>
  <si>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</si>
  <si>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</si>
  <si>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</si>
  <si>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</si>
  <si>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</si>
  <si>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</si>
  <si>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</si>
  <si>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</si>
  <si>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</si>
  <si>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</si>
  <si>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</si>
  <si>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</si>
  <si>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</si>
  <si>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</si>
  <si>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</si>
  <si>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КДЮСШ,  КПКВК 0215031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</si>
  <si>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</si>
  <si>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</si>
  <si>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</si>
  <si>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</si>
  <si>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КПКВК 1517325, з них: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</si>
  <si>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</si>
  <si>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</si>
  <si>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</si>
  <si>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</si>
  <si>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</si>
  <si>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</si>
  <si>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</si>
  <si>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</si>
  <si>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</si>
  <si>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</si>
  <si>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</t>
    </r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</si>
  <si>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</si>
  <si>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</si>
  <si>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t>Перелік завдань Програми розвитку фізичної культури і спорту в місті Суми на 2019-2021 роки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</si>
  <si>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</si>
  <si>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</si>
  <si>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</t>
    </r>
  </si>
  <si>
    <t>_____________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</si>
  <si>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</si>
  <si>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</si>
  <si>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КПКВК 0215061</t>
    </r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</si>
  <si>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КПКВК 0215062</t>
    </r>
  </si>
  <si>
    <t>Додаток 2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</si>
  <si>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</si>
  <si>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</si>
  <si>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</si>
  <si>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</si>
  <si>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</si>
  <si>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 xml:space="preserve">до рішення Сумської міської ради «Про внесення змін до рішення Сумської міської ради від 28 листопада 2018 року № 4150-МР «Про Програму розвитку фізичної культури і спорту в місті Суми на 2019 – 2021 роки"
від                                               № 
                                          </t>
  </si>
  <si>
    <t>кошти обласного бюджету</t>
  </si>
  <si>
    <r>
      <t xml:space="preserve">Завдання 1.3. </t>
    </r>
    <r>
      <rPr>
        <sz val="12"/>
        <rFont val="Times New Roman"/>
        <family val="1"/>
      </rPr>
      <t>Проведення капітального та поточного ремонту приміщень центру</t>
    </r>
  </si>
  <si>
    <t>Сумський міський голова</t>
  </si>
  <si>
    <t>Виконавець: Обравіт Є.О.</t>
  </si>
  <si>
    <t>О.М. Лисенко</t>
  </si>
  <si>
    <t>Разом, в т.ч.: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</si>
</sst>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/>
    </xf>
    <xf numFmtId="0" fontId="0" fillId="0" borderId="13" xfId="0" applyBorder="1" applyAlignment="1">
      <alignment horizontal="justify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="70" zoomScaleNormal="70" zoomScaleSheetLayoutView="70" zoomScalePageLayoutView="0" workbookViewId="0" topLeftCell="A44">
      <selection activeCell="E50" sqref="E50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7" width="12.710937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1.421875" style="26" customWidth="1"/>
    <col min="12" max="12" width="19.421875" style="36" customWidth="1"/>
    <col min="13" max="14" width="9.140625" style="26" customWidth="1"/>
    <col min="15" max="15" width="18.8515625" style="26" customWidth="1"/>
    <col min="16" max="16384" width="9.140625" style="26" customWidth="1"/>
  </cols>
  <sheetData>
    <row r="1" spans="1:13" ht="18">
      <c r="A1" s="15"/>
      <c r="B1" s="20"/>
      <c r="C1" s="7"/>
      <c r="D1" s="7"/>
      <c r="E1" s="7"/>
      <c r="F1" s="7"/>
      <c r="G1" s="39" t="s">
        <v>10</v>
      </c>
      <c r="I1" s="119" t="s">
        <v>130</v>
      </c>
      <c r="J1" s="120"/>
      <c r="K1" s="120"/>
      <c r="L1" s="120"/>
      <c r="M1" s="45"/>
    </row>
    <row r="2" spans="1:13" ht="123.75" customHeight="1">
      <c r="A2" s="60"/>
      <c r="C2" s="55"/>
      <c r="D2" s="62"/>
      <c r="F2" s="7"/>
      <c r="G2" s="7"/>
      <c r="I2" s="135" t="s">
        <v>136</v>
      </c>
      <c r="J2" s="135"/>
      <c r="K2" s="135"/>
      <c r="L2" s="135"/>
      <c r="M2" s="42"/>
    </row>
    <row r="3" spans="1:11" ht="1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23" t="s">
        <v>121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22" t="s">
        <v>100</v>
      </c>
      <c r="B6" s="138" t="s">
        <v>2</v>
      </c>
      <c r="C6" s="118" t="s">
        <v>81</v>
      </c>
      <c r="D6" s="118"/>
      <c r="E6" s="118"/>
      <c r="F6" s="118" t="s">
        <v>79</v>
      </c>
      <c r="G6" s="118"/>
      <c r="H6" s="118"/>
      <c r="I6" s="122" t="s">
        <v>80</v>
      </c>
      <c r="J6" s="122"/>
      <c r="K6" s="122"/>
      <c r="L6" s="124" t="s">
        <v>11</v>
      </c>
    </row>
    <row r="7" spans="1:12" ht="30.75" customHeight="1">
      <c r="A7" s="122"/>
      <c r="B7" s="138"/>
      <c r="C7" s="118" t="s">
        <v>4</v>
      </c>
      <c r="D7" s="118" t="s">
        <v>12</v>
      </c>
      <c r="E7" s="118"/>
      <c r="F7" s="118" t="s">
        <v>4</v>
      </c>
      <c r="G7" s="118" t="s">
        <v>12</v>
      </c>
      <c r="H7" s="118"/>
      <c r="I7" s="118" t="s">
        <v>4</v>
      </c>
      <c r="J7" s="118" t="s">
        <v>12</v>
      </c>
      <c r="K7" s="118"/>
      <c r="L7" s="124"/>
    </row>
    <row r="8" spans="1:12" ht="45.75" customHeight="1">
      <c r="A8" s="122"/>
      <c r="B8" s="138"/>
      <c r="C8" s="118"/>
      <c r="D8" s="32" t="s">
        <v>0</v>
      </c>
      <c r="E8" s="32" t="s">
        <v>14</v>
      </c>
      <c r="F8" s="118"/>
      <c r="G8" s="32" t="s">
        <v>0</v>
      </c>
      <c r="H8" s="32" t="s">
        <v>19</v>
      </c>
      <c r="I8" s="118"/>
      <c r="J8" s="32" t="s">
        <v>0</v>
      </c>
      <c r="K8" s="31" t="s">
        <v>14</v>
      </c>
      <c r="L8" s="124"/>
    </row>
    <row r="9" spans="1:12" ht="1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5" ht="25.5" customHeight="1">
      <c r="A10" s="115" t="s">
        <v>9</v>
      </c>
      <c r="B10" s="22" t="s">
        <v>142</v>
      </c>
      <c r="C10" s="34">
        <f>C17+C31+C64+C57+C81+C46+C24</f>
        <v>58142248</v>
      </c>
      <c r="D10" s="34">
        <f>D17+D31+D64+D57+D81+D46+D24</f>
        <v>41945887</v>
      </c>
      <c r="E10" s="34">
        <f>E17+E31+E64+E57+E81+E46</f>
        <v>16196361</v>
      </c>
      <c r="F10" s="34">
        <f>F17+F31+F64+F57+F81+F47+F24</f>
        <v>58048682</v>
      </c>
      <c r="G10" s="34">
        <f>G17+G31+G64+G57+G81+G47+G24</f>
        <v>44364142</v>
      </c>
      <c r="H10" s="34">
        <f>H17+H31+H64+H57+H81+H47</f>
        <v>13684540</v>
      </c>
      <c r="I10" s="34">
        <f>I17+I31+I64+I57+I81+I47+I24</f>
        <v>56623042</v>
      </c>
      <c r="J10" s="34">
        <f>J17+J31+J64+J57+J81+J47+J24</f>
        <v>47387951</v>
      </c>
      <c r="K10" s="34">
        <f>K17+K31+K64+K57+K81+K47</f>
        <v>9235091</v>
      </c>
      <c r="L10" s="113"/>
      <c r="O10" s="62">
        <f>C10+F10+I10</f>
        <v>172813972</v>
      </c>
    </row>
    <row r="11" spans="1:15" ht="53.25" customHeight="1">
      <c r="A11" s="116"/>
      <c r="B11" s="21" t="s">
        <v>15</v>
      </c>
      <c r="C11" s="9">
        <f>C17+C31+C65+C57+C81+C47+C24</f>
        <v>57915248</v>
      </c>
      <c r="D11" s="9">
        <f>D17+D31+D65+D57+D81+D47+D24</f>
        <v>41925887</v>
      </c>
      <c r="E11" s="9">
        <f>E17+E31+E65+E57+E81+E47</f>
        <v>15989361</v>
      </c>
      <c r="F11" s="9">
        <f>F17+F31+F65+F57+F81+F47+F24</f>
        <v>57936332</v>
      </c>
      <c r="G11" s="9">
        <f>G17+G31+G65+G57+G81+G47+G24</f>
        <v>44364142</v>
      </c>
      <c r="H11" s="9">
        <f>H17+H31+H65+H57+H81+H47</f>
        <v>13572190</v>
      </c>
      <c r="I11" s="9">
        <f>I17+I31+I65+I57+I81+I47+I24</f>
        <v>56505072</v>
      </c>
      <c r="J11" s="9">
        <f>J17+J31+J65+J57+J81+J47+J24</f>
        <v>47387951</v>
      </c>
      <c r="K11" s="9">
        <f>K17+K31+K65+K57+K81+K47</f>
        <v>9117121</v>
      </c>
      <c r="L11" s="114"/>
      <c r="O11" s="62">
        <f>C11+F11+I11</f>
        <v>172356652</v>
      </c>
    </row>
    <row r="12" spans="1:15" ht="53.25" customHeight="1">
      <c r="A12" s="116"/>
      <c r="B12" s="21" t="s">
        <v>137</v>
      </c>
      <c r="C12" s="9">
        <v>120000</v>
      </c>
      <c r="D12" s="9">
        <v>20000</v>
      </c>
      <c r="E12" s="9">
        <v>100000</v>
      </c>
      <c r="F12" s="9"/>
      <c r="G12" s="9"/>
      <c r="H12" s="9"/>
      <c r="I12" s="9"/>
      <c r="J12" s="9"/>
      <c r="K12" s="9"/>
      <c r="L12" s="114"/>
      <c r="O12" s="62"/>
    </row>
    <row r="13" spans="1:15" ht="45" customHeight="1">
      <c r="A13" s="117"/>
      <c r="B13" s="21" t="s">
        <v>50</v>
      </c>
      <c r="C13" s="9">
        <f>C66</f>
        <v>107000</v>
      </c>
      <c r="D13" s="9"/>
      <c r="E13" s="9">
        <f>E66</f>
        <v>107000</v>
      </c>
      <c r="F13" s="9">
        <f>F66</f>
        <v>112350</v>
      </c>
      <c r="G13" s="9"/>
      <c r="H13" s="9">
        <f>H66</f>
        <v>112350</v>
      </c>
      <c r="I13" s="9">
        <f>I66</f>
        <v>117970</v>
      </c>
      <c r="J13" s="9"/>
      <c r="K13" s="9">
        <f>K66</f>
        <v>117970</v>
      </c>
      <c r="L13" s="114"/>
      <c r="O13" s="62">
        <f>C13+F13+I13</f>
        <v>337320</v>
      </c>
    </row>
    <row r="14" spans="1:12" ht="56.25" customHeight="1">
      <c r="A14" s="125" t="s">
        <v>109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7"/>
      <c r="L14" s="114"/>
    </row>
    <row r="15" spans="1:12" ht="24" customHeight="1">
      <c r="A15" s="110" t="s">
        <v>87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2"/>
    </row>
    <row r="16" spans="1:12" ht="19.5" customHeight="1">
      <c r="A16" s="107" t="s">
        <v>88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5" ht="45.75" customHeight="1">
      <c r="A17" s="64" t="s">
        <v>76</v>
      </c>
      <c r="B17" s="21" t="s">
        <v>5</v>
      </c>
      <c r="C17" s="9">
        <f>C18+C19+C20+C21</f>
        <v>1320000</v>
      </c>
      <c r="D17" s="9">
        <f>D18+D19+D20+D21</f>
        <v>1320000</v>
      </c>
      <c r="E17" s="9"/>
      <c r="F17" s="9">
        <f>F18+F19+F20+F21</f>
        <v>1621840</v>
      </c>
      <c r="G17" s="9">
        <f>G18+G19+G20+G21</f>
        <v>1621840</v>
      </c>
      <c r="H17" s="9"/>
      <c r="I17" s="9">
        <f>I18+I19+I20+I21</f>
        <v>1711042</v>
      </c>
      <c r="J17" s="9">
        <f>J18+J19+J20+J21</f>
        <v>1711042</v>
      </c>
      <c r="K17" s="9"/>
      <c r="L17" s="153" t="s">
        <v>85</v>
      </c>
      <c r="O17" s="62">
        <f>C17+F17+I17</f>
        <v>4652882</v>
      </c>
    </row>
    <row r="18" spans="1:15" ht="114" customHeight="1">
      <c r="A18" s="92" t="s">
        <v>131</v>
      </c>
      <c r="B18" s="21" t="s">
        <v>5</v>
      </c>
      <c r="C18" s="10">
        <f>D18</f>
        <v>201964</v>
      </c>
      <c r="D18" s="10">
        <f>251964-50000</f>
        <v>201964</v>
      </c>
      <c r="E18" s="10"/>
      <c r="F18" s="10">
        <f>G18</f>
        <v>268846</v>
      </c>
      <c r="G18" s="10">
        <v>268846</v>
      </c>
      <c r="H18" s="10"/>
      <c r="I18" s="10">
        <f>J18</f>
        <v>283633</v>
      </c>
      <c r="J18" s="10">
        <v>283633</v>
      </c>
      <c r="K18" s="11"/>
      <c r="L18" s="153"/>
      <c r="O18" s="62">
        <f>C18+F18+I18</f>
        <v>754443</v>
      </c>
    </row>
    <row r="19" spans="1:15" ht="54.75" customHeight="1">
      <c r="A19" s="94" t="s">
        <v>91</v>
      </c>
      <c r="B19" s="19"/>
      <c r="C19" s="10">
        <f>D19</f>
        <v>690903</v>
      </c>
      <c r="D19" s="10">
        <f>740903-50000</f>
        <v>690903</v>
      </c>
      <c r="E19" s="10"/>
      <c r="F19" s="10">
        <f>G19</f>
        <v>790544</v>
      </c>
      <c r="G19" s="10">
        <v>790544</v>
      </c>
      <c r="H19" s="10"/>
      <c r="I19" s="10">
        <f>J19</f>
        <v>834024</v>
      </c>
      <c r="J19" s="10">
        <v>834024</v>
      </c>
      <c r="K19" s="9"/>
      <c r="L19" s="153"/>
      <c r="O19" s="62">
        <f>C19+F19+I19</f>
        <v>2315471</v>
      </c>
    </row>
    <row r="20" spans="1:15" s="27" customFormat="1" ht="94.5" customHeight="1">
      <c r="A20" s="93" t="s">
        <v>132</v>
      </c>
      <c r="B20" s="19"/>
      <c r="C20" s="10">
        <f>D20</f>
        <v>218067</v>
      </c>
      <c r="D20" s="10">
        <v>218067</v>
      </c>
      <c r="E20" s="10"/>
      <c r="F20" s="10">
        <f>G20</f>
        <v>232677</v>
      </c>
      <c r="G20" s="10">
        <v>232677</v>
      </c>
      <c r="H20" s="10"/>
      <c r="I20" s="10">
        <f>J20</f>
        <v>245474</v>
      </c>
      <c r="J20" s="10">
        <v>245474</v>
      </c>
      <c r="K20" s="9"/>
      <c r="L20" s="153"/>
      <c r="O20" s="60">
        <f>C20+F20+I20</f>
        <v>696218</v>
      </c>
    </row>
    <row r="21" spans="1:15" s="27" customFormat="1" ht="108" customHeight="1">
      <c r="A21" s="93" t="s">
        <v>133</v>
      </c>
      <c r="B21" s="19"/>
      <c r="C21" s="10">
        <f>D21</f>
        <v>209066</v>
      </c>
      <c r="D21" s="10">
        <v>209066</v>
      </c>
      <c r="E21" s="10"/>
      <c r="F21" s="10">
        <f>G21</f>
        <v>329773</v>
      </c>
      <c r="G21" s="10">
        <v>329773</v>
      </c>
      <c r="H21" s="10"/>
      <c r="I21" s="10">
        <f>J21</f>
        <v>347911</v>
      </c>
      <c r="J21" s="10">
        <v>347911</v>
      </c>
      <c r="K21" s="9"/>
      <c r="L21" s="153"/>
      <c r="O21" s="60">
        <f>C21+F21+I21</f>
        <v>886750</v>
      </c>
    </row>
    <row r="22" spans="1:12" s="27" customFormat="1" ht="28.5" customHeight="1">
      <c r="A22" s="110" t="s">
        <v>90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</row>
    <row r="23" spans="1:12" s="27" customFormat="1" ht="30" customHeight="1">
      <c r="A23" s="107" t="s">
        <v>89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9"/>
    </row>
    <row r="24" spans="1:15" s="27" customFormat="1" ht="52.5" customHeight="1">
      <c r="A24" s="64" t="s">
        <v>77</v>
      </c>
      <c r="B24" s="21" t="s">
        <v>5</v>
      </c>
      <c r="C24" s="9">
        <f>C25+C26+C28+C27</f>
        <v>1680000</v>
      </c>
      <c r="D24" s="9">
        <f>D25+D26+D28+D27</f>
        <v>1680000</v>
      </c>
      <c r="E24" s="9"/>
      <c r="F24" s="9">
        <f>F25+F26+F28+F27</f>
        <v>1792560</v>
      </c>
      <c r="G24" s="9">
        <f>G25+G26+G28+G27</f>
        <v>1792560</v>
      </c>
      <c r="H24" s="9"/>
      <c r="I24" s="9">
        <f>I25+I26+I28+I27</f>
        <v>1891150</v>
      </c>
      <c r="J24" s="9">
        <f>J25+J26+J28+J27</f>
        <v>1891150</v>
      </c>
      <c r="K24" s="9"/>
      <c r="L24" s="114" t="s">
        <v>85</v>
      </c>
      <c r="O24" s="60">
        <f>C24+F24+I24</f>
        <v>5363710</v>
      </c>
    </row>
    <row r="25" spans="1:15" s="27" customFormat="1" ht="114" customHeight="1">
      <c r="A25" s="92" t="s">
        <v>134</v>
      </c>
      <c r="B25" s="21" t="s">
        <v>5</v>
      </c>
      <c r="C25" s="10">
        <f>D25</f>
        <v>343686</v>
      </c>
      <c r="D25" s="10">
        <v>343686</v>
      </c>
      <c r="E25" s="10"/>
      <c r="F25" s="10">
        <f>G25</f>
        <v>366713</v>
      </c>
      <c r="G25" s="10">
        <v>366713</v>
      </c>
      <c r="H25" s="10"/>
      <c r="I25" s="10">
        <f>J25</f>
        <v>386882</v>
      </c>
      <c r="J25" s="10">
        <v>386882</v>
      </c>
      <c r="K25" s="11"/>
      <c r="L25" s="114"/>
      <c r="O25" s="60">
        <f>C25+F25+I25</f>
        <v>1097281</v>
      </c>
    </row>
    <row r="26" spans="1:15" s="27" customFormat="1" ht="57" customHeight="1">
      <c r="A26" s="94" t="s">
        <v>92</v>
      </c>
      <c r="B26" s="19"/>
      <c r="C26" s="10">
        <f>D26</f>
        <v>773505</v>
      </c>
      <c r="D26" s="10">
        <v>773505</v>
      </c>
      <c r="E26" s="10"/>
      <c r="F26" s="10">
        <f>G26</f>
        <v>825330</v>
      </c>
      <c r="G26" s="10">
        <v>825330</v>
      </c>
      <c r="H26" s="10"/>
      <c r="I26" s="10">
        <f>J26</f>
        <v>870723</v>
      </c>
      <c r="J26" s="10">
        <v>870723</v>
      </c>
      <c r="K26" s="9"/>
      <c r="L26" s="114"/>
      <c r="O26" s="60">
        <f>C26+F26+I26</f>
        <v>2469558</v>
      </c>
    </row>
    <row r="27" spans="1:15" s="27" customFormat="1" ht="97.5" customHeight="1">
      <c r="A27" s="93" t="s">
        <v>122</v>
      </c>
      <c r="B27" s="19"/>
      <c r="C27" s="10">
        <f>D27</f>
        <v>236721</v>
      </c>
      <c r="D27" s="10">
        <v>236721</v>
      </c>
      <c r="E27" s="10"/>
      <c r="F27" s="10">
        <f>G27</f>
        <v>252581</v>
      </c>
      <c r="G27" s="10">
        <v>252581</v>
      </c>
      <c r="H27" s="10"/>
      <c r="I27" s="10">
        <f>J27</f>
        <v>266473</v>
      </c>
      <c r="J27" s="10">
        <v>266473</v>
      </c>
      <c r="K27" s="9"/>
      <c r="L27" s="114"/>
      <c r="O27" s="60">
        <f>C27+F27+I27</f>
        <v>755775</v>
      </c>
    </row>
    <row r="28" spans="1:15" s="27" customFormat="1" ht="111.75" customHeight="1">
      <c r="A28" s="93" t="s">
        <v>135</v>
      </c>
      <c r="B28" s="19"/>
      <c r="C28" s="10">
        <f>D28</f>
        <v>326088</v>
      </c>
      <c r="D28" s="10">
        <v>326088</v>
      </c>
      <c r="E28" s="10"/>
      <c r="F28" s="10">
        <f>G28</f>
        <v>347936</v>
      </c>
      <c r="G28" s="10">
        <v>347936</v>
      </c>
      <c r="H28" s="10"/>
      <c r="I28" s="10">
        <f>J28</f>
        <v>367072</v>
      </c>
      <c r="J28" s="10">
        <v>367072</v>
      </c>
      <c r="K28" s="9"/>
      <c r="L28" s="114"/>
      <c r="O28" s="60">
        <f>C28+F28+I28</f>
        <v>1041096</v>
      </c>
    </row>
    <row r="29" spans="1:12" s="27" customFormat="1" ht="27" customHeight="1">
      <c r="A29" s="110" t="s">
        <v>93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2" s="27" customFormat="1" ht="39.75" customHeight="1">
      <c r="A30" s="139" t="s">
        <v>101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40"/>
    </row>
    <row r="31" spans="1:15" s="27" customFormat="1" ht="55.5" customHeight="1">
      <c r="A31" s="64" t="s">
        <v>94</v>
      </c>
      <c r="B31" s="21" t="s">
        <v>5</v>
      </c>
      <c r="C31" s="9">
        <f>C32+C33</f>
        <v>18261391</v>
      </c>
      <c r="D31" s="9">
        <f aca="true" t="shared" si="0" ref="D31:K31">D32+D33</f>
        <v>17387915</v>
      </c>
      <c r="E31" s="9">
        <f t="shared" si="0"/>
        <v>873476</v>
      </c>
      <c r="F31" s="9">
        <f t="shared" si="0"/>
        <v>18882234</v>
      </c>
      <c r="G31" s="9">
        <f t="shared" si="0"/>
        <v>18281234</v>
      </c>
      <c r="H31" s="9">
        <f t="shared" si="0"/>
        <v>601000</v>
      </c>
      <c r="I31" s="9">
        <f t="shared" si="0"/>
        <v>20467707</v>
      </c>
      <c r="J31" s="9">
        <f t="shared" si="0"/>
        <v>19372707</v>
      </c>
      <c r="K31" s="9">
        <f t="shared" si="0"/>
        <v>1095000</v>
      </c>
      <c r="L31" s="114" t="s">
        <v>86</v>
      </c>
      <c r="O31" s="60">
        <f>C31+F31+I31</f>
        <v>57611332</v>
      </c>
    </row>
    <row r="32" spans="1:15" s="27" customFormat="1" ht="72" customHeight="1">
      <c r="A32" s="95" t="s">
        <v>108</v>
      </c>
      <c r="B32" s="21" t="s">
        <v>5</v>
      </c>
      <c r="C32" s="9">
        <f>D32+E32</f>
        <v>3104520</v>
      </c>
      <c r="D32" s="9">
        <v>3014520</v>
      </c>
      <c r="E32" s="9">
        <v>90000</v>
      </c>
      <c r="F32" s="9">
        <f>G32+H32</f>
        <v>3276976</v>
      </c>
      <c r="G32" s="9">
        <v>3276976</v>
      </c>
      <c r="H32" s="99"/>
      <c r="I32" s="9">
        <f>J32+K32</f>
        <v>3511078</v>
      </c>
      <c r="J32" s="9">
        <v>3511078</v>
      </c>
      <c r="K32" s="99"/>
      <c r="L32" s="114"/>
      <c r="O32" s="60">
        <f>C32+F32+I32</f>
        <v>9892574</v>
      </c>
    </row>
    <row r="33" spans="1:15" s="27" customFormat="1" ht="61.5" customHeight="1">
      <c r="A33" s="95" t="s">
        <v>102</v>
      </c>
      <c r="B33" s="21" t="s">
        <v>5</v>
      </c>
      <c r="C33" s="9">
        <f>C34+C41</f>
        <v>15156871</v>
      </c>
      <c r="D33" s="9">
        <f aca="true" t="shared" si="1" ref="D33:K33">D34+D41</f>
        <v>14373395</v>
      </c>
      <c r="E33" s="9">
        <f t="shared" si="1"/>
        <v>783476</v>
      </c>
      <c r="F33" s="9">
        <f t="shared" si="1"/>
        <v>15605258</v>
      </c>
      <c r="G33" s="9">
        <f t="shared" si="1"/>
        <v>15004258</v>
      </c>
      <c r="H33" s="9">
        <f t="shared" si="1"/>
        <v>601000</v>
      </c>
      <c r="I33" s="9">
        <f t="shared" si="1"/>
        <v>16956629</v>
      </c>
      <c r="J33" s="9">
        <f t="shared" si="1"/>
        <v>15861629</v>
      </c>
      <c r="K33" s="9">
        <f t="shared" si="1"/>
        <v>1095000</v>
      </c>
      <c r="L33" s="114"/>
      <c r="O33" s="60">
        <f>C34+F34+I34</f>
        <v>30410508</v>
      </c>
    </row>
    <row r="34" spans="1:15" s="27" customFormat="1" ht="39" customHeight="1">
      <c r="A34" s="40" t="s">
        <v>74</v>
      </c>
      <c r="B34" s="19"/>
      <c r="C34" s="9">
        <f>C38+C39+C40</f>
        <v>9656871</v>
      </c>
      <c r="D34" s="9">
        <f aca="true" t="shared" si="2" ref="D34:K34">D38+D39+D40</f>
        <v>9073395</v>
      </c>
      <c r="E34" s="9">
        <f t="shared" si="2"/>
        <v>583476</v>
      </c>
      <c r="F34" s="9">
        <f t="shared" si="2"/>
        <v>9840258</v>
      </c>
      <c r="G34" s="9">
        <f t="shared" si="2"/>
        <v>9439258</v>
      </c>
      <c r="H34" s="9">
        <f t="shared" si="2"/>
        <v>401000</v>
      </c>
      <c r="I34" s="9">
        <f t="shared" si="2"/>
        <v>10913379</v>
      </c>
      <c r="J34" s="9">
        <f t="shared" si="2"/>
        <v>10018379</v>
      </c>
      <c r="K34" s="9">
        <f t="shared" si="2"/>
        <v>895000</v>
      </c>
      <c r="L34" s="114"/>
      <c r="O34" s="60">
        <f>C39+F39+I39</f>
        <v>14122137</v>
      </c>
    </row>
    <row r="35" spans="1:18" s="27" customFormat="1" ht="27" customHeight="1" hidden="1">
      <c r="A35" s="40" t="s">
        <v>6</v>
      </c>
      <c r="B35" s="19"/>
      <c r="C35" s="9">
        <f aca="true" t="shared" si="3" ref="C35:C40">D35+E35</f>
        <v>0</v>
      </c>
      <c r="D35" s="10"/>
      <c r="E35" s="10"/>
      <c r="F35" s="10"/>
      <c r="G35" s="10"/>
      <c r="H35" s="10"/>
      <c r="I35" s="10"/>
      <c r="J35" s="10"/>
      <c r="K35" s="10"/>
      <c r="L35" s="114"/>
      <c r="R35" s="121"/>
    </row>
    <row r="36" spans="1:18" s="27" customFormat="1" ht="27" customHeight="1" hidden="1">
      <c r="A36" s="40" t="s">
        <v>7</v>
      </c>
      <c r="B36" s="19"/>
      <c r="C36" s="9">
        <f t="shared" si="3"/>
        <v>0</v>
      </c>
      <c r="D36" s="10"/>
      <c r="E36" s="10"/>
      <c r="F36" s="10"/>
      <c r="G36" s="10"/>
      <c r="H36" s="10"/>
      <c r="I36" s="10"/>
      <c r="J36" s="10"/>
      <c r="K36" s="10"/>
      <c r="L36" s="114"/>
      <c r="R36" s="121"/>
    </row>
    <row r="37" spans="1:18" s="27" customFormat="1" ht="27" customHeight="1" hidden="1">
      <c r="A37" s="40" t="s">
        <v>8</v>
      </c>
      <c r="B37" s="19"/>
      <c r="C37" s="9">
        <f t="shared" si="3"/>
        <v>0</v>
      </c>
      <c r="D37" s="10"/>
      <c r="E37" s="10"/>
      <c r="F37" s="10"/>
      <c r="G37" s="10"/>
      <c r="H37" s="10"/>
      <c r="I37" s="10"/>
      <c r="J37" s="10"/>
      <c r="K37" s="10"/>
      <c r="L37" s="114"/>
      <c r="R37" s="121"/>
    </row>
    <row r="38" spans="1:18" s="87" customFormat="1" ht="21" customHeight="1">
      <c r="A38" s="40" t="s">
        <v>38</v>
      </c>
      <c r="B38" s="19"/>
      <c r="C38" s="10">
        <f t="shared" si="3"/>
        <v>2356818</v>
      </c>
      <c r="D38" s="10">
        <v>2170408</v>
      </c>
      <c r="E38" s="10">
        <v>186410</v>
      </c>
      <c r="F38" s="10">
        <f>G38+H38</f>
        <v>2319957</v>
      </c>
      <c r="G38" s="10">
        <v>2199957</v>
      </c>
      <c r="H38" s="10">
        <v>120000</v>
      </c>
      <c r="I38" s="10">
        <f>J38+K38</f>
        <v>2418074</v>
      </c>
      <c r="J38" s="10">
        <v>2333074</v>
      </c>
      <c r="K38" s="10">
        <v>85000</v>
      </c>
      <c r="L38" s="114"/>
      <c r="O38" s="90">
        <f aca="true" t="shared" si="4" ref="O38:O43">C38+F38+I38</f>
        <v>7094849</v>
      </c>
      <c r="R38" s="121"/>
    </row>
    <row r="39" spans="1:18" s="87" customFormat="1" ht="21" customHeight="1">
      <c r="A39" s="40" t="s">
        <v>82</v>
      </c>
      <c r="B39" s="19"/>
      <c r="C39" s="10">
        <f t="shared" si="3"/>
        <v>4428216</v>
      </c>
      <c r="D39" s="10">
        <v>4136150</v>
      </c>
      <c r="E39" s="10">
        <v>292066</v>
      </c>
      <c r="F39" s="10">
        <f>G39+H39</f>
        <v>4475294</v>
      </c>
      <c r="G39" s="10">
        <v>4319294</v>
      </c>
      <c r="H39" s="10">
        <v>156000</v>
      </c>
      <c r="I39" s="10">
        <f>J39+K39</f>
        <v>5218627</v>
      </c>
      <c r="J39" s="10">
        <v>4618627</v>
      </c>
      <c r="K39" s="10">
        <v>600000</v>
      </c>
      <c r="L39" s="114"/>
      <c r="O39" s="90">
        <f t="shared" si="4"/>
        <v>14122137</v>
      </c>
      <c r="R39" s="121"/>
    </row>
    <row r="40" spans="1:18" s="87" customFormat="1" ht="20.25" customHeight="1">
      <c r="A40" s="40" t="s">
        <v>40</v>
      </c>
      <c r="B40" s="19"/>
      <c r="C40" s="10">
        <f t="shared" si="3"/>
        <v>2871837</v>
      </c>
      <c r="D40" s="10">
        <v>2766837</v>
      </c>
      <c r="E40" s="10">
        <v>105000</v>
      </c>
      <c r="F40" s="10">
        <f>G40+H40</f>
        <v>3045007</v>
      </c>
      <c r="G40" s="102">
        <v>2920007</v>
      </c>
      <c r="H40" s="102">
        <v>125000</v>
      </c>
      <c r="I40" s="102">
        <f>J40+K40</f>
        <v>3276678</v>
      </c>
      <c r="J40" s="102">
        <v>3066678</v>
      </c>
      <c r="K40" s="10">
        <v>210000</v>
      </c>
      <c r="L40" s="114"/>
      <c r="O40" s="90">
        <f t="shared" si="4"/>
        <v>9193522</v>
      </c>
      <c r="R40" s="121"/>
    </row>
    <row r="41" spans="1:18" s="27" customFormat="1" ht="47.25" customHeight="1">
      <c r="A41" s="40" t="s">
        <v>84</v>
      </c>
      <c r="B41" s="21"/>
      <c r="C41" s="9">
        <f aca="true" t="shared" si="5" ref="C41:K41">C42+C43</f>
        <v>5500000</v>
      </c>
      <c r="D41" s="9">
        <f t="shared" si="5"/>
        <v>5300000</v>
      </c>
      <c r="E41" s="9">
        <f t="shared" si="5"/>
        <v>200000</v>
      </c>
      <c r="F41" s="9">
        <f t="shared" si="5"/>
        <v>5765000</v>
      </c>
      <c r="G41" s="9">
        <f t="shared" si="5"/>
        <v>5565000</v>
      </c>
      <c r="H41" s="9">
        <f t="shared" si="5"/>
        <v>200000</v>
      </c>
      <c r="I41" s="9">
        <f t="shared" si="5"/>
        <v>6043250</v>
      </c>
      <c r="J41" s="9">
        <f t="shared" si="5"/>
        <v>5843250</v>
      </c>
      <c r="K41" s="9">
        <f t="shared" si="5"/>
        <v>200000</v>
      </c>
      <c r="L41" s="114"/>
      <c r="O41" s="60">
        <f t="shared" si="4"/>
        <v>17308250</v>
      </c>
      <c r="R41" s="121"/>
    </row>
    <row r="42" spans="1:18" s="87" customFormat="1" ht="22.5" customHeight="1">
      <c r="A42" s="40" t="s">
        <v>41</v>
      </c>
      <c r="B42" s="21"/>
      <c r="C42" s="10">
        <f>D42+E42</f>
        <v>1900000</v>
      </c>
      <c r="D42" s="10">
        <v>1800000</v>
      </c>
      <c r="E42" s="10">
        <v>100000</v>
      </c>
      <c r="F42" s="10">
        <f>G42+H42</f>
        <v>1990000</v>
      </c>
      <c r="G42" s="10">
        <v>1890000</v>
      </c>
      <c r="H42" s="10">
        <v>100000</v>
      </c>
      <c r="I42" s="10">
        <f>J42+K42</f>
        <v>2084500</v>
      </c>
      <c r="J42" s="10">
        <v>1984500</v>
      </c>
      <c r="K42" s="10">
        <v>100000</v>
      </c>
      <c r="L42" s="114"/>
      <c r="O42" s="90">
        <f t="shared" si="4"/>
        <v>5974500</v>
      </c>
      <c r="R42" s="121"/>
    </row>
    <row r="43" spans="1:18" s="87" customFormat="1" ht="22.5" customHeight="1">
      <c r="A43" s="40" t="s">
        <v>42</v>
      </c>
      <c r="B43" s="21"/>
      <c r="C43" s="10">
        <f>D43+E43</f>
        <v>3600000</v>
      </c>
      <c r="D43" s="10">
        <v>3500000</v>
      </c>
      <c r="E43" s="10">
        <v>100000</v>
      </c>
      <c r="F43" s="10">
        <f>G43+H43</f>
        <v>3775000</v>
      </c>
      <c r="G43" s="10">
        <v>3675000</v>
      </c>
      <c r="H43" s="10">
        <v>100000</v>
      </c>
      <c r="I43" s="10">
        <f>J43+K43</f>
        <v>3958750</v>
      </c>
      <c r="J43" s="10">
        <v>3858750</v>
      </c>
      <c r="K43" s="10">
        <v>100000</v>
      </c>
      <c r="L43" s="114"/>
      <c r="O43" s="90">
        <f t="shared" si="4"/>
        <v>11333750</v>
      </c>
      <c r="R43" s="121"/>
    </row>
    <row r="44" spans="1:18" s="87" customFormat="1" ht="22.5" customHeight="1">
      <c r="A44" s="110" t="s">
        <v>95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2"/>
      <c r="O44" s="90"/>
      <c r="R44" s="121"/>
    </row>
    <row r="45" spans="1:18" s="87" customFormat="1" ht="22.5" customHeight="1">
      <c r="A45" s="129" t="s">
        <v>30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1"/>
      <c r="O45" s="90"/>
      <c r="R45" s="121"/>
    </row>
    <row r="46" spans="1:18" s="87" customFormat="1" ht="34.5" customHeight="1">
      <c r="A46" s="104" t="s">
        <v>75</v>
      </c>
      <c r="B46" s="63" t="s">
        <v>142</v>
      </c>
      <c r="C46" s="34">
        <f>C47+C48</f>
        <v>11767394</v>
      </c>
      <c r="D46" s="34">
        <f>D47+D48</f>
        <v>10972899</v>
      </c>
      <c r="E46" s="34">
        <f aca="true" t="shared" si="6" ref="E46:K46">E47+E48</f>
        <v>794495</v>
      </c>
      <c r="F46" s="34">
        <f t="shared" si="6"/>
        <v>12567518</v>
      </c>
      <c r="G46" s="34">
        <f t="shared" si="6"/>
        <v>11862601</v>
      </c>
      <c r="H46" s="34">
        <f t="shared" si="6"/>
        <v>704917</v>
      </c>
      <c r="I46" s="34">
        <f t="shared" si="6"/>
        <v>13282908</v>
      </c>
      <c r="J46" s="34">
        <f t="shared" si="6"/>
        <v>12541100</v>
      </c>
      <c r="K46" s="34">
        <f t="shared" si="6"/>
        <v>741808</v>
      </c>
      <c r="L46" s="63"/>
      <c r="O46" s="90"/>
      <c r="R46" s="121"/>
    </row>
    <row r="47" spans="1:18" s="87" customFormat="1" ht="57" customHeight="1">
      <c r="A47" s="105"/>
      <c r="B47" s="79" t="s">
        <v>5</v>
      </c>
      <c r="C47" s="80">
        <f>C49-C48</f>
        <v>11647394</v>
      </c>
      <c r="D47" s="80">
        <f>D49-D48</f>
        <v>10952899</v>
      </c>
      <c r="E47" s="80">
        <f>E49-E48</f>
        <v>694495</v>
      </c>
      <c r="F47" s="80">
        <f aca="true" t="shared" si="7" ref="F47:K47">F49</f>
        <v>12567518</v>
      </c>
      <c r="G47" s="80">
        <f t="shared" si="7"/>
        <v>11862601</v>
      </c>
      <c r="H47" s="80">
        <f t="shared" si="7"/>
        <v>704917</v>
      </c>
      <c r="I47" s="80">
        <f t="shared" si="7"/>
        <v>13282908</v>
      </c>
      <c r="J47" s="80">
        <f t="shared" si="7"/>
        <v>12541100</v>
      </c>
      <c r="K47" s="80">
        <f t="shared" si="7"/>
        <v>741808</v>
      </c>
      <c r="L47" s="132" t="s">
        <v>85</v>
      </c>
      <c r="O47" s="90">
        <f>C47+F47+I47</f>
        <v>37497820</v>
      </c>
      <c r="R47" s="121"/>
    </row>
    <row r="48" spans="1:18" s="87" customFormat="1" ht="57" customHeight="1">
      <c r="A48" s="106"/>
      <c r="B48" s="79" t="s">
        <v>137</v>
      </c>
      <c r="C48" s="80">
        <v>120000</v>
      </c>
      <c r="D48" s="80">
        <v>20000</v>
      </c>
      <c r="E48" s="80">
        <v>100000</v>
      </c>
      <c r="F48" s="80"/>
      <c r="G48" s="80"/>
      <c r="H48" s="80"/>
      <c r="I48" s="80"/>
      <c r="J48" s="80"/>
      <c r="K48" s="80"/>
      <c r="L48" s="133"/>
      <c r="O48" s="90">
        <f>C48</f>
        <v>120000</v>
      </c>
      <c r="R48" s="121"/>
    </row>
    <row r="49" spans="1:18" s="87" customFormat="1" ht="84" customHeight="1">
      <c r="A49" s="95" t="s">
        <v>110</v>
      </c>
      <c r="B49" s="21"/>
      <c r="C49" s="10">
        <f>SUM(C50:C54)</f>
        <v>11767394</v>
      </c>
      <c r="D49" s="10">
        <f aca="true" t="shared" si="8" ref="D49:K49">SUM(D50:D54)</f>
        <v>10972899</v>
      </c>
      <c r="E49" s="10">
        <f t="shared" si="8"/>
        <v>794495</v>
      </c>
      <c r="F49" s="10">
        <f t="shared" si="8"/>
        <v>12567518</v>
      </c>
      <c r="G49" s="10">
        <f t="shared" si="8"/>
        <v>11862601</v>
      </c>
      <c r="H49" s="10">
        <f t="shared" si="8"/>
        <v>704917</v>
      </c>
      <c r="I49" s="10">
        <f t="shared" si="8"/>
        <v>13282908</v>
      </c>
      <c r="J49" s="10">
        <f t="shared" si="8"/>
        <v>12541100</v>
      </c>
      <c r="K49" s="10">
        <f t="shared" si="8"/>
        <v>741808</v>
      </c>
      <c r="L49" s="133"/>
      <c r="O49" s="90">
        <f aca="true" t="shared" si="9" ref="O49:O54">C49+F49+I49</f>
        <v>37617820</v>
      </c>
      <c r="R49" s="121"/>
    </row>
    <row r="50" spans="1:18" s="87" customFormat="1" ht="29.25" customHeight="1">
      <c r="A50" s="97" t="s">
        <v>115</v>
      </c>
      <c r="B50" s="21"/>
      <c r="C50" s="10">
        <f>D50+E50</f>
        <v>2773232</v>
      </c>
      <c r="D50" s="10">
        <f>2448737+20000</f>
        <v>2468737</v>
      </c>
      <c r="E50" s="10">
        <f>154495+50000+100000</f>
        <v>304495</v>
      </c>
      <c r="F50" s="10">
        <f>G50+H50</f>
        <v>2661055</v>
      </c>
      <c r="G50" s="10">
        <v>2633055</v>
      </c>
      <c r="H50" s="10">
        <v>28000</v>
      </c>
      <c r="I50" s="10">
        <f>J50+K50</f>
        <v>2825351</v>
      </c>
      <c r="J50" s="10">
        <v>2796911</v>
      </c>
      <c r="K50" s="53">
        <v>28440</v>
      </c>
      <c r="L50" s="133"/>
      <c r="O50" s="90">
        <f t="shared" si="9"/>
        <v>8259638</v>
      </c>
      <c r="R50" s="121"/>
    </row>
    <row r="51" spans="1:18" s="87" customFormat="1" ht="23.25" customHeight="1">
      <c r="A51" s="97" t="s">
        <v>111</v>
      </c>
      <c r="B51" s="21"/>
      <c r="C51" s="10">
        <f>D51+E51</f>
        <v>1758646</v>
      </c>
      <c r="D51" s="10">
        <v>1608646</v>
      </c>
      <c r="E51" s="10">
        <v>150000</v>
      </c>
      <c r="F51" s="10">
        <f>G51+H51</f>
        <v>1822855</v>
      </c>
      <c r="G51" s="10">
        <v>1738455</v>
      </c>
      <c r="H51" s="10">
        <v>84400</v>
      </c>
      <c r="I51" s="10">
        <f>J51+K51</f>
        <v>1871049</v>
      </c>
      <c r="J51" s="10">
        <v>1782831</v>
      </c>
      <c r="K51" s="53">
        <v>88218</v>
      </c>
      <c r="L51" s="133"/>
      <c r="O51" s="90">
        <f t="shared" si="9"/>
        <v>5452550</v>
      </c>
      <c r="R51" s="121"/>
    </row>
    <row r="52" spans="1:18" s="87" customFormat="1" ht="23.25" customHeight="1">
      <c r="A52" s="97" t="s">
        <v>112</v>
      </c>
      <c r="B52" s="21"/>
      <c r="C52" s="10">
        <f>D52+E52</f>
        <v>2183454</v>
      </c>
      <c r="D52" s="10">
        <v>2053454</v>
      </c>
      <c r="E52" s="10">
        <v>130000</v>
      </c>
      <c r="F52" s="10">
        <f>G52+H52</f>
        <v>2251763</v>
      </c>
      <c r="G52" s="10">
        <v>2231263</v>
      </c>
      <c r="H52" s="10">
        <v>20500</v>
      </c>
      <c r="I52" s="10">
        <f>J52+K52</f>
        <v>2380569</v>
      </c>
      <c r="J52" s="10">
        <v>2360069</v>
      </c>
      <c r="K52" s="53">
        <v>20500</v>
      </c>
      <c r="L52" s="133"/>
      <c r="O52" s="90">
        <f t="shared" si="9"/>
        <v>6815786</v>
      </c>
      <c r="R52" s="121"/>
    </row>
    <row r="53" spans="1:18" s="87" customFormat="1" ht="32.25" customHeight="1">
      <c r="A53" s="97" t="s">
        <v>113</v>
      </c>
      <c r="B53" s="21"/>
      <c r="C53" s="10">
        <f>D53+E53</f>
        <v>2892062</v>
      </c>
      <c r="D53" s="10">
        <v>2762062</v>
      </c>
      <c r="E53" s="10">
        <v>130000</v>
      </c>
      <c r="F53" s="10">
        <f>G53+H53</f>
        <v>3408588</v>
      </c>
      <c r="G53" s="10">
        <v>2967828</v>
      </c>
      <c r="H53" s="10">
        <v>440760</v>
      </c>
      <c r="I53" s="10">
        <f>J53+K53</f>
        <v>3595749</v>
      </c>
      <c r="J53" s="10">
        <v>3154989</v>
      </c>
      <c r="K53" s="53">
        <v>440760</v>
      </c>
      <c r="L53" s="133"/>
      <c r="O53" s="90">
        <f t="shared" si="9"/>
        <v>9896399</v>
      </c>
      <c r="R53" s="121"/>
    </row>
    <row r="54" spans="1:18" s="87" customFormat="1" ht="32.25" customHeight="1">
      <c r="A54" s="97" t="s">
        <v>114</v>
      </c>
      <c r="B54" s="21"/>
      <c r="C54" s="10">
        <f>D54+E54</f>
        <v>2160000</v>
      </c>
      <c r="D54" s="10">
        <v>2080000</v>
      </c>
      <c r="E54" s="10">
        <f>130000-50000</f>
        <v>80000</v>
      </c>
      <c r="F54" s="10">
        <f>G54+H54</f>
        <v>2423257</v>
      </c>
      <c r="G54" s="10">
        <v>2292000</v>
      </c>
      <c r="H54" s="10">
        <v>131257</v>
      </c>
      <c r="I54" s="10">
        <f>J54+K54</f>
        <v>2610190</v>
      </c>
      <c r="J54" s="10">
        <v>2446300</v>
      </c>
      <c r="K54" s="53">
        <v>163890</v>
      </c>
      <c r="L54" s="134"/>
      <c r="O54" s="90">
        <f t="shared" si="9"/>
        <v>7193447</v>
      </c>
      <c r="R54" s="121"/>
    </row>
    <row r="55" spans="1:18" s="87" customFormat="1" ht="29.25" customHeight="1">
      <c r="A55" s="144" t="s">
        <v>103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6"/>
      <c r="O55" s="90"/>
      <c r="R55" s="121"/>
    </row>
    <row r="56" spans="1:18" s="87" customFormat="1" ht="27.75" customHeight="1">
      <c r="A56" s="129" t="s">
        <v>49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1"/>
      <c r="O56" s="90"/>
      <c r="R56" s="121"/>
    </row>
    <row r="57" spans="1:18" s="87" customFormat="1" ht="56.25" customHeight="1">
      <c r="A57" s="76" t="s">
        <v>96</v>
      </c>
      <c r="B57" s="79" t="s">
        <v>5</v>
      </c>
      <c r="C57" s="80">
        <f>C58</f>
        <v>4662515</v>
      </c>
      <c r="D57" s="80">
        <f>D58</f>
        <v>3741125</v>
      </c>
      <c r="E57" s="80">
        <f aca="true" t="shared" si="10" ref="E57:K57">E58</f>
        <v>921390</v>
      </c>
      <c r="F57" s="80">
        <f t="shared" si="10"/>
        <v>3695636</v>
      </c>
      <c r="G57" s="80">
        <f t="shared" si="10"/>
        <v>3429363</v>
      </c>
      <c r="H57" s="80">
        <f t="shared" si="10"/>
        <v>266273</v>
      </c>
      <c r="I57" s="80">
        <f t="shared" si="10"/>
        <v>3931027</v>
      </c>
      <c r="J57" s="80">
        <f t="shared" si="10"/>
        <v>3650714</v>
      </c>
      <c r="K57" s="80">
        <f t="shared" si="10"/>
        <v>280313</v>
      </c>
      <c r="L57" s="132" t="s">
        <v>85</v>
      </c>
      <c r="O57" s="90">
        <f>C57+F57+I57</f>
        <v>12289178</v>
      </c>
      <c r="R57" s="121"/>
    </row>
    <row r="58" spans="1:18" s="87" customFormat="1" ht="73.5" customHeight="1">
      <c r="A58" s="101" t="s">
        <v>127</v>
      </c>
      <c r="B58" s="79" t="s">
        <v>5</v>
      </c>
      <c r="C58" s="73">
        <f aca="true" t="shared" si="11" ref="C58:K58">SUM(C59:C61)</f>
        <v>4662515</v>
      </c>
      <c r="D58" s="73">
        <f t="shared" si="11"/>
        <v>3741125</v>
      </c>
      <c r="E58" s="73">
        <f t="shared" si="11"/>
        <v>921390</v>
      </c>
      <c r="F58" s="73">
        <f t="shared" si="11"/>
        <v>3695636</v>
      </c>
      <c r="G58" s="73">
        <f t="shared" si="11"/>
        <v>3429363</v>
      </c>
      <c r="H58" s="73">
        <f t="shared" si="11"/>
        <v>266273</v>
      </c>
      <c r="I58" s="73">
        <f t="shared" si="11"/>
        <v>3931027</v>
      </c>
      <c r="J58" s="73">
        <f t="shared" si="11"/>
        <v>3650714</v>
      </c>
      <c r="K58" s="73">
        <f t="shared" si="11"/>
        <v>280313</v>
      </c>
      <c r="L58" s="133"/>
      <c r="O58" s="90">
        <f>C58+F58+I58</f>
        <v>12289178</v>
      </c>
      <c r="R58" s="121"/>
    </row>
    <row r="59" spans="1:18" s="87" customFormat="1" ht="82.5" customHeight="1">
      <c r="A59" s="95" t="s">
        <v>128</v>
      </c>
      <c r="B59" s="21" t="s">
        <v>5</v>
      </c>
      <c r="C59" s="10">
        <f>D59+E59</f>
        <v>3759285</v>
      </c>
      <c r="D59" s="10">
        <f>3029044+100000+208851</f>
        <v>3337895</v>
      </c>
      <c r="E59" s="102">
        <f>250390+171000</f>
        <v>421390</v>
      </c>
      <c r="F59" s="102">
        <f>G59+H59</f>
        <v>3596159</v>
      </c>
      <c r="G59" s="102">
        <f>3104602+225284</f>
        <v>3329886</v>
      </c>
      <c r="H59" s="102">
        <f>266273</f>
        <v>266273</v>
      </c>
      <c r="I59" s="102">
        <f>J59+K59</f>
        <v>3826079</v>
      </c>
      <c r="J59" s="102">
        <f>3308826+236940</f>
        <v>3545766</v>
      </c>
      <c r="K59" s="102">
        <f>280313</f>
        <v>280313</v>
      </c>
      <c r="L59" s="133"/>
      <c r="O59" s="90">
        <f>C59+F59+I59</f>
        <v>11181523</v>
      </c>
      <c r="R59" s="121"/>
    </row>
    <row r="60" spans="1:18" s="87" customFormat="1" ht="57.75" customHeight="1">
      <c r="A60" s="97" t="s">
        <v>116</v>
      </c>
      <c r="B60" s="21" t="s">
        <v>5</v>
      </c>
      <c r="C60" s="10">
        <f>D60+E60</f>
        <v>93230</v>
      </c>
      <c r="D60" s="10">
        <f>79680+9150+3000+1400</f>
        <v>93230</v>
      </c>
      <c r="E60" s="102"/>
      <c r="F60" s="102">
        <f>G60+H60</f>
        <v>99477</v>
      </c>
      <c r="G60" s="102">
        <f>85019+9763+3201+1494</f>
        <v>99477</v>
      </c>
      <c r="H60" s="102"/>
      <c r="I60" s="102">
        <f>J60+K60</f>
        <v>104948</v>
      </c>
      <c r="J60" s="102">
        <f>89695+10300+3377+1576</f>
        <v>104948</v>
      </c>
      <c r="K60" s="103"/>
      <c r="L60" s="133"/>
      <c r="O60" s="90">
        <f>C60+F60+I60</f>
        <v>297655</v>
      </c>
      <c r="R60" s="121"/>
    </row>
    <row r="61" spans="1:18" s="87" customFormat="1" ht="62.25" customHeight="1">
      <c r="A61" s="95" t="s">
        <v>138</v>
      </c>
      <c r="B61" s="21" t="s">
        <v>5</v>
      </c>
      <c r="C61" s="10">
        <f>D61+E61</f>
        <v>810000</v>
      </c>
      <c r="D61" s="10">
        <v>310000</v>
      </c>
      <c r="E61" s="102">
        <v>500000</v>
      </c>
      <c r="F61" s="102">
        <f>G61+H61</f>
        <v>0</v>
      </c>
      <c r="G61" s="102">
        <v>0</v>
      </c>
      <c r="H61" s="102"/>
      <c r="I61" s="102">
        <f>J61+K61</f>
        <v>0</v>
      </c>
      <c r="J61" s="102">
        <v>0</v>
      </c>
      <c r="K61" s="102"/>
      <c r="L61" s="134"/>
      <c r="O61" s="90">
        <f>C61+F61+I61</f>
        <v>810000</v>
      </c>
      <c r="R61" s="121"/>
    </row>
    <row r="62" spans="1:18" s="27" customFormat="1" ht="27" customHeight="1">
      <c r="A62" s="147" t="s">
        <v>104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9"/>
      <c r="R62" s="121"/>
    </row>
    <row r="63" spans="1:18" s="27" customFormat="1" ht="26.25" customHeight="1">
      <c r="A63" s="139" t="s">
        <v>105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40"/>
      <c r="R63" s="121"/>
    </row>
    <row r="64" spans="1:18" s="27" customFormat="1" ht="22.5" customHeight="1">
      <c r="A64" s="128" t="s">
        <v>97</v>
      </c>
      <c r="B64" s="22" t="s">
        <v>67</v>
      </c>
      <c r="C64" s="9">
        <f>C67+C70+C77+C76+C78</f>
        <v>6950948</v>
      </c>
      <c r="D64" s="9">
        <f>D67+D70+D77+D76+D78</f>
        <v>6843948</v>
      </c>
      <c r="E64" s="9">
        <f>E67+E70+E77</f>
        <v>107000</v>
      </c>
      <c r="F64" s="9">
        <f>F67+F70+F77+F76+F78</f>
        <v>7488894</v>
      </c>
      <c r="G64" s="9">
        <f>G67+G70+G77+G76+G78</f>
        <v>7376544</v>
      </c>
      <c r="H64" s="9">
        <f>H67+H70+H77</f>
        <v>112350</v>
      </c>
      <c r="I64" s="9">
        <f>I67+I70+I77+I76+I78</f>
        <v>8339208</v>
      </c>
      <c r="J64" s="9">
        <f>J67+J70+J77+J76+J78</f>
        <v>8221238</v>
      </c>
      <c r="K64" s="9">
        <f>K67+K70+K77</f>
        <v>117970</v>
      </c>
      <c r="L64" s="154" t="s">
        <v>85</v>
      </c>
      <c r="O64" s="60">
        <f aca="true" t="shared" si="12" ref="O64:O77">C64+F64+I64</f>
        <v>22779050</v>
      </c>
      <c r="R64" s="121"/>
    </row>
    <row r="65" spans="1:18" s="27" customFormat="1" ht="44.25" customHeight="1">
      <c r="A65" s="128"/>
      <c r="B65" s="21" t="s">
        <v>5</v>
      </c>
      <c r="C65" s="9">
        <f>C67+C71+C77+C76+C78</f>
        <v>6843948</v>
      </c>
      <c r="D65" s="9">
        <f>D67+D71+D77+D76+D78</f>
        <v>6843948</v>
      </c>
      <c r="E65" s="9"/>
      <c r="F65" s="9">
        <f>F67+F71+F77+F76+F78</f>
        <v>7376544</v>
      </c>
      <c r="G65" s="9">
        <f>G67+G71+G77+G76+G78</f>
        <v>7376544</v>
      </c>
      <c r="H65" s="9"/>
      <c r="I65" s="9">
        <f>I67+I71+I77+I76+I78</f>
        <v>8221238</v>
      </c>
      <c r="J65" s="9">
        <f>J67+J71+J77+J76+J78</f>
        <v>8221238</v>
      </c>
      <c r="K65" s="9"/>
      <c r="L65" s="155"/>
      <c r="O65" s="60">
        <f t="shared" si="12"/>
        <v>22441730</v>
      </c>
      <c r="R65" s="121"/>
    </row>
    <row r="66" spans="1:18" s="27" customFormat="1" ht="33" customHeight="1">
      <c r="A66" s="128"/>
      <c r="B66" s="21" t="s">
        <v>50</v>
      </c>
      <c r="C66" s="9">
        <f>C72</f>
        <v>107000</v>
      </c>
      <c r="D66" s="9"/>
      <c r="E66" s="9">
        <f aca="true" t="shared" si="13" ref="E66:K66">E72</f>
        <v>107000</v>
      </c>
      <c r="F66" s="9">
        <f t="shared" si="13"/>
        <v>112350</v>
      </c>
      <c r="G66" s="9"/>
      <c r="H66" s="9">
        <f t="shared" si="13"/>
        <v>112350</v>
      </c>
      <c r="I66" s="9">
        <f t="shared" si="13"/>
        <v>117970</v>
      </c>
      <c r="J66" s="9"/>
      <c r="K66" s="9">
        <f t="shared" si="13"/>
        <v>117970</v>
      </c>
      <c r="L66" s="155"/>
      <c r="O66" s="60">
        <f t="shared" si="12"/>
        <v>337320</v>
      </c>
      <c r="R66" s="66"/>
    </row>
    <row r="67" spans="1:15" s="27" customFormat="1" ht="97.5" customHeight="1">
      <c r="A67" s="95" t="s">
        <v>123</v>
      </c>
      <c r="B67" s="21" t="s">
        <v>5</v>
      </c>
      <c r="C67" s="10">
        <f>D67+E67</f>
        <v>4014480</v>
      </c>
      <c r="D67" s="10">
        <f>D68+D69</f>
        <v>4014480</v>
      </c>
      <c r="E67" s="10"/>
      <c r="F67" s="10">
        <f>F68+F69</f>
        <v>4172851</v>
      </c>
      <c r="G67" s="10">
        <f>G68+G69</f>
        <v>4172851</v>
      </c>
      <c r="H67" s="10"/>
      <c r="I67" s="10">
        <f>I68+I69</f>
        <v>4445714</v>
      </c>
      <c r="J67" s="10">
        <f>J68+J69</f>
        <v>4445714</v>
      </c>
      <c r="K67" s="9"/>
      <c r="L67" s="155"/>
      <c r="O67" s="60">
        <f t="shared" si="12"/>
        <v>12633045</v>
      </c>
    </row>
    <row r="68" spans="1:15" s="27" customFormat="1" ht="52.5" customHeight="1">
      <c r="A68" s="100" t="s">
        <v>126</v>
      </c>
      <c r="B68" s="21" t="s">
        <v>5</v>
      </c>
      <c r="C68" s="10">
        <f>D68+E68</f>
        <v>2591604</v>
      </c>
      <c r="D68" s="70">
        <f>2441604+150000</f>
        <v>2591604</v>
      </c>
      <c r="E68" s="70"/>
      <c r="F68" s="10">
        <f>G68+H68</f>
        <v>2654642</v>
      </c>
      <c r="G68" s="70">
        <v>2654642</v>
      </c>
      <c r="H68" s="70"/>
      <c r="I68" s="10">
        <f>J68+K68</f>
        <v>2844004</v>
      </c>
      <c r="J68" s="70">
        <v>2844004</v>
      </c>
      <c r="K68" s="70"/>
      <c r="L68" s="155"/>
      <c r="O68" s="60">
        <f>C68+F68+I68</f>
        <v>8090250</v>
      </c>
    </row>
    <row r="69" spans="1:15" s="27" customFormat="1" ht="67.5" customHeight="1">
      <c r="A69" s="96" t="s">
        <v>118</v>
      </c>
      <c r="B69" s="21" t="s">
        <v>5</v>
      </c>
      <c r="C69" s="10">
        <f>D69+E69</f>
        <v>1422876</v>
      </c>
      <c r="D69" s="70">
        <f>1351180+71696</f>
        <v>1422876</v>
      </c>
      <c r="E69" s="70"/>
      <c r="F69" s="10">
        <f>G69+H69</f>
        <v>1518209</v>
      </c>
      <c r="G69" s="70">
        <f>1441709+76500</f>
        <v>1518209</v>
      </c>
      <c r="H69" s="70"/>
      <c r="I69" s="10">
        <f>J69+K69</f>
        <v>1601710</v>
      </c>
      <c r="J69" s="70">
        <f>1521003+80707</f>
        <v>1601710</v>
      </c>
      <c r="K69" s="70"/>
      <c r="L69" s="155"/>
      <c r="O69" s="60">
        <f>C69+F69+I69</f>
        <v>4542795</v>
      </c>
    </row>
    <row r="70" spans="1:15" s="27" customFormat="1" ht="28.5" customHeight="1">
      <c r="A70" s="141" t="s">
        <v>117</v>
      </c>
      <c r="B70" s="22" t="s">
        <v>67</v>
      </c>
      <c r="C70" s="98">
        <f>C71+C72</f>
        <v>2183220</v>
      </c>
      <c r="D70" s="98">
        <f>D71+D72</f>
        <v>2076220</v>
      </c>
      <c r="E70" s="98">
        <f>E71+E72</f>
        <v>107000</v>
      </c>
      <c r="F70" s="98">
        <f aca="true" t="shared" si="14" ref="F70:K70">F71+F72</f>
        <v>2510667</v>
      </c>
      <c r="G70" s="98">
        <f t="shared" si="14"/>
        <v>2398317</v>
      </c>
      <c r="H70" s="98">
        <f t="shared" si="14"/>
        <v>112350</v>
      </c>
      <c r="I70" s="98">
        <f t="shared" si="14"/>
        <v>3042038</v>
      </c>
      <c r="J70" s="98">
        <f t="shared" si="14"/>
        <v>2924068</v>
      </c>
      <c r="K70" s="98">
        <f t="shared" si="14"/>
        <v>117970</v>
      </c>
      <c r="L70" s="155"/>
      <c r="O70" s="60">
        <f t="shared" si="12"/>
        <v>7735925</v>
      </c>
    </row>
    <row r="71" spans="1:15" s="27" customFormat="1" ht="48.75" customHeight="1">
      <c r="A71" s="142"/>
      <c r="B71" s="21" t="s">
        <v>5</v>
      </c>
      <c r="C71" s="9">
        <f>C73+C75</f>
        <v>2076220</v>
      </c>
      <c r="D71" s="9">
        <f>D73+D75</f>
        <v>2076220</v>
      </c>
      <c r="E71" s="9"/>
      <c r="F71" s="9">
        <f>F73+F75</f>
        <v>2398317</v>
      </c>
      <c r="G71" s="9">
        <f>G73+G75</f>
        <v>2398317</v>
      </c>
      <c r="H71" s="9"/>
      <c r="I71" s="9">
        <f>I73+I75</f>
        <v>2924068</v>
      </c>
      <c r="J71" s="9">
        <f>J73+J75</f>
        <v>2924068</v>
      </c>
      <c r="K71" s="9"/>
      <c r="L71" s="155"/>
      <c r="O71" s="60">
        <f t="shared" si="12"/>
        <v>7398605</v>
      </c>
    </row>
    <row r="72" spans="1:15" s="27" customFormat="1" ht="30.75" customHeight="1">
      <c r="A72" s="143"/>
      <c r="B72" s="21" t="s">
        <v>50</v>
      </c>
      <c r="C72" s="9">
        <f>E72</f>
        <v>107000</v>
      </c>
      <c r="D72" s="9"/>
      <c r="E72" s="9">
        <f>E74</f>
        <v>107000</v>
      </c>
      <c r="F72" s="9">
        <f>H72</f>
        <v>112350</v>
      </c>
      <c r="G72" s="9"/>
      <c r="H72" s="9">
        <f>H74</f>
        <v>112350</v>
      </c>
      <c r="I72" s="9">
        <f>K72</f>
        <v>117970</v>
      </c>
      <c r="J72" s="9"/>
      <c r="K72" s="9">
        <f>K74</f>
        <v>117970</v>
      </c>
      <c r="L72" s="155"/>
      <c r="O72" s="60">
        <f t="shared" si="12"/>
        <v>337320</v>
      </c>
    </row>
    <row r="73" spans="1:15" s="27" customFormat="1" ht="54" customHeight="1">
      <c r="A73" s="150" t="s">
        <v>119</v>
      </c>
      <c r="B73" s="21" t="s">
        <v>5</v>
      </c>
      <c r="C73" s="10">
        <f>D73</f>
        <v>1762740</v>
      </c>
      <c r="D73" s="10">
        <f>1912740-150000</f>
        <v>1762740</v>
      </c>
      <c r="E73" s="10"/>
      <c r="F73" s="10">
        <f>G73+H73</f>
        <v>2063834</v>
      </c>
      <c r="G73" s="10">
        <v>2063834</v>
      </c>
      <c r="H73" s="10"/>
      <c r="I73" s="10">
        <f>J73+K73</f>
        <v>2566607</v>
      </c>
      <c r="J73" s="10">
        <v>2566607</v>
      </c>
      <c r="K73" s="10"/>
      <c r="L73" s="155"/>
      <c r="O73" s="60">
        <f t="shared" si="12"/>
        <v>6393181</v>
      </c>
    </row>
    <row r="74" spans="1:15" s="27" customFormat="1" ht="30.75">
      <c r="A74" s="151"/>
      <c r="B74" s="21" t="s">
        <v>50</v>
      </c>
      <c r="C74" s="10">
        <f>E74</f>
        <v>107000</v>
      </c>
      <c r="D74" s="10"/>
      <c r="E74" s="10">
        <v>107000</v>
      </c>
      <c r="F74" s="10">
        <f>G74+H74</f>
        <v>112350</v>
      </c>
      <c r="G74" s="10"/>
      <c r="H74" s="10">
        <v>112350</v>
      </c>
      <c r="I74" s="10">
        <f>J74+K74</f>
        <v>117970</v>
      </c>
      <c r="J74" s="10"/>
      <c r="K74" s="10">
        <v>117970</v>
      </c>
      <c r="L74" s="155"/>
      <c r="O74" s="60"/>
    </row>
    <row r="75" spans="1:15" s="27" customFormat="1" ht="48" customHeight="1">
      <c r="A75" s="95" t="s">
        <v>124</v>
      </c>
      <c r="B75" s="21" t="s">
        <v>5</v>
      </c>
      <c r="C75" s="10">
        <f>D75+E75</f>
        <v>313480</v>
      </c>
      <c r="D75" s="10">
        <v>313480</v>
      </c>
      <c r="E75" s="10"/>
      <c r="F75" s="10">
        <f>G75+H75</f>
        <v>334483</v>
      </c>
      <c r="G75" s="10">
        <v>334483</v>
      </c>
      <c r="H75" s="10"/>
      <c r="I75" s="10">
        <f>J75+K75</f>
        <v>357461</v>
      </c>
      <c r="J75" s="10">
        <v>357461</v>
      </c>
      <c r="K75" s="10"/>
      <c r="L75" s="155"/>
      <c r="O75" s="60">
        <f t="shared" si="12"/>
        <v>1005424</v>
      </c>
    </row>
    <row r="76" spans="1:15" s="27" customFormat="1" ht="99.75" customHeight="1">
      <c r="A76" s="95" t="s">
        <v>120</v>
      </c>
      <c r="B76" s="21" t="s">
        <v>5</v>
      </c>
      <c r="C76" s="9">
        <v>553248</v>
      </c>
      <c r="D76" s="9">
        <v>553248</v>
      </c>
      <c r="E76" s="9"/>
      <c r="F76" s="9">
        <f>G76</f>
        <v>605376</v>
      </c>
      <c r="G76" s="9">
        <v>605376</v>
      </c>
      <c r="H76" s="9"/>
      <c r="I76" s="9">
        <f>J76</f>
        <v>651456</v>
      </c>
      <c r="J76" s="9">
        <v>651456</v>
      </c>
      <c r="K76" s="10"/>
      <c r="L76" s="155"/>
      <c r="O76" s="60">
        <f>C76+F76+I76</f>
        <v>1810080</v>
      </c>
    </row>
    <row r="77" spans="1:15" s="27" customFormat="1" ht="69" customHeight="1">
      <c r="A77" s="95" t="s">
        <v>106</v>
      </c>
      <c r="B77" s="21" t="s">
        <v>5</v>
      </c>
      <c r="C77" s="9">
        <v>50000</v>
      </c>
      <c r="D77" s="9">
        <v>50000</v>
      </c>
      <c r="E77" s="9"/>
      <c r="F77" s="9">
        <v>50000</v>
      </c>
      <c r="G77" s="9">
        <v>50000</v>
      </c>
      <c r="H77" s="9"/>
      <c r="I77" s="9">
        <v>50000</v>
      </c>
      <c r="J77" s="9">
        <v>50000</v>
      </c>
      <c r="K77" s="10"/>
      <c r="L77" s="155"/>
      <c r="O77" s="60">
        <f t="shared" si="12"/>
        <v>150000</v>
      </c>
    </row>
    <row r="78" spans="1:15" s="27" customFormat="1" ht="69" customHeight="1">
      <c r="A78" s="95" t="s">
        <v>129</v>
      </c>
      <c r="B78" s="21" t="s">
        <v>5</v>
      </c>
      <c r="C78" s="9">
        <f>D78</f>
        <v>150000</v>
      </c>
      <c r="D78" s="9">
        <v>150000</v>
      </c>
      <c r="E78" s="9"/>
      <c r="F78" s="9">
        <f>G78</f>
        <v>150000</v>
      </c>
      <c r="G78" s="9">
        <v>150000</v>
      </c>
      <c r="H78" s="9"/>
      <c r="I78" s="9">
        <f>J78</f>
        <v>150000</v>
      </c>
      <c r="J78" s="9">
        <v>150000</v>
      </c>
      <c r="K78" s="10"/>
      <c r="L78" s="156"/>
      <c r="O78" s="60"/>
    </row>
    <row r="79" spans="1:12" ht="24" customHeight="1">
      <c r="A79" s="144" t="s">
        <v>99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6"/>
    </row>
    <row r="80" spans="1:12" ht="24" customHeight="1">
      <c r="A80" s="139" t="s">
        <v>13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40"/>
    </row>
    <row r="81" spans="1:15" ht="47.25" customHeight="1">
      <c r="A81" s="63" t="s">
        <v>98</v>
      </c>
      <c r="B81" s="21" t="s">
        <v>5</v>
      </c>
      <c r="C81" s="9">
        <f>C83+C84</f>
        <v>13500000</v>
      </c>
      <c r="D81" s="9"/>
      <c r="E81" s="9">
        <f>E83+E84</f>
        <v>13500000</v>
      </c>
      <c r="F81" s="9">
        <f aca="true" t="shared" si="15" ref="F81:K81">F83+F84</f>
        <v>12000000</v>
      </c>
      <c r="G81" s="9"/>
      <c r="H81" s="9">
        <f t="shared" si="15"/>
        <v>12000000</v>
      </c>
      <c r="I81" s="9">
        <f t="shared" si="15"/>
        <v>7000000</v>
      </c>
      <c r="J81" s="9"/>
      <c r="K81" s="9">
        <f t="shared" si="15"/>
        <v>7000000</v>
      </c>
      <c r="L81" s="114" t="s">
        <v>36</v>
      </c>
      <c r="O81" s="62">
        <f>C81+F81+I81</f>
        <v>32500000</v>
      </c>
    </row>
    <row r="82" spans="1:12" ht="69" customHeight="1">
      <c r="A82" s="95" t="s">
        <v>107</v>
      </c>
      <c r="B82" s="21" t="s">
        <v>5</v>
      </c>
      <c r="C82" s="73">
        <f>C81</f>
        <v>13500000</v>
      </c>
      <c r="D82" s="73"/>
      <c r="E82" s="73">
        <f>E81</f>
        <v>13500000</v>
      </c>
      <c r="F82" s="73">
        <f aca="true" t="shared" si="16" ref="F82:K82">F81</f>
        <v>12000000</v>
      </c>
      <c r="G82" s="73"/>
      <c r="H82" s="73">
        <f t="shared" si="16"/>
        <v>12000000</v>
      </c>
      <c r="I82" s="73">
        <f t="shared" si="16"/>
        <v>7000000</v>
      </c>
      <c r="J82" s="73"/>
      <c r="K82" s="73">
        <f t="shared" si="16"/>
        <v>7000000</v>
      </c>
      <c r="L82" s="114"/>
    </row>
    <row r="83" spans="1:15" ht="32.25" customHeight="1">
      <c r="A83" s="14" t="s">
        <v>78</v>
      </c>
      <c r="B83" s="21"/>
      <c r="C83" s="10">
        <f>E83</f>
        <v>9500000</v>
      </c>
      <c r="D83" s="10"/>
      <c r="E83" s="10">
        <v>9500000</v>
      </c>
      <c r="F83" s="10">
        <v>10000000</v>
      </c>
      <c r="G83" s="10"/>
      <c r="H83" s="10">
        <v>10000000</v>
      </c>
      <c r="I83" s="10">
        <v>5000000</v>
      </c>
      <c r="J83" s="10"/>
      <c r="K83" s="10">
        <v>5000000</v>
      </c>
      <c r="L83" s="114"/>
      <c r="O83" s="62">
        <f>C83+F83+I83</f>
        <v>24500000</v>
      </c>
    </row>
    <row r="84" spans="1:15" ht="30.75">
      <c r="A84" s="14" t="s">
        <v>83</v>
      </c>
      <c r="B84" s="89"/>
      <c r="C84" s="73">
        <v>4000000</v>
      </c>
      <c r="D84" s="73"/>
      <c r="E84" s="73">
        <v>4000000</v>
      </c>
      <c r="F84" s="73">
        <v>2000000</v>
      </c>
      <c r="G84" s="73"/>
      <c r="H84" s="73">
        <v>2000000</v>
      </c>
      <c r="I84" s="73">
        <v>2000000</v>
      </c>
      <c r="J84" s="73"/>
      <c r="K84" s="73">
        <v>2000000</v>
      </c>
      <c r="L84" s="114"/>
      <c r="O84" s="62">
        <f>C84+F84+I84</f>
        <v>8000000</v>
      </c>
    </row>
    <row r="85" spans="1:12" ht="63" customHeight="1">
      <c r="A85" s="43" t="s">
        <v>139</v>
      </c>
      <c r="B85" s="28"/>
      <c r="C85" s="5"/>
      <c r="D85" s="5"/>
      <c r="E85" s="5"/>
      <c r="F85" s="5"/>
      <c r="G85" s="5"/>
      <c r="H85" s="152" t="s">
        <v>141</v>
      </c>
      <c r="I85" s="152"/>
      <c r="J85" s="1"/>
      <c r="K85" s="12"/>
      <c r="L85" s="26"/>
    </row>
    <row r="86" spans="1:12" ht="21" customHeight="1">
      <c r="A86" s="43" t="s">
        <v>140</v>
      </c>
      <c r="B86" s="28"/>
      <c r="C86" s="5"/>
      <c r="D86" s="5"/>
      <c r="E86" s="5"/>
      <c r="F86" s="5"/>
      <c r="G86" s="5"/>
      <c r="H86" s="1"/>
      <c r="I86" s="5"/>
      <c r="J86" s="1"/>
      <c r="K86" s="12"/>
      <c r="L86" s="26"/>
    </row>
    <row r="87" spans="1:12" ht="18">
      <c r="A87" s="137" t="s">
        <v>125</v>
      </c>
      <c r="B87" s="137"/>
      <c r="C87" s="137"/>
      <c r="D87" s="137"/>
      <c r="E87" s="137"/>
      <c r="F87" s="1"/>
      <c r="G87" s="2"/>
      <c r="H87" s="1"/>
      <c r="I87" s="1"/>
      <c r="J87" s="13"/>
      <c r="K87" s="6"/>
      <c r="L87" s="26"/>
    </row>
    <row r="88" spans="1:11" ht="24" customHeight="1">
      <c r="A88" s="43"/>
      <c r="B88" s="28"/>
      <c r="C88" s="5"/>
      <c r="D88" s="5"/>
      <c r="E88" s="5"/>
      <c r="F88" s="5"/>
      <c r="G88" s="5"/>
      <c r="H88" s="1"/>
      <c r="I88" s="5"/>
      <c r="J88" s="5"/>
      <c r="K88" s="12"/>
    </row>
    <row r="89" spans="1:11" ht="18.75" customHeight="1">
      <c r="A89" s="137"/>
      <c r="B89" s="137"/>
      <c r="C89" s="137"/>
      <c r="D89" s="137"/>
      <c r="E89" s="137"/>
      <c r="F89" s="1"/>
      <c r="G89" s="2"/>
      <c r="H89" s="1"/>
      <c r="I89" s="1"/>
      <c r="J89" s="1"/>
      <c r="K89" s="12"/>
    </row>
    <row r="90" spans="1:11" ht="18.75" customHeight="1">
      <c r="A90" s="48"/>
      <c r="B90" s="48"/>
      <c r="C90" s="48"/>
      <c r="D90" s="48"/>
      <c r="E90" s="48"/>
      <c r="F90" s="1"/>
      <c r="G90" s="2"/>
      <c r="H90" s="1"/>
      <c r="I90" s="1"/>
      <c r="J90" s="1"/>
      <c r="K90" s="12"/>
    </row>
    <row r="91" spans="1:11" ht="18">
      <c r="A91" s="16"/>
      <c r="B91" s="23"/>
      <c r="C91" s="4"/>
      <c r="D91" s="3"/>
      <c r="E91" s="1"/>
      <c r="F91" s="3"/>
      <c r="G91" s="2"/>
      <c r="H91" s="1"/>
      <c r="I91" s="3"/>
      <c r="J91" s="1"/>
      <c r="K91" s="12"/>
    </row>
    <row r="92" spans="1:11" ht="18">
      <c r="A92" s="16"/>
      <c r="B92" s="23"/>
      <c r="C92" s="4"/>
      <c r="D92" s="3"/>
      <c r="E92" s="1"/>
      <c r="F92" s="3"/>
      <c r="G92" s="2"/>
      <c r="H92" s="1"/>
      <c r="I92" s="3"/>
      <c r="J92" s="1"/>
      <c r="K92" s="12"/>
    </row>
    <row r="93" spans="1:11" ht="18">
      <c r="A93" s="137"/>
      <c r="B93" s="137"/>
      <c r="C93" s="1"/>
      <c r="D93" s="1"/>
      <c r="E93" s="3"/>
      <c r="F93" s="2"/>
      <c r="G93" s="1"/>
      <c r="H93" s="1"/>
      <c r="I93" s="1"/>
      <c r="J93" s="1"/>
      <c r="K93" s="12"/>
    </row>
    <row r="94" spans="3:11" ht="18">
      <c r="C94" s="13"/>
      <c r="D94" s="13"/>
      <c r="E94" s="1"/>
      <c r="F94" s="13"/>
      <c r="G94" s="13"/>
      <c r="H94" s="13"/>
      <c r="I94" s="13"/>
      <c r="J94" s="13"/>
      <c r="K94" s="6"/>
    </row>
    <row r="95" spans="1:11" ht="18">
      <c r="A95" s="136"/>
      <c r="B95" s="136"/>
      <c r="C95" s="13"/>
      <c r="D95" s="13"/>
      <c r="E95" s="13"/>
      <c r="F95" s="13"/>
      <c r="G95" s="13"/>
      <c r="H95" s="13"/>
      <c r="I95" s="13"/>
      <c r="J95" s="13"/>
      <c r="K95" s="6"/>
    </row>
    <row r="96" spans="1:9" ht="17.25">
      <c r="A96" s="17"/>
      <c r="B96" s="24"/>
      <c r="E96" s="13"/>
      <c r="F96" s="13"/>
      <c r="G96" s="13"/>
      <c r="H96" s="13"/>
      <c r="I96" s="13"/>
    </row>
    <row r="97" spans="1:9" ht="18">
      <c r="A97" s="18"/>
      <c r="B97" s="25"/>
      <c r="F97" s="13"/>
      <c r="G97" s="13"/>
      <c r="H97" s="13"/>
      <c r="I97" s="13"/>
    </row>
    <row r="98" spans="6:10" ht="17.25">
      <c r="F98" s="13"/>
      <c r="G98" s="13">
        <f>1797926+60000</f>
        <v>1857926</v>
      </c>
      <c r="H98" s="13">
        <f>1887393+30000</f>
        <v>1917393</v>
      </c>
      <c r="I98" s="13">
        <f>1982746+30000</f>
        <v>2012746</v>
      </c>
      <c r="J98" s="13">
        <f>G98+H98+I98</f>
        <v>5788065</v>
      </c>
    </row>
    <row r="99" spans="6:10" ht="17.25">
      <c r="F99" s="13"/>
      <c r="G99" s="13">
        <f>1266127+60000</f>
        <v>1326127</v>
      </c>
      <c r="H99" s="13">
        <f>1329494+30000</f>
        <v>1359494</v>
      </c>
      <c r="I99" s="13">
        <f>1396031+30000</f>
        <v>1426031</v>
      </c>
      <c r="J99" s="13">
        <f>G99+H99+I99</f>
        <v>4111652</v>
      </c>
    </row>
    <row r="100" spans="6:10" ht="17.25">
      <c r="F100" s="13"/>
      <c r="G100" s="13">
        <f>2186939+60000</f>
        <v>2246939</v>
      </c>
      <c r="H100" s="13">
        <f>2296286+30000</f>
        <v>2326286</v>
      </c>
      <c r="I100" s="13">
        <f>2411100+30000</f>
        <v>2441100</v>
      </c>
      <c r="J100" s="13">
        <f>G100+H100+I100</f>
        <v>7014325</v>
      </c>
    </row>
    <row r="101" spans="7:10" ht="17.25">
      <c r="G101" s="13">
        <f>1722942+60000</f>
        <v>1782942</v>
      </c>
      <c r="H101" s="13">
        <f>1809089+30000</f>
        <v>1839089</v>
      </c>
      <c r="I101" s="13">
        <f>1899543+30000</f>
        <v>1929543</v>
      </c>
      <c r="J101" s="13">
        <f>G101+H101+I101</f>
        <v>5551574</v>
      </c>
    </row>
    <row r="102" spans="7:10" ht="17.25">
      <c r="G102" s="13">
        <f>1618430+60000</f>
        <v>1678430</v>
      </c>
      <c r="H102" s="13">
        <f>1699350+30000</f>
        <v>1729350</v>
      </c>
      <c r="I102" s="13">
        <f>1784318+30000</f>
        <v>1814318</v>
      </c>
      <c r="J102" s="13">
        <f>G102+H102+I102</f>
        <v>5222098</v>
      </c>
    </row>
    <row r="103" spans="7:10" ht="15">
      <c r="G103" s="91">
        <f>SUM(G98:G102)</f>
        <v>8892364</v>
      </c>
      <c r="H103" s="91">
        <f>SUM(H98:H102)</f>
        <v>9171612</v>
      </c>
      <c r="I103" s="91">
        <f>SUM(I98:I102)</f>
        <v>9623738</v>
      </c>
      <c r="J103" s="91">
        <f>SUM(J98:J102)</f>
        <v>27687714</v>
      </c>
    </row>
  </sheetData>
  <sheetProtection/>
  <mergeCells count="49">
    <mergeCell ref="A87:E87"/>
    <mergeCell ref="H85:I85"/>
    <mergeCell ref="A16:L16"/>
    <mergeCell ref="A15:L15"/>
    <mergeCell ref="L17:L21"/>
    <mergeCell ref="A30:L30"/>
    <mergeCell ref="A29:L29"/>
    <mergeCell ref="L31:L43"/>
    <mergeCell ref="L24:L28"/>
    <mergeCell ref="L64:L78"/>
    <mergeCell ref="A80:L80"/>
    <mergeCell ref="L81:L84"/>
    <mergeCell ref="A44:L44"/>
    <mergeCell ref="A45:L45"/>
    <mergeCell ref="A70:A72"/>
    <mergeCell ref="L47:L54"/>
    <mergeCell ref="A55:L55"/>
    <mergeCell ref="A62:L62"/>
    <mergeCell ref="A73:A74"/>
    <mergeCell ref="A79:L79"/>
    <mergeCell ref="I2:L2"/>
    <mergeCell ref="A95:B95"/>
    <mergeCell ref="A93:B93"/>
    <mergeCell ref="A89:E89"/>
    <mergeCell ref="A6:A8"/>
    <mergeCell ref="B6:B8"/>
    <mergeCell ref="I7:I8"/>
    <mergeCell ref="C7:C8"/>
    <mergeCell ref="A63:L63"/>
    <mergeCell ref="C6:E6"/>
    <mergeCell ref="I1:L1"/>
    <mergeCell ref="R35:R65"/>
    <mergeCell ref="I6:K6"/>
    <mergeCell ref="A4:L4"/>
    <mergeCell ref="L6:L8"/>
    <mergeCell ref="J7:K7"/>
    <mergeCell ref="A14:K14"/>
    <mergeCell ref="A64:A66"/>
    <mergeCell ref="A56:L56"/>
    <mergeCell ref="L57:L61"/>
    <mergeCell ref="A46:A48"/>
    <mergeCell ref="A23:L23"/>
    <mergeCell ref="A22:L22"/>
    <mergeCell ref="L10:L14"/>
    <mergeCell ref="A10:A13"/>
    <mergeCell ref="F6:H6"/>
    <mergeCell ref="D7:E7"/>
    <mergeCell ref="G7:H7"/>
    <mergeCell ref="F7:F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9" r:id="rId1"/>
  <rowBreaks count="6" manualBreakCount="6">
    <brk id="14" max="11" man="1"/>
    <brk id="25" max="11" man="1"/>
    <brk id="40" max="11" man="1"/>
    <brk id="58" max="11" man="1"/>
    <brk id="72" max="11" man="1"/>
    <brk id="8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">
      <c r="A1" s="15"/>
      <c r="B1" s="20"/>
      <c r="C1" s="7"/>
      <c r="D1" s="7"/>
      <c r="E1" s="7"/>
      <c r="F1" s="7"/>
      <c r="G1" s="39" t="s">
        <v>10</v>
      </c>
      <c r="I1" s="119" t="s">
        <v>22</v>
      </c>
      <c r="J1" s="120"/>
      <c r="K1" s="120"/>
      <c r="L1" s="120"/>
      <c r="M1" s="45"/>
    </row>
    <row r="2" spans="1:13" ht="45" customHeight="1">
      <c r="A2" s="60"/>
      <c r="C2" s="55"/>
      <c r="D2" s="62"/>
      <c r="F2" s="7"/>
      <c r="G2" s="7"/>
      <c r="I2" s="166" t="s">
        <v>26</v>
      </c>
      <c r="J2" s="166"/>
      <c r="K2" s="166"/>
      <c r="L2" s="166"/>
      <c r="M2" s="42"/>
    </row>
    <row r="3" spans="1:11" ht="1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23" t="s">
        <v>23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22" t="s">
        <v>3</v>
      </c>
      <c r="B6" s="138" t="s">
        <v>2</v>
      </c>
      <c r="C6" s="118" t="s">
        <v>27</v>
      </c>
      <c r="D6" s="118"/>
      <c r="E6" s="118"/>
      <c r="F6" s="118" t="s">
        <v>20</v>
      </c>
      <c r="G6" s="118"/>
      <c r="H6" s="118"/>
      <c r="I6" s="122" t="s">
        <v>21</v>
      </c>
      <c r="J6" s="122"/>
      <c r="K6" s="122"/>
      <c r="L6" s="124" t="s">
        <v>11</v>
      </c>
    </row>
    <row r="7" spans="1:12" ht="30.75" customHeight="1">
      <c r="A7" s="122"/>
      <c r="B7" s="138"/>
      <c r="C7" s="118" t="s">
        <v>4</v>
      </c>
      <c r="D7" s="118" t="s">
        <v>12</v>
      </c>
      <c r="E7" s="118"/>
      <c r="F7" s="118" t="s">
        <v>4</v>
      </c>
      <c r="G7" s="118" t="s">
        <v>12</v>
      </c>
      <c r="H7" s="118"/>
      <c r="I7" s="118" t="s">
        <v>4</v>
      </c>
      <c r="J7" s="118" t="s">
        <v>12</v>
      </c>
      <c r="K7" s="118"/>
      <c r="L7" s="124"/>
    </row>
    <row r="8" spans="1:12" ht="45.75" customHeight="1">
      <c r="A8" s="122"/>
      <c r="B8" s="138"/>
      <c r="C8" s="118"/>
      <c r="D8" s="32" t="s">
        <v>0</v>
      </c>
      <c r="E8" s="32" t="s">
        <v>14</v>
      </c>
      <c r="F8" s="118"/>
      <c r="G8" s="32" t="s">
        <v>0</v>
      </c>
      <c r="H8" s="32" t="s">
        <v>19</v>
      </c>
      <c r="I8" s="118"/>
      <c r="J8" s="32" t="s">
        <v>0</v>
      </c>
      <c r="K8" s="31" t="s">
        <v>14</v>
      </c>
      <c r="L8" s="124"/>
    </row>
    <row r="9" spans="1:12" ht="1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15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16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17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59" t="s">
        <v>37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1"/>
      <c r="L13" s="46"/>
    </row>
    <row r="14" spans="1:12" ht="24" customHeight="1">
      <c r="A14" s="110" t="s">
        <v>46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2"/>
      <c r="L14" s="37" t="s">
        <v>57</v>
      </c>
    </row>
    <row r="15" spans="1:12" ht="19.5" customHeight="1">
      <c r="A15" s="108" t="s">
        <v>44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10" t="s">
        <v>53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2"/>
      <c r="L20" s="37" t="s">
        <v>58</v>
      </c>
    </row>
    <row r="21" spans="1:12" s="27" customFormat="1" ht="22.5" customHeight="1">
      <c r="A21" s="130" t="s">
        <v>30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14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14"/>
      <c r="R26" s="121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14"/>
      <c r="R27" s="121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14"/>
      <c r="R28" s="121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21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21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21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21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21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21"/>
    </row>
    <row r="35" spans="1:18" s="27" customFormat="1" ht="27" customHeight="1">
      <c r="A35" s="144" t="s">
        <v>31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6"/>
      <c r="L35" s="68"/>
      <c r="R35" s="121"/>
    </row>
    <row r="36" spans="1:18" s="27" customFormat="1" ht="26.25" customHeight="1">
      <c r="A36" s="130" t="s">
        <v>69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77"/>
      <c r="R36" s="121"/>
    </row>
    <row r="37" spans="1:18" s="27" customFormat="1" ht="22.5" customHeight="1">
      <c r="A37" s="116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21"/>
    </row>
    <row r="38" spans="1:18" s="27" customFormat="1" ht="44.25" customHeight="1">
      <c r="A38" s="116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64" t="s">
        <v>59</v>
      </c>
      <c r="R38" s="121"/>
    </row>
    <row r="39" spans="1:18" s="27" customFormat="1" ht="33" customHeight="1">
      <c r="A39" s="117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63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50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57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32" t="s">
        <v>33</v>
      </c>
    </row>
    <row r="43" spans="1:12" s="27" customFormat="1" ht="31.5" customHeight="1">
      <c r="A43" s="158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63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44" t="s">
        <v>62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6"/>
      <c r="L45" s="35"/>
    </row>
    <row r="46" spans="1:12" s="27" customFormat="1" ht="24.75" customHeight="1">
      <c r="A46" s="130" t="s">
        <v>49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44" t="s">
        <v>51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37"/>
    </row>
    <row r="50" spans="1:12" ht="24" customHeight="1">
      <c r="A50" s="130" t="s">
        <v>30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44" t="s">
        <v>52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62" t="s">
        <v>36</v>
      </c>
    </row>
    <row r="59" spans="1:12" ht="24" customHeight="1">
      <c r="A59" s="130" t="s">
        <v>13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62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62"/>
    </row>
    <row r="61" spans="1:12" ht="46.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62"/>
    </row>
    <row r="62" spans="1:12" ht="1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37"/>
      <c r="B68" s="137"/>
      <c r="C68" s="137"/>
      <c r="D68" s="137"/>
      <c r="E68" s="137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">
      <c r="A72" s="137"/>
      <c r="B72" s="137"/>
      <c r="C72" s="1"/>
      <c r="D72" s="1"/>
      <c r="E72" s="3"/>
      <c r="F72" s="2"/>
      <c r="G72" s="1"/>
      <c r="H72" s="1"/>
      <c r="I72" s="1"/>
      <c r="J72" s="1"/>
      <c r="K72" s="12"/>
    </row>
    <row r="73" spans="3:11" ht="18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">
      <c r="A74" s="136"/>
      <c r="B74" s="136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7.25">
      <c r="A75" s="17"/>
      <c r="B75" s="24"/>
      <c r="E75" s="13"/>
    </row>
    <row r="76" spans="1:2" ht="18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Нагорна Ніна Іванівна</cp:lastModifiedBy>
  <cp:lastPrinted>2019-05-16T05:40:25Z</cp:lastPrinted>
  <dcterms:created xsi:type="dcterms:W3CDTF">1996-10-08T23:32:33Z</dcterms:created>
  <dcterms:modified xsi:type="dcterms:W3CDTF">2019-05-16T05:40:56Z</dcterms:modified>
  <cp:category/>
  <cp:version/>
  <cp:contentType/>
  <cp:contentStatus/>
</cp:coreProperties>
</file>