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'Лист3'!$A$1:$K$370</definedName>
  </definedNames>
  <calcPr fullCalcOnLoad="1"/>
</workbook>
</file>

<file path=xl/sharedStrings.xml><?xml version="1.0" encoding="utf-8"?>
<sst xmlns="http://schemas.openxmlformats.org/spreadsheetml/2006/main" count="399" uniqueCount="255">
  <si>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</si>
  <si>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</si>
  <si>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</si>
  <si>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</si>
  <si>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</si>
  <si>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</si>
  <si>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</si>
  <si>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</si>
  <si>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</si>
  <si>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</si>
  <si>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</si>
  <si>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</si>
  <si>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</si>
  <si>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</si>
  <si>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</si>
  <si>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</si>
  <si>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</si>
  <si>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</si>
  <si>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</si>
  <si>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</si>
  <si>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</si>
  <si>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</si>
  <si>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</si>
  <si>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</si>
  <si>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</si>
  <si>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</si>
  <si>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</si>
  <si>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0215011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</si>
  <si>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</si>
  <si>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</si>
  <si>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</si>
  <si>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</si>
  <si>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</si>
  <si>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</si>
  <si>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</si>
  <si>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</si>
  <si>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</si>
  <si>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</si>
  <si>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</si>
  <si>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</si>
  <si>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</si>
  <si>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</si>
  <si>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</si>
  <si>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</si>
  <si>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</si>
  <si>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</si>
  <si>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</si>
  <si>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</si>
  <si>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олімпійських видів спорту (міжнародних змагань, чемпіонатів, кубків Європи та світу), грн.</t>
    </r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</si>
  <si>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</si>
  <si>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</si>
  <si>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</si>
  <si>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</si>
  <si>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</si>
  <si>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людино-днів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</si>
  <si>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</si>
  <si>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</si>
  <si>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кількість всеукраїнських змагань з неолімпійських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</si>
  <si>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</si>
  <si>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</si>
  <si>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</si>
  <si>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</si>
  <si>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</si>
  <si>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</si>
  <si>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</si>
  <si>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</si>
  <si>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</si>
  <si>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</si>
  <si>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</si>
  <si>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</si>
  <si>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</si>
  <si>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</si>
  <si>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</si>
  <si>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</si>
  <si>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</si>
  <si>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</si>
  <si>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</si>
  <si>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</si>
  <si>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t>середньомісячна заробітна плата одного штатного працівника ЦФЗН "Спорт для всіх", грн.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</si>
  <si>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</si>
  <si>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</si>
  <si>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</si>
  <si>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</si>
  <si>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</si>
  <si>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</si>
  <si>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</si>
  <si>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</si>
  <si>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</si>
  <si>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</si>
  <si>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</si>
  <si>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</si>
  <si>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</si>
  <si>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</si>
  <si>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</si>
  <si>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</si>
  <si>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</si>
  <si>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</si>
  <si>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</si>
  <si>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</si>
  <si>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</si>
  <si>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</si>
  <si>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</si>
  <si>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</si>
  <si>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</si>
  <si>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</si>
  <si>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</si>
  <si>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</si>
  <si>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</si>
  <si>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</si>
  <si>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</si>
  <si>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</si>
  <si>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</si>
  <si>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</si>
  <si>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</si>
  <si>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</si>
  <si>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</si>
  <si>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</si>
  <si>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</si>
  <si>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</si>
  <si>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</si>
  <si>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</si>
  <si>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</si>
  <si>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</si>
  <si>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</si>
  <si>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</si>
  <si>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</si>
  <si>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</si>
  <si>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</si>
  <si>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</si>
  <si>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</si>
  <si>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</si>
  <si>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</si>
  <si>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</si>
  <si>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</si>
  <si>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</si>
  <si>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</si>
  <si>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</si>
  <si>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</si>
  <si>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</si>
  <si>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</si>
  <si>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</si>
  <si>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</si>
  <si>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</si>
  <si>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</si>
  <si>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</si>
  <si>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</si>
  <si>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</si>
  <si>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</si>
  <si>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</si>
  <si>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</si>
  <si>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</si>
  <si>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</si>
  <si>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</si>
  <si>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</si>
  <si>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</si>
  <si>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</si>
  <si>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</si>
  <si>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</si>
  <si>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</si>
  <si>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</si>
  <si>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</si>
  <si>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</si>
  <si>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</si>
  <si>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</si>
  <si>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</si>
  <si>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</si>
  <si>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</si>
  <si>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</si>
  <si>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</si>
  <si>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</si>
  <si>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</si>
  <si>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</si>
  <si>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</si>
  <si>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</si>
  <si>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</si>
  <si>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</si>
  <si>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</si>
  <si>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</si>
  <si>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</si>
  <si>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</si>
  <si>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</si>
  <si>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</si>
  <si>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</si>
  <si>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кількість спортсменів міста, які протягом року посіли призові місця у всеукраїнських змаганнях з олімпійських видів спорту, осіб</t>
  </si>
  <si>
    <t>Результативні показники виконання завдань Програми розвитку фізичної культури і спорту в місті Суми на 2019-2021 роки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</si>
  <si>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</si>
  <si>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</si>
  <si>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</si>
  <si>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</si>
  <si>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</si>
  <si>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</si>
  <si>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</si>
  <si>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</si>
  <si>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</si>
  <si>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</si>
  <si>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</si>
  <si>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</si>
  <si>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</si>
  <si>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</si>
  <si>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</si>
  <si>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</si>
  <si>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</si>
  <si>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</si>
  <si>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</si>
  <si>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трнерів міста, які беруть участь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</si>
  <si>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всеукраїнських змаганнях з олімпійських видів спорту, грн.</t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</si>
  <si>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</si>
  <si>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</si>
  <si>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</si>
  <si>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</si>
  <si>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</si>
  <si>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</si>
  <si>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</si>
  <si>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</si>
  <si>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</si>
  <si>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</si>
  <si>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</si>
  <si>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</si>
  <si>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</si>
  <si>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</si>
  <si>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</si>
  <si>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</si>
  <si>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</si>
  <si>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</si>
  <si>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</si>
  <si>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</si>
  <si>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</si>
  <si>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</si>
  <si>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</si>
  <si>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</si>
  <si>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</si>
  <si>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</si>
  <si>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</si>
  <si>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</si>
  <si>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</si>
  <si>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</si>
  <si>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</si>
  <si>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</si>
  <si>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</si>
  <si>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</si>
  <si>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</si>
  <si>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</si>
  <si>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</si>
  <si>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</si>
  <si>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Разом  в т.ч.:</t>
  </si>
  <si>
    <t>Сумський міський голова</t>
  </si>
  <si>
    <t>О.М. Лисенко</t>
  </si>
  <si>
    <t xml:space="preserve">до рішення Сумської міської ради «Про внесення змін до рішення Сумської міської ради від 28 листопада 2018 року № 4150-МР «Про Програму розвитку фізичної культури і спорту в місті Суми на 2019 – 2021 роки" (зі змінами)
від                                        №  
                        </t>
  </si>
  <si>
    <t>2019 рік (план)</t>
  </si>
  <si>
    <t>2020 рік (проект)</t>
  </si>
  <si>
    <t>кошти обласного бюджету</t>
  </si>
  <si>
    <t>спеціаль-ний фонд</t>
  </si>
  <si>
    <t>бюджет ОТГ</t>
  </si>
  <si>
    <t>обласний бюджет</t>
  </si>
  <si>
    <t>Виконавець: Михальова Г.Ф.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</si>
</sst>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2"/>
  <sheetViews>
    <sheetView tabSelected="1" view="pageBreakPreview" zoomScale="75" zoomScaleNormal="70" zoomScaleSheetLayoutView="75" zoomScalePageLayoutView="0" workbookViewId="0" topLeftCell="A352">
      <selection activeCell="B207" sqref="B207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5"/>
      <c r="B1" s="28"/>
      <c r="C1" s="7"/>
      <c r="D1" s="7"/>
      <c r="E1" s="7"/>
      <c r="F1" s="119" t="s">
        <v>243</v>
      </c>
      <c r="G1" s="120"/>
      <c r="H1" s="120"/>
      <c r="I1" s="120"/>
      <c r="J1" s="120"/>
      <c r="K1" s="120"/>
    </row>
    <row r="2" spans="1:12" ht="117" customHeight="1">
      <c r="A2" s="107"/>
      <c r="B2" s="107"/>
      <c r="C2" s="107"/>
      <c r="D2" s="107"/>
      <c r="E2" s="107"/>
      <c r="H2" s="97" t="s">
        <v>247</v>
      </c>
      <c r="I2" s="98"/>
      <c r="J2" s="98"/>
      <c r="K2" s="98"/>
      <c r="L2" s="64"/>
    </row>
    <row r="3" spans="1:11" ht="15.75" customHeight="1" hidden="1">
      <c r="A3" s="18"/>
      <c r="B3" s="28"/>
      <c r="C3" s="7"/>
      <c r="D3" s="7"/>
      <c r="E3" s="7"/>
      <c r="F3" s="7"/>
      <c r="G3" s="7"/>
      <c r="H3" s="7"/>
      <c r="I3" s="7"/>
      <c r="J3" s="8"/>
      <c r="K3" s="69"/>
    </row>
    <row r="4" spans="1:11" ht="32.25" customHeight="1">
      <c r="A4" s="108" t="s">
        <v>184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20.25" customHeight="1">
      <c r="A5" s="121" t="s">
        <v>109</v>
      </c>
      <c r="B5" s="131" t="s">
        <v>7</v>
      </c>
      <c r="C5" s="106" t="s">
        <v>248</v>
      </c>
      <c r="D5" s="106"/>
      <c r="E5" s="106"/>
      <c r="F5" s="106" t="s">
        <v>249</v>
      </c>
      <c r="G5" s="106"/>
      <c r="H5" s="106"/>
      <c r="I5" s="121" t="s">
        <v>28</v>
      </c>
      <c r="J5" s="121"/>
      <c r="K5" s="121"/>
    </row>
    <row r="6" spans="1:11" ht="15.75">
      <c r="A6" s="121"/>
      <c r="B6" s="131"/>
      <c r="C6" s="106" t="s">
        <v>0</v>
      </c>
      <c r="D6" s="106" t="s">
        <v>10</v>
      </c>
      <c r="E6" s="106"/>
      <c r="F6" s="106" t="s">
        <v>0</v>
      </c>
      <c r="G6" s="106" t="s">
        <v>10</v>
      </c>
      <c r="H6" s="106"/>
      <c r="I6" s="106" t="s">
        <v>0</v>
      </c>
      <c r="J6" s="121" t="s">
        <v>10</v>
      </c>
      <c r="K6" s="121"/>
    </row>
    <row r="7" spans="1:11" ht="48" customHeight="1">
      <c r="A7" s="121"/>
      <c r="B7" s="131"/>
      <c r="C7" s="106"/>
      <c r="D7" s="40" t="s">
        <v>1</v>
      </c>
      <c r="E7" s="40" t="s">
        <v>251</v>
      </c>
      <c r="F7" s="106"/>
      <c r="G7" s="40" t="s">
        <v>1</v>
      </c>
      <c r="H7" s="40" t="s">
        <v>185</v>
      </c>
      <c r="I7" s="106"/>
      <c r="J7" s="40" t="s">
        <v>1</v>
      </c>
      <c r="K7" s="39" t="s">
        <v>185</v>
      </c>
    </row>
    <row r="8" spans="1:11" ht="15.75">
      <c r="A8" s="41">
        <v>1</v>
      </c>
      <c r="B8" s="29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1">
        <v>11</v>
      </c>
    </row>
    <row r="9" spans="1:15" ht="33" customHeight="1">
      <c r="A9" s="125" t="s">
        <v>9</v>
      </c>
      <c r="B9" s="56" t="s">
        <v>17</v>
      </c>
      <c r="C9" s="9">
        <f>C17+C69+C122+C205+C237+C269+C349</f>
        <v>58497248</v>
      </c>
      <c r="D9" s="9">
        <f>D17+D69+D122+D205+D237+D269+D349</f>
        <v>41955887</v>
      </c>
      <c r="E9" s="9">
        <f>E17+E69+E122+E205+E237+E269+E349</f>
        <v>16541361</v>
      </c>
      <c r="F9" s="9">
        <f aca="true" t="shared" si="0" ref="F9:K9">F17+F69+F122+F205+F237+F269+F349</f>
        <v>58048682</v>
      </c>
      <c r="G9" s="9">
        <f t="shared" si="0"/>
        <v>44364142</v>
      </c>
      <c r="H9" s="9">
        <f t="shared" si="0"/>
        <v>13684540</v>
      </c>
      <c r="I9" s="9">
        <f t="shared" si="0"/>
        <v>56623042</v>
      </c>
      <c r="J9" s="9">
        <f t="shared" si="0"/>
        <v>47387951</v>
      </c>
      <c r="K9" s="9">
        <f t="shared" si="0"/>
        <v>9235091</v>
      </c>
      <c r="L9" s="9" t="e">
        <f>L17+#REF!+#REF!+L205+L240+L260</f>
        <v>#REF!</v>
      </c>
      <c r="N9" s="58"/>
      <c r="O9" s="58"/>
    </row>
    <row r="10" spans="1:14" ht="38.25" customHeight="1">
      <c r="A10" s="123"/>
      <c r="B10" s="54" t="s">
        <v>18</v>
      </c>
      <c r="C10" s="9">
        <f>D10+E10</f>
        <v>58205248</v>
      </c>
      <c r="D10" s="9">
        <f>D17+D70+D122+D237+D270+D349+D206</f>
        <v>41925887</v>
      </c>
      <c r="E10" s="9">
        <f>E17+E69+E123+E237+E270+E349+E206</f>
        <v>16279361</v>
      </c>
      <c r="F10" s="9"/>
      <c r="G10" s="9"/>
      <c r="H10" s="9"/>
      <c r="I10" s="9"/>
      <c r="J10" s="9"/>
      <c r="K10" s="9"/>
      <c r="N10" s="58"/>
    </row>
    <row r="11" spans="1:14" ht="31.5" customHeight="1">
      <c r="A11" s="123"/>
      <c r="B11" s="54" t="s">
        <v>252</v>
      </c>
      <c r="C11" s="9"/>
      <c r="D11" s="9"/>
      <c r="E11" s="9"/>
      <c r="F11" s="9">
        <f>F19+F72+F124+F207+F239+F271+F351</f>
        <v>57936332</v>
      </c>
      <c r="G11" s="9">
        <f>G19+G72+G124+G207+G239+G271+G351</f>
        <v>44364142</v>
      </c>
      <c r="H11" s="9">
        <f>H19+H72+H124+H207+H239+H271+H351</f>
        <v>13572190</v>
      </c>
      <c r="I11" s="9">
        <f>I19+I72+I124+I207+I239+I271+I351</f>
        <v>56623042</v>
      </c>
      <c r="J11" s="9">
        <f>J19+J72+J124+J207+J239+J271+J351</f>
        <v>47387951</v>
      </c>
      <c r="K11" s="9">
        <f>K19+K72+K124+K207+K239+K271+K351</f>
        <v>9235091</v>
      </c>
      <c r="N11" s="58"/>
    </row>
    <row r="12" spans="1:14" ht="38.25" customHeight="1">
      <c r="A12" s="123"/>
      <c r="B12" s="54" t="s">
        <v>250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58"/>
    </row>
    <row r="13" spans="1:11" ht="29.25" customHeight="1">
      <c r="A13" s="124"/>
      <c r="B13" s="54" t="s">
        <v>19</v>
      </c>
      <c r="C13" s="9">
        <f>E13</f>
        <v>162000</v>
      </c>
      <c r="D13" s="9"/>
      <c r="E13" s="9">
        <f>E272+E125</f>
        <v>162000</v>
      </c>
      <c r="F13" s="9">
        <f>F272</f>
        <v>112350</v>
      </c>
      <c r="G13" s="9"/>
      <c r="H13" s="9">
        <f>H272</f>
        <v>112350</v>
      </c>
      <c r="I13" s="9">
        <f>I272</f>
        <v>117970</v>
      </c>
      <c r="J13" s="9"/>
      <c r="K13" s="9">
        <f>K272</f>
        <v>117970</v>
      </c>
    </row>
    <row r="14" spans="1:11" ht="52.5" customHeight="1">
      <c r="A14" s="126" t="s">
        <v>108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</row>
    <row r="15" spans="1:11" ht="22.5" customHeight="1">
      <c r="A15" s="113" t="s">
        <v>30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22.5" customHeight="1">
      <c r="A16" s="115" t="s">
        <v>31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36.75" customHeight="1">
      <c r="A17" s="133" t="s">
        <v>22</v>
      </c>
      <c r="B17" s="29" t="s">
        <v>17</v>
      </c>
      <c r="C17" s="9">
        <f>C22+C32+C45+C56</f>
        <v>1320000</v>
      </c>
      <c r="D17" s="9">
        <f>D22+D32+D45+D56</f>
        <v>1320000</v>
      </c>
      <c r="E17" s="9"/>
      <c r="F17" s="9">
        <f>F22+F32+F45+F56</f>
        <v>1621840</v>
      </c>
      <c r="G17" s="9">
        <f>G22+G32+G45+G56</f>
        <v>1621840</v>
      </c>
      <c r="H17" s="9"/>
      <c r="I17" s="9">
        <f>I22+I32+I45+I56</f>
        <v>1711042</v>
      </c>
      <c r="J17" s="9">
        <f>J22+J32+J45+J56</f>
        <v>1711042</v>
      </c>
      <c r="K17" s="9"/>
    </row>
    <row r="18" spans="1:11" ht="36.75" customHeight="1">
      <c r="A18" s="134"/>
      <c r="B18" s="54" t="s">
        <v>18</v>
      </c>
      <c r="C18" s="9">
        <v>1320000</v>
      </c>
      <c r="D18" s="9">
        <f>C18</f>
        <v>1320000</v>
      </c>
      <c r="E18" s="9"/>
      <c r="F18" s="9"/>
      <c r="G18" s="9"/>
      <c r="H18" s="9"/>
      <c r="I18" s="9"/>
      <c r="J18" s="9"/>
      <c r="K18" s="9"/>
    </row>
    <row r="19" spans="1:11" ht="36.75" customHeight="1">
      <c r="A19" s="135"/>
      <c r="B19" s="54" t="s">
        <v>252</v>
      </c>
      <c r="C19" s="9"/>
      <c r="D19" s="9"/>
      <c r="E19" s="9"/>
      <c r="F19" s="9">
        <v>1621840</v>
      </c>
      <c r="G19" s="9">
        <v>1621840</v>
      </c>
      <c r="H19" s="9"/>
      <c r="I19" s="9">
        <v>1711042</v>
      </c>
      <c r="J19" s="9">
        <v>1711042</v>
      </c>
      <c r="K19" s="9"/>
    </row>
    <row r="20" spans="1:23" ht="66.75" customHeight="1">
      <c r="A20" s="55" t="s">
        <v>29</v>
      </c>
      <c r="B20" s="50" t="s">
        <v>27</v>
      </c>
      <c r="C20" s="11"/>
      <c r="D20" s="11"/>
      <c r="E20" s="11"/>
      <c r="F20" s="11"/>
      <c r="G20" s="11"/>
      <c r="H20" s="11"/>
      <c r="I20" s="11"/>
      <c r="J20" s="11"/>
      <c r="K20" s="9"/>
      <c r="O20" s="88"/>
      <c r="P20" s="89"/>
      <c r="Q20" s="89"/>
      <c r="R20" s="89"/>
      <c r="S20" s="89"/>
      <c r="T20" s="89"/>
      <c r="U20" s="89"/>
      <c r="V20" s="89"/>
      <c r="W20" s="89"/>
    </row>
    <row r="21" spans="1:11" ht="69" customHeight="1">
      <c r="A21" s="59" t="s">
        <v>24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02" customHeight="1">
      <c r="A22" s="60" t="s">
        <v>32</v>
      </c>
      <c r="B22" s="62"/>
      <c r="C22" s="11">
        <f>D22</f>
        <v>201964</v>
      </c>
      <c r="D22" s="11">
        <f>251964-50000</f>
        <v>201964</v>
      </c>
      <c r="E22" s="11"/>
      <c r="F22" s="11">
        <v>268846</v>
      </c>
      <c r="G22" s="11">
        <v>268846</v>
      </c>
      <c r="H22" s="11"/>
      <c r="I22" s="11">
        <v>283633</v>
      </c>
      <c r="J22" s="11">
        <v>283633</v>
      </c>
      <c r="K22" s="61"/>
    </row>
    <row r="23" spans="1:11" ht="19.5" customHeight="1">
      <c r="A23" s="19" t="s">
        <v>37</v>
      </c>
      <c r="B23" s="25"/>
      <c r="C23" s="45"/>
      <c r="D23" s="45"/>
      <c r="E23" s="9"/>
      <c r="F23" s="46"/>
      <c r="G23" s="46"/>
      <c r="H23" s="46"/>
      <c r="I23" s="46"/>
      <c r="J23" s="46"/>
      <c r="K23" s="46"/>
    </row>
    <row r="24" spans="1:11" ht="20.25" customHeight="1">
      <c r="A24" s="17" t="s">
        <v>6</v>
      </c>
      <c r="B24" s="25"/>
      <c r="C24" s="11"/>
      <c r="D24" s="11"/>
      <c r="E24" s="11"/>
      <c r="F24" s="11"/>
      <c r="G24" s="11"/>
      <c r="H24" s="11"/>
      <c r="I24" s="11"/>
      <c r="J24" s="11"/>
      <c r="K24" s="47"/>
    </row>
    <row r="25" spans="1:13" ht="81.75" customHeight="1">
      <c r="A25" s="68" t="s">
        <v>33</v>
      </c>
      <c r="B25" s="25"/>
      <c r="C25" s="11">
        <v>2</v>
      </c>
      <c r="D25" s="11">
        <v>2</v>
      </c>
      <c r="E25" s="11"/>
      <c r="F25" s="11">
        <v>2</v>
      </c>
      <c r="G25" s="11">
        <v>2</v>
      </c>
      <c r="H25" s="11"/>
      <c r="I25" s="11">
        <v>2</v>
      </c>
      <c r="J25" s="11">
        <v>2</v>
      </c>
      <c r="K25" s="11"/>
      <c r="M25" s="58"/>
    </row>
    <row r="26" spans="1:13" ht="29.25" customHeight="1">
      <c r="A26" s="17" t="s">
        <v>3</v>
      </c>
      <c r="B26" s="25"/>
      <c r="C26" s="11"/>
      <c r="D26" s="11"/>
      <c r="E26" s="11"/>
      <c r="F26" s="11"/>
      <c r="G26" s="11"/>
      <c r="H26" s="11"/>
      <c r="I26" s="11"/>
      <c r="J26" s="11"/>
      <c r="K26" s="47"/>
      <c r="M26" s="58"/>
    </row>
    <row r="27" spans="1:13" ht="96.75" customHeight="1">
      <c r="A27" s="68" t="s">
        <v>34</v>
      </c>
      <c r="B27" s="25"/>
      <c r="C27" s="11">
        <v>975</v>
      </c>
      <c r="D27" s="11">
        <v>975</v>
      </c>
      <c r="E27" s="11"/>
      <c r="F27" s="11">
        <v>975</v>
      </c>
      <c r="G27" s="11">
        <v>975</v>
      </c>
      <c r="H27" s="11"/>
      <c r="I27" s="11">
        <v>975</v>
      </c>
      <c r="J27" s="11">
        <v>975</v>
      </c>
      <c r="K27" s="47"/>
      <c r="M27" s="58"/>
    </row>
    <row r="28" spans="1:11" ht="29.25" customHeight="1">
      <c r="A28" s="17" t="s">
        <v>4</v>
      </c>
      <c r="B28" s="25"/>
      <c r="C28" s="11"/>
      <c r="D28" s="11"/>
      <c r="E28" s="11"/>
      <c r="F28" s="11"/>
      <c r="G28" s="11"/>
      <c r="H28" s="11"/>
      <c r="I28" s="11"/>
      <c r="J28" s="11"/>
      <c r="K28" s="10"/>
    </row>
    <row r="29" spans="1:11" ht="108" customHeight="1">
      <c r="A29" s="68" t="s">
        <v>35</v>
      </c>
      <c r="B29" s="25"/>
      <c r="C29" s="23">
        <f>C22/C27</f>
        <v>207.1425641025641</v>
      </c>
      <c r="D29" s="23">
        <f aca="true" t="shared" si="1" ref="D29:J29">D22/D27</f>
        <v>207.1425641025641</v>
      </c>
      <c r="E29" s="23"/>
      <c r="F29" s="23">
        <f t="shared" si="1"/>
        <v>275.7394871794872</v>
      </c>
      <c r="G29" s="23">
        <f t="shared" si="1"/>
        <v>275.7394871794872</v>
      </c>
      <c r="H29" s="23"/>
      <c r="I29" s="23">
        <f t="shared" si="1"/>
        <v>290.90564102564105</v>
      </c>
      <c r="J29" s="23">
        <f t="shared" si="1"/>
        <v>290.90564102564105</v>
      </c>
      <c r="K29" s="10"/>
    </row>
    <row r="30" spans="1:11" ht="26.25" customHeight="1">
      <c r="A30" s="17" t="s">
        <v>5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119.25" customHeight="1">
      <c r="A31" s="68" t="s">
        <v>36</v>
      </c>
      <c r="B31" s="25"/>
      <c r="C31" s="11">
        <v>33</v>
      </c>
      <c r="D31" s="11">
        <v>33</v>
      </c>
      <c r="E31" s="11"/>
      <c r="F31" s="11">
        <v>100</v>
      </c>
      <c r="G31" s="11">
        <v>100</v>
      </c>
      <c r="H31" s="11"/>
      <c r="I31" s="11">
        <v>100</v>
      </c>
      <c r="J31" s="11">
        <v>100</v>
      </c>
      <c r="K31" s="47"/>
    </row>
    <row r="32" spans="1:11" ht="57.75" customHeight="1">
      <c r="A32" s="74" t="s">
        <v>45</v>
      </c>
      <c r="B32" s="25"/>
      <c r="C32" s="11">
        <f>D32</f>
        <v>690903</v>
      </c>
      <c r="D32" s="11">
        <f>740903-50000</f>
        <v>690903</v>
      </c>
      <c r="E32" s="11"/>
      <c r="F32" s="11">
        <v>790544</v>
      </c>
      <c r="G32" s="11">
        <v>790544</v>
      </c>
      <c r="H32" s="11"/>
      <c r="I32" s="11">
        <v>834024</v>
      </c>
      <c r="J32" s="11">
        <v>834024</v>
      </c>
      <c r="K32" s="10"/>
    </row>
    <row r="33" spans="1:11" ht="24.75" customHeight="1">
      <c r="A33" s="19" t="s">
        <v>37</v>
      </c>
      <c r="B33" s="25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25.5" customHeight="1">
      <c r="A34" s="17" t="s">
        <v>6</v>
      </c>
      <c r="B34" s="25"/>
      <c r="C34" s="11"/>
      <c r="D34" s="11"/>
      <c r="E34" s="11"/>
      <c r="F34" s="11"/>
      <c r="G34" s="11"/>
      <c r="H34" s="11"/>
      <c r="I34" s="11"/>
      <c r="J34" s="11"/>
      <c r="K34" s="10"/>
    </row>
    <row r="35" spans="1:11" ht="38.25" customHeight="1">
      <c r="A35" s="68" t="s">
        <v>38</v>
      </c>
      <c r="B35" s="25"/>
      <c r="C35" s="11">
        <v>82</v>
      </c>
      <c r="D35" s="11">
        <v>82</v>
      </c>
      <c r="E35" s="11"/>
      <c r="F35" s="11">
        <v>86</v>
      </c>
      <c r="G35" s="11">
        <v>86</v>
      </c>
      <c r="H35" s="11"/>
      <c r="I35" s="11">
        <v>88</v>
      </c>
      <c r="J35" s="11">
        <v>88</v>
      </c>
      <c r="K35" s="10"/>
    </row>
    <row r="36" spans="1:11" ht="26.25" customHeight="1">
      <c r="A36" s="17" t="s">
        <v>3</v>
      </c>
      <c r="B36" s="25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53.25" customHeight="1">
      <c r="A37" s="68" t="s">
        <v>42</v>
      </c>
      <c r="B37" s="25"/>
      <c r="C37" s="11">
        <v>2160</v>
      </c>
      <c r="D37" s="11">
        <v>2160</v>
      </c>
      <c r="E37" s="11"/>
      <c r="F37" s="11">
        <v>2175</v>
      </c>
      <c r="G37" s="11">
        <v>2175</v>
      </c>
      <c r="H37" s="11"/>
      <c r="I37" s="11">
        <v>2190</v>
      </c>
      <c r="J37" s="11">
        <v>2190</v>
      </c>
      <c r="K37" s="10"/>
    </row>
    <row r="38" spans="1:11" ht="53.25" customHeight="1">
      <c r="A38" s="68" t="s">
        <v>43</v>
      </c>
      <c r="B38" s="25"/>
      <c r="C38" s="11">
        <v>3900</v>
      </c>
      <c r="D38" s="11">
        <v>3900</v>
      </c>
      <c r="E38" s="11"/>
      <c r="F38" s="11">
        <v>4010</v>
      </c>
      <c r="G38" s="11">
        <v>4010</v>
      </c>
      <c r="H38" s="11"/>
      <c r="I38" s="11">
        <v>4130</v>
      </c>
      <c r="J38" s="11">
        <v>4130</v>
      </c>
      <c r="K38" s="10"/>
    </row>
    <row r="39" spans="1:11" ht="53.25" customHeight="1">
      <c r="A39" s="68" t="s">
        <v>44</v>
      </c>
      <c r="B39" s="25"/>
      <c r="C39" s="11">
        <v>2450</v>
      </c>
      <c r="D39" s="11">
        <v>2450</v>
      </c>
      <c r="E39" s="11"/>
      <c r="F39" s="11">
        <v>2520</v>
      </c>
      <c r="G39" s="11">
        <v>2520</v>
      </c>
      <c r="H39" s="11"/>
      <c r="I39" s="11">
        <v>2600</v>
      </c>
      <c r="J39" s="11">
        <v>2600</v>
      </c>
      <c r="K39" s="10"/>
    </row>
    <row r="40" spans="1:11" ht="20.25" customHeight="1">
      <c r="A40" s="17" t="s">
        <v>4</v>
      </c>
      <c r="B40" s="25"/>
      <c r="C40" s="11"/>
      <c r="D40" s="11"/>
      <c r="E40" s="11"/>
      <c r="F40" s="11"/>
      <c r="G40" s="11"/>
      <c r="H40" s="11"/>
      <c r="I40" s="11"/>
      <c r="J40" s="11"/>
      <c r="K40" s="47"/>
    </row>
    <row r="41" spans="1:11" ht="49.5" customHeight="1">
      <c r="A41" s="16" t="s">
        <v>39</v>
      </c>
      <c r="B41" s="25"/>
      <c r="C41" s="23">
        <f>C32/C37</f>
        <v>319.8625</v>
      </c>
      <c r="D41" s="23">
        <f>D32/D37</f>
        <v>319.8625</v>
      </c>
      <c r="E41" s="23"/>
      <c r="F41" s="23">
        <f>F32/F37</f>
        <v>363.4685057471264</v>
      </c>
      <c r="G41" s="23">
        <f>G32/G37</f>
        <v>363.4685057471264</v>
      </c>
      <c r="H41" s="23"/>
      <c r="I41" s="23">
        <f>I32/I37</f>
        <v>380.83287671232875</v>
      </c>
      <c r="J41" s="23">
        <f>J32/J37</f>
        <v>380.83287671232875</v>
      </c>
      <c r="K41" s="23"/>
    </row>
    <row r="42" spans="1:11" ht="20.25" customHeight="1">
      <c r="A42" s="17" t="s">
        <v>5</v>
      </c>
      <c r="B42" s="25"/>
      <c r="C42" s="23"/>
      <c r="D42" s="23"/>
      <c r="E42" s="23"/>
      <c r="F42" s="23"/>
      <c r="G42" s="23"/>
      <c r="H42" s="23"/>
      <c r="I42" s="23"/>
      <c r="J42" s="23"/>
      <c r="K42" s="26"/>
    </row>
    <row r="43" spans="1:11" ht="58.5" customHeight="1">
      <c r="A43" s="16" t="s">
        <v>40</v>
      </c>
      <c r="B43" s="25"/>
      <c r="C43" s="48">
        <v>101.3</v>
      </c>
      <c r="D43" s="48">
        <v>101.3</v>
      </c>
      <c r="E43" s="23"/>
      <c r="F43" s="48">
        <v>102.8</v>
      </c>
      <c r="G43" s="48">
        <v>102.8</v>
      </c>
      <c r="H43" s="23"/>
      <c r="I43" s="48">
        <v>103</v>
      </c>
      <c r="J43" s="48">
        <v>103</v>
      </c>
      <c r="K43" s="26"/>
    </row>
    <row r="44" spans="1:11" ht="63" customHeight="1">
      <c r="A44" s="16" t="s">
        <v>41</v>
      </c>
      <c r="B44" s="25"/>
      <c r="C44" s="48">
        <v>101</v>
      </c>
      <c r="D44" s="48">
        <v>101</v>
      </c>
      <c r="E44" s="11"/>
      <c r="F44" s="48">
        <v>102.9</v>
      </c>
      <c r="G44" s="48">
        <v>102.9</v>
      </c>
      <c r="H44" s="11"/>
      <c r="I44" s="48">
        <v>103.2</v>
      </c>
      <c r="J44" s="48">
        <v>103.2</v>
      </c>
      <c r="K44" s="12"/>
    </row>
    <row r="45" spans="1:11" ht="87.75" customHeight="1">
      <c r="A45" s="75" t="s">
        <v>203</v>
      </c>
      <c r="B45" s="25"/>
      <c r="C45" s="11">
        <f>D45</f>
        <v>218067</v>
      </c>
      <c r="D45" s="11">
        <v>218067</v>
      </c>
      <c r="E45" s="11"/>
      <c r="F45" s="11">
        <f>G45</f>
        <v>232677</v>
      </c>
      <c r="G45" s="11">
        <v>232677</v>
      </c>
      <c r="H45" s="11"/>
      <c r="I45" s="11">
        <f>J45</f>
        <v>245474</v>
      </c>
      <c r="J45" s="11">
        <v>245474</v>
      </c>
      <c r="K45" s="11"/>
    </row>
    <row r="46" spans="1:11" ht="22.5" customHeight="1">
      <c r="A46" s="19" t="s">
        <v>37</v>
      </c>
      <c r="B46" s="25"/>
      <c r="C46" s="48"/>
      <c r="D46" s="48"/>
      <c r="E46" s="48"/>
      <c r="F46" s="48"/>
      <c r="G46" s="48"/>
      <c r="H46" s="48"/>
      <c r="I46" s="48"/>
      <c r="J46" s="48"/>
      <c r="K46" s="47"/>
    </row>
    <row r="47" spans="1:11" ht="24" customHeight="1">
      <c r="A47" s="17" t="s">
        <v>6</v>
      </c>
      <c r="B47" s="50"/>
      <c r="C47" s="9"/>
      <c r="D47" s="9"/>
      <c r="E47" s="9"/>
      <c r="F47" s="9"/>
      <c r="G47" s="9"/>
      <c r="H47" s="9"/>
      <c r="I47" s="9"/>
      <c r="J47" s="9"/>
      <c r="K47" s="9"/>
    </row>
    <row r="48" spans="1:11" ht="70.5" customHeight="1">
      <c r="A48" s="68" t="s">
        <v>46</v>
      </c>
      <c r="B48" s="50"/>
      <c r="C48" s="11">
        <v>18</v>
      </c>
      <c r="D48" s="11">
        <v>18</v>
      </c>
      <c r="E48" s="11"/>
      <c r="F48" s="11">
        <v>20</v>
      </c>
      <c r="G48" s="11">
        <v>20</v>
      </c>
      <c r="H48" s="11"/>
      <c r="I48" s="11">
        <v>23</v>
      </c>
      <c r="J48" s="11">
        <v>23</v>
      </c>
      <c r="K48" s="11"/>
    </row>
    <row r="49" spans="1:11" ht="21.75" customHeight="1">
      <c r="A49" s="17" t="s">
        <v>3</v>
      </c>
      <c r="B49" s="50"/>
      <c r="C49" s="11"/>
      <c r="D49" s="11"/>
      <c r="E49" s="11"/>
      <c r="F49" s="11"/>
      <c r="G49" s="11"/>
      <c r="H49" s="11"/>
      <c r="I49" s="11"/>
      <c r="J49" s="11"/>
      <c r="K49" s="9"/>
    </row>
    <row r="50" spans="1:11" s="36" customFormat="1" ht="67.5" customHeight="1">
      <c r="A50" s="68" t="s">
        <v>204</v>
      </c>
      <c r="B50" s="25"/>
      <c r="C50" s="11">
        <v>132</v>
      </c>
      <c r="D50" s="11">
        <v>132</v>
      </c>
      <c r="E50" s="11"/>
      <c r="F50" s="11">
        <v>140</v>
      </c>
      <c r="G50" s="11">
        <v>140</v>
      </c>
      <c r="H50" s="11"/>
      <c r="I50" s="11">
        <v>145</v>
      </c>
      <c r="J50" s="11">
        <v>145</v>
      </c>
      <c r="K50" s="35"/>
    </row>
    <row r="51" spans="1:15" s="36" customFormat="1" ht="27" customHeight="1">
      <c r="A51" s="17" t="s">
        <v>4</v>
      </c>
      <c r="B51" s="25"/>
      <c r="C51" s="11"/>
      <c r="D51" s="11"/>
      <c r="E51" s="11"/>
      <c r="F51" s="11"/>
      <c r="G51" s="11"/>
      <c r="H51" s="11"/>
      <c r="I51" s="11"/>
      <c r="J51" s="11"/>
      <c r="K51" s="10"/>
      <c r="M51" s="67"/>
      <c r="O51" s="67"/>
    </row>
    <row r="52" spans="1:15" s="36" customFormat="1" ht="73.5" customHeight="1">
      <c r="A52" s="68" t="s">
        <v>205</v>
      </c>
      <c r="B52" s="25"/>
      <c r="C52" s="23">
        <f>C45/C50</f>
        <v>1652.0227272727273</v>
      </c>
      <c r="D52" s="23">
        <f>D45/D50</f>
        <v>1652.0227272727273</v>
      </c>
      <c r="E52" s="23"/>
      <c r="F52" s="23">
        <f>F45/F50</f>
        <v>1661.9785714285715</v>
      </c>
      <c r="G52" s="23">
        <f>G45/G50</f>
        <v>1661.9785714285715</v>
      </c>
      <c r="H52" s="23"/>
      <c r="I52" s="23">
        <f>I45/I50</f>
        <v>1692.9241379310345</v>
      </c>
      <c r="J52" s="23">
        <f>J45/J50</f>
        <v>1692.9241379310345</v>
      </c>
      <c r="K52" s="10"/>
      <c r="O52" s="67"/>
    </row>
    <row r="53" spans="1:11" s="36" customFormat="1" ht="27.75" customHeight="1">
      <c r="A53" s="17" t="s">
        <v>5</v>
      </c>
      <c r="B53" s="25"/>
      <c r="C53" s="11"/>
      <c r="D53" s="11"/>
      <c r="E53" s="11"/>
      <c r="F53" s="11"/>
      <c r="G53" s="11"/>
      <c r="H53" s="11"/>
      <c r="I53" s="11"/>
      <c r="J53" s="11"/>
      <c r="K53" s="10"/>
    </row>
    <row r="54" spans="1:11" s="36" customFormat="1" ht="66" customHeight="1">
      <c r="A54" s="68" t="s">
        <v>183</v>
      </c>
      <c r="B54" s="25"/>
      <c r="C54" s="11">
        <v>45</v>
      </c>
      <c r="D54" s="11">
        <v>45</v>
      </c>
      <c r="E54" s="11"/>
      <c r="F54" s="11">
        <v>48</v>
      </c>
      <c r="G54" s="11">
        <v>48</v>
      </c>
      <c r="H54" s="11"/>
      <c r="I54" s="11">
        <v>50</v>
      </c>
      <c r="J54" s="11">
        <v>50</v>
      </c>
      <c r="K54" s="10"/>
    </row>
    <row r="55" spans="1:11" s="36" customFormat="1" ht="63" customHeight="1">
      <c r="A55" s="16" t="s">
        <v>47</v>
      </c>
      <c r="B55" s="25"/>
      <c r="C55" s="48">
        <v>104.6</v>
      </c>
      <c r="D55" s="48">
        <v>104.6</v>
      </c>
      <c r="E55" s="11"/>
      <c r="F55" s="48">
        <v>106.7</v>
      </c>
      <c r="G55" s="48">
        <v>106.7</v>
      </c>
      <c r="H55" s="11"/>
      <c r="I55" s="48">
        <v>104.2</v>
      </c>
      <c r="J55" s="48">
        <v>104.2</v>
      </c>
      <c r="K55" s="10"/>
    </row>
    <row r="56" spans="1:11" s="36" customFormat="1" ht="103.5" customHeight="1">
      <c r="A56" s="75" t="s">
        <v>48</v>
      </c>
      <c r="B56" s="25"/>
      <c r="C56" s="11">
        <f>D56</f>
        <v>209066</v>
      </c>
      <c r="D56" s="11">
        <v>209066</v>
      </c>
      <c r="E56" s="11"/>
      <c r="F56" s="11">
        <f>G56</f>
        <v>329773</v>
      </c>
      <c r="G56" s="11">
        <v>329773</v>
      </c>
      <c r="H56" s="11"/>
      <c r="I56" s="11">
        <f>J56</f>
        <v>347911</v>
      </c>
      <c r="J56" s="11">
        <v>347911</v>
      </c>
      <c r="K56" s="35"/>
    </row>
    <row r="57" spans="1:11" s="36" customFormat="1" ht="27" customHeight="1">
      <c r="A57" s="19" t="s">
        <v>37</v>
      </c>
      <c r="B57" s="25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36" customFormat="1" ht="27.75" customHeight="1">
      <c r="A58" s="17" t="s">
        <v>6</v>
      </c>
      <c r="B58" s="25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36" customFormat="1" ht="108" customHeight="1">
      <c r="A59" s="68" t="s">
        <v>49</v>
      </c>
      <c r="B59" s="25"/>
      <c r="C59" s="11">
        <v>2</v>
      </c>
      <c r="D59" s="11">
        <v>2</v>
      </c>
      <c r="E59" s="11"/>
      <c r="F59" s="11">
        <v>3</v>
      </c>
      <c r="G59" s="11">
        <v>3</v>
      </c>
      <c r="H59" s="11"/>
      <c r="I59" s="11">
        <v>4</v>
      </c>
      <c r="J59" s="11">
        <v>4</v>
      </c>
      <c r="K59" s="10"/>
    </row>
    <row r="60" spans="1:11" s="36" customFormat="1" ht="25.5" customHeight="1">
      <c r="A60" s="17" t="s">
        <v>3</v>
      </c>
      <c r="B60" s="25"/>
      <c r="C60" s="11"/>
      <c r="D60" s="11"/>
      <c r="E60" s="11"/>
      <c r="F60" s="11"/>
      <c r="G60" s="11"/>
      <c r="H60" s="11"/>
      <c r="I60" s="11"/>
      <c r="J60" s="11"/>
      <c r="K60" s="10"/>
    </row>
    <row r="61" spans="1:11" s="36" customFormat="1" ht="113.25" customHeight="1">
      <c r="A61" s="68" t="s">
        <v>206</v>
      </c>
      <c r="B61" s="25"/>
      <c r="C61" s="11">
        <v>18</v>
      </c>
      <c r="D61" s="11">
        <v>18</v>
      </c>
      <c r="E61" s="11"/>
      <c r="F61" s="11">
        <v>19</v>
      </c>
      <c r="G61" s="11">
        <v>19</v>
      </c>
      <c r="H61" s="11"/>
      <c r="I61" s="11">
        <v>20</v>
      </c>
      <c r="J61" s="11">
        <v>20</v>
      </c>
      <c r="K61" s="10"/>
    </row>
    <row r="62" spans="1:11" s="36" customFormat="1" ht="19.5" customHeight="1">
      <c r="A62" s="17" t="s">
        <v>4</v>
      </c>
      <c r="B62" s="25"/>
      <c r="C62" s="11"/>
      <c r="D62" s="11"/>
      <c r="E62" s="11"/>
      <c r="F62" s="11"/>
      <c r="G62" s="11"/>
      <c r="H62" s="11"/>
      <c r="I62" s="11"/>
      <c r="J62" s="11"/>
      <c r="K62" s="35"/>
    </row>
    <row r="63" spans="1:11" s="36" customFormat="1" ht="109.5" customHeight="1">
      <c r="A63" s="68" t="s">
        <v>207</v>
      </c>
      <c r="B63" s="25"/>
      <c r="C63" s="23">
        <f>C56/C61</f>
        <v>11614.777777777777</v>
      </c>
      <c r="D63" s="23">
        <f>D56/D61</f>
        <v>11614.777777777777</v>
      </c>
      <c r="E63" s="23"/>
      <c r="F63" s="23">
        <f>F56/F61</f>
        <v>17356.473684210527</v>
      </c>
      <c r="G63" s="23">
        <f>G56/G61</f>
        <v>17356.473684210527</v>
      </c>
      <c r="H63" s="23"/>
      <c r="I63" s="23">
        <f>I56/I61</f>
        <v>17395.55</v>
      </c>
      <c r="J63" s="23">
        <f>J56/J61</f>
        <v>17395.55</v>
      </c>
      <c r="K63" s="26"/>
    </row>
    <row r="64" spans="1:11" s="36" customFormat="1" ht="26.25" customHeight="1">
      <c r="A64" s="17" t="s">
        <v>5</v>
      </c>
      <c r="B64" s="25"/>
      <c r="C64" s="23"/>
      <c r="D64" s="23"/>
      <c r="E64" s="23"/>
      <c r="F64" s="23"/>
      <c r="G64" s="23"/>
      <c r="H64" s="23"/>
      <c r="I64" s="23"/>
      <c r="J64" s="23"/>
      <c r="K64" s="26"/>
    </row>
    <row r="65" spans="1:11" s="36" customFormat="1" ht="96" customHeight="1">
      <c r="A65" s="68" t="s">
        <v>110</v>
      </c>
      <c r="B65" s="25"/>
      <c r="C65" s="11">
        <v>4</v>
      </c>
      <c r="D65" s="11">
        <v>4</v>
      </c>
      <c r="E65" s="11"/>
      <c r="F65" s="11">
        <v>5</v>
      </c>
      <c r="G65" s="11">
        <v>5</v>
      </c>
      <c r="H65" s="11"/>
      <c r="I65" s="11">
        <v>6</v>
      </c>
      <c r="J65" s="11">
        <v>6</v>
      </c>
      <c r="K65" s="26"/>
    </row>
    <row r="66" spans="1:11" s="36" customFormat="1" ht="104.25" customHeight="1">
      <c r="A66" s="16" t="s">
        <v>50</v>
      </c>
      <c r="B66" s="25"/>
      <c r="C66" s="48">
        <v>101</v>
      </c>
      <c r="D66" s="48">
        <v>101</v>
      </c>
      <c r="E66" s="23"/>
      <c r="F66" s="48">
        <v>125</v>
      </c>
      <c r="G66" s="48">
        <v>125</v>
      </c>
      <c r="H66" s="23"/>
      <c r="I66" s="48">
        <v>120</v>
      </c>
      <c r="J66" s="48">
        <v>120</v>
      </c>
      <c r="K66" s="35"/>
    </row>
    <row r="67" spans="1:11" s="36" customFormat="1" ht="25.5" customHeight="1">
      <c r="A67" s="113" t="s">
        <v>51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</row>
    <row r="68" spans="1:11" s="36" customFormat="1" ht="27" customHeight="1">
      <c r="A68" s="115" t="s">
        <v>52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s="36" customFormat="1" ht="36" customHeight="1">
      <c r="A69" s="133" t="s">
        <v>21</v>
      </c>
      <c r="B69" s="29" t="s">
        <v>17</v>
      </c>
      <c r="C69" s="9">
        <f>C75+C85+C98+C109</f>
        <v>1685000</v>
      </c>
      <c r="D69" s="9">
        <f>D75+D85+D98+D109</f>
        <v>1685000</v>
      </c>
      <c r="E69" s="9"/>
      <c r="F69" s="9">
        <f>F75+F85+F98+F109</f>
        <v>1792560</v>
      </c>
      <c r="G69" s="9">
        <f>G75+G85+G98+G109</f>
        <v>1792560</v>
      </c>
      <c r="H69" s="9"/>
      <c r="I69" s="9">
        <f>I75+I85+I98+I109</f>
        <v>1891150</v>
      </c>
      <c r="J69" s="9">
        <f>J75+J85+J98+J109</f>
        <v>1891150</v>
      </c>
      <c r="K69" s="9"/>
    </row>
    <row r="70" spans="1:11" s="36" customFormat="1" ht="39.75" customHeight="1">
      <c r="A70" s="134"/>
      <c r="B70" s="54" t="s">
        <v>18</v>
      </c>
      <c r="C70" s="9">
        <v>1680000</v>
      </c>
      <c r="D70" s="9">
        <v>1680000</v>
      </c>
      <c r="E70" s="9"/>
      <c r="F70" s="9"/>
      <c r="G70" s="9"/>
      <c r="H70" s="9"/>
      <c r="I70" s="9"/>
      <c r="J70" s="9"/>
      <c r="K70" s="9"/>
    </row>
    <row r="71" spans="1:11" s="36" customFormat="1" ht="36" customHeight="1">
      <c r="A71" s="134"/>
      <c r="B71" s="54" t="s">
        <v>253</v>
      </c>
      <c r="C71" s="9">
        <v>5000</v>
      </c>
      <c r="D71" s="9">
        <v>5000</v>
      </c>
      <c r="E71" s="9"/>
      <c r="F71" s="9"/>
      <c r="G71" s="9"/>
      <c r="H71" s="9"/>
      <c r="I71" s="9"/>
      <c r="J71" s="9"/>
      <c r="K71" s="9"/>
    </row>
    <row r="72" spans="1:11" s="36" customFormat="1" ht="36" customHeight="1">
      <c r="A72" s="135"/>
      <c r="B72" s="54" t="s">
        <v>252</v>
      </c>
      <c r="C72" s="9"/>
      <c r="D72" s="9"/>
      <c r="E72" s="9"/>
      <c r="F72" s="9">
        <f>F69</f>
        <v>1792560</v>
      </c>
      <c r="G72" s="9">
        <f>G69</f>
        <v>1792560</v>
      </c>
      <c r="H72" s="9"/>
      <c r="I72" s="9">
        <f>I69</f>
        <v>1891150</v>
      </c>
      <c r="J72" s="9">
        <f>J69</f>
        <v>1891150</v>
      </c>
      <c r="K72" s="9"/>
    </row>
    <row r="73" spans="1:11" s="36" customFormat="1" ht="72" customHeight="1">
      <c r="A73" s="76" t="s">
        <v>53</v>
      </c>
      <c r="B73" s="50" t="s">
        <v>105</v>
      </c>
      <c r="C73" s="11"/>
      <c r="D73" s="11"/>
      <c r="E73" s="11"/>
      <c r="F73" s="11"/>
      <c r="G73" s="11"/>
      <c r="H73" s="11"/>
      <c r="I73" s="11"/>
      <c r="J73" s="11"/>
      <c r="K73" s="9"/>
    </row>
    <row r="74" spans="1:11" s="36" customFormat="1" ht="67.5" customHeight="1">
      <c r="A74" s="77" t="s">
        <v>24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s="36" customFormat="1" ht="102.75" customHeight="1">
      <c r="A75" s="78" t="s">
        <v>208</v>
      </c>
      <c r="B75" s="62"/>
      <c r="C75" s="11">
        <f>D75</f>
        <v>248686</v>
      </c>
      <c r="D75" s="11">
        <f>343686-100000+5000</f>
        <v>248686</v>
      </c>
      <c r="E75" s="11"/>
      <c r="F75" s="11">
        <f>G75</f>
        <v>366713</v>
      </c>
      <c r="G75" s="11">
        <v>366713</v>
      </c>
      <c r="H75" s="11"/>
      <c r="I75" s="11">
        <f>J75</f>
        <v>386882</v>
      </c>
      <c r="J75" s="11">
        <v>386882</v>
      </c>
      <c r="K75" s="61"/>
    </row>
    <row r="76" spans="1:11" s="36" customFormat="1" ht="21.75" customHeight="1">
      <c r="A76" s="19" t="s">
        <v>37</v>
      </c>
      <c r="B76" s="25"/>
      <c r="C76" s="45"/>
      <c r="D76" s="45"/>
      <c r="E76" s="9"/>
      <c r="F76" s="46"/>
      <c r="G76" s="46"/>
      <c r="H76" s="46"/>
      <c r="I76" s="46"/>
      <c r="J76" s="46"/>
      <c r="K76" s="46"/>
    </row>
    <row r="77" spans="1:11" s="36" customFormat="1" ht="21.75" customHeight="1">
      <c r="A77" s="17" t="s">
        <v>6</v>
      </c>
      <c r="B77" s="25"/>
      <c r="C77" s="11"/>
      <c r="D77" s="11"/>
      <c r="E77" s="11"/>
      <c r="F77" s="11"/>
      <c r="G77" s="11"/>
      <c r="H77" s="11"/>
      <c r="I77" s="11"/>
      <c r="J77" s="11"/>
      <c r="K77" s="47"/>
    </row>
    <row r="78" spans="1:11" s="36" customFormat="1" ht="96.75" customHeight="1">
      <c r="A78" s="68" t="s">
        <v>209</v>
      </c>
      <c r="B78" s="25"/>
      <c r="C78" s="11">
        <v>7</v>
      </c>
      <c r="D78" s="11">
        <v>7</v>
      </c>
      <c r="E78" s="11"/>
      <c r="F78" s="11">
        <v>7</v>
      </c>
      <c r="G78" s="11">
        <v>7</v>
      </c>
      <c r="H78" s="11"/>
      <c r="I78" s="11">
        <v>7</v>
      </c>
      <c r="J78" s="11">
        <v>7</v>
      </c>
      <c r="K78" s="11"/>
    </row>
    <row r="79" spans="1:11" s="36" customFormat="1" ht="25.5" customHeight="1">
      <c r="A79" s="17" t="s">
        <v>3</v>
      </c>
      <c r="B79" s="25"/>
      <c r="C79" s="11"/>
      <c r="D79" s="11"/>
      <c r="E79" s="11"/>
      <c r="F79" s="11"/>
      <c r="G79" s="11"/>
      <c r="H79" s="11"/>
      <c r="I79" s="11"/>
      <c r="J79" s="11"/>
      <c r="K79" s="47"/>
    </row>
    <row r="80" spans="1:11" s="36" customFormat="1" ht="94.5" customHeight="1">
      <c r="A80" s="68" t="s">
        <v>54</v>
      </c>
      <c r="B80" s="25"/>
      <c r="C80" s="11">
        <v>1404</v>
      </c>
      <c r="D80" s="11">
        <v>1404</v>
      </c>
      <c r="E80" s="11"/>
      <c r="F80" s="11">
        <v>1410</v>
      </c>
      <c r="G80" s="11">
        <v>1410</v>
      </c>
      <c r="H80" s="11"/>
      <c r="I80" s="11">
        <v>1415</v>
      </c>
      <c r="J80" s="11">
        <v>1415</v>
      </c>
      <c r="K80" s="47"/>
    </row>
    <row r="81" spans="1:11" s="36" customFormat="1" ht="27.75" customHeight="1">
      <c r="A81" s="17" t="s">
        <v>4</v>
      </c>
      <c r="B81" s="25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36" customFormat="1" ht="117" customHeight="1">
      <c r="A82" s="68" t="s">
        <v>210</v>
      </c>
      <c r="B82" s="25"/>
      <c r="C82" s="23">
        <f>C75/C80</f>
        <v>177.12678062678063</v>
      </c>
      <c r="D82" s="23">
        <f>D75/D80</f>
        <v>177.12678062678063</v>
      </c>
      <c r="E82" s="23"/>
      <c r="F82" s="23">
        <f>F75/F80</f>
        <v>260.0801418439716</v>
      </c>
      <c r="G82" s="23">
        <f>G75/G80</f>
        <v>260.0801418439716</v>
      </c>
      <c r="H82" s="23"/>
      <c r="I82" s="23">
        <f>I75/I80</f>
        <v>273.4148409893993</v>
      </c>
      <c r="J82" s="23">
        <f>J75/J80</f>
        <v>273.4148409893993</v>
      </c>
      <c r="K82" s="10"/>
    </row>
    <row r="83" spans="1:11" s="36" customFormat="1" ht="23.25" customHeight="1">
      <c r="A83" s="17" t="s">
        <v>5</v>
      </c>
      <c r="B83" s="25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36" customFormat="1" ht="117" customHeight="1">
      <c r="A84" s="68" t="s">
        <v>211</v>
      </c>
      <c r="B84" s="25"/>
      <c r="C84" s="11">
        <v>109</v>
      </c>
      <c r="D84" s="11">
        <v>109</v>
      </c>
      <c r="E84" s="11"/>
      <c r="F84" s="11">
        <v>110</v>
      </c>
      <c r="G84" s="11">
        <v>110</v>
      </c>
      <c r="H84" s="11"/>
      <c r="I84" s="11">
        <v>109</v>
      </c>
      <c r="J84" s="11">
        <v>109</v>
      </c>
      <c r="K84" s="47"/>
    </row>
    <row r="85" spans="1:11" s="36" customFormat="1" ht="57" customHeight="1">
      <c r="A85" s="74" t="s">
        <v>55</v>
      </c>
      <c r="B85" s="25"/>
      <c r="C85" s="11">
        <f>D85</f>
        <v>773505</v>
      </c>
      <c r="D85" s="11">
        <v>773505</v>
      </c>
      <c r="E85" s="11"/>
      <c r="F85" s="11">
        <f>G85</f>
        <v>825330</v>
      </c>
      <c r="G85" s="11">
        <v>825330</v>
      </c>
      <c r="H85" s="11"/>
      <c r="I85" s="11">
        <f>J85</f>
        <v>870723</v>
      </c>
      <c r="J85" s="11">
        <v>870723</v>
      </c>
      <c r="K85" s="10"/>
    </row>
    <row r="86" spans="1:11" s="36" customFormat="1" ht="28.5" customHeight="1">
      <c r="A86" s="19" t="s">
        <v>37</v>
      </c>
      <c r="B86" s="25"/>
      <c r="C86" s="11"/>
      <c r="D86" s="11"/>
      <c r="E86" s="11"/>
      <c r="F86" s="11"/>
      <c r="G86" s="11"/>
      <c r="H86" s="11"/>
      <c r="I86" s="11"/>
      <c r="J86" s="11"/>
      <c r="K86" s="10"/>
    </row>
    <row r="87" spans="1:11" s="36" customFormat="1" ht="26.25" customHeight="1">
      <c r="A87" s="17" t="s">
        <v>6</v>
      </c>
      <c r="B87" s="25"/>
      <c r="C87" s="11"/>
      <c r="D87" s="11"/>
      <c r="E87" s="11"/>
      <c r="F87" s="11"/>
      <c r="G87" s="11"/>
      <c r="H87" s="11"/>
      <c r="I87" s="11"/>
      <c r="J87" s="11"/>
      <c r="K87" s="10"/>
    </row>
    <row r="88" spans="1:11" s="36" customFormat="1" ht="38.25" customHeight="1">
      <c r="A88" s="68" t="s">
        <v>56</v>
      </c>
      <c r="B88" s="25"/>
      <c r="C88" s="11">
        <v>73</v>
      </c>
      <c r="D88" s="11">
        <v>73</v>
      </c>
      <c r="E88" s="11"/>
      <c r="F88" s="11">
        <v>74</v>
      </c>
      <c r="G88" s="11">
        <v>74</v>
      </c>
      <c r="H88" s="11"/>
      <c r="I88" s="11">
        <v>75</v>
      </c>
      <c r="J88" s="11">
        <v>75</v>
      </c>
      <c r="K88" s="10"/>
    </row>
    <row r="89" spans="1:11" s="36" customFormat="1" ht="29.25" customHeight="1">
      <c r="A89" s="17" t="s">
        <v>3</v>
      </c>
      <c r="B89" s="25"/>
      <c r="C89" s="11"/>
      <c r="D89" s="11"/>
      <c r="E89" s="11"/>
      <c r="F89" s="11"/>
      <c r="G89" s="11"/>
      <c r="H89" s="11"/>
      <c r="I89" s="11"/>
      <c r="J89" s="11"/>
      <c r="K89" s="10"/>
    </row>
    <row r="90" spans="1:11" s="36" customFormat="1" ht="60.75" customHeight="1">
      <c r="A90" s="68" t="s">
        <v>111</v>
      </c>
      <c r="B90" s="25"/>
      <c r="C90" s="11">
        <v>2600</v>
      </c>
      <c r="D90" s="11">
        <v>2600</v>
      </c>
      <c r="E90" s="11"/>
      <c r="F90" s="11">
        <v>2630</v>
      </c>
      <c r="G90" s="11">
        <v>2630</v>
      </c>
      <c r="H90" s="11"/>
      <c r="I90" s="11">
        <v>2680</v>
      </c>
      <c r="J90" s="11">
        <v>2680</v>
      </c>
      <c r="K90" s="10"/>
    </row>
    <row r="91" spans="1:11" s="36" customFormat="1" ht="49.5" customHeight="1">
      <c r="A91" s="68" t="s">
        <v>112</v>
      </c>
      <c r="B91" s="25"/>
      <c r="C91" s="11">
        <v>6900</v>
      </c>
      <c r="D91" s="11">
        <v>6900</v>
      </c>
      <c r="E91" s="11"/>
      <c r="F91" s="11">
        <v>7000</v>
      </c>
      <c r="G91" s="11">
        <v>7000</v>
      </c>
      <c r="H91" s="11"/>
      <c r="I91" s="11">
        <v>7100</v>
      </c>
      <c r="J91" s="11">
        <v>7100</v>
      </c>
      <c r="K91" s="10"/>
    </row>
    <row r="92" spans="1:11" s="36" customFormat="1" ht="49.5" customHeight="1">
      <c r="A92" s="68" t="s">
        <v>113</v>
      </c>
      <c r="B92" s="25"/>
      <c r="C92" s="11">
        <v>2980</v>
      </c>
      <c r="D92" s="11">
        <v>2980</v>
      </c>
      <c r="E92" s="11"/>
      <c r="F92" s="11">
        <v>3020</v>
      </c>
      <c r="G92" s="11">
        <v>3020</v>
      </c>
      <c r="H92" s="11"/>
      <c r="I92" s="11">
        <v>3100</v>
      </c>
      <c r="J92" s="11">
        <v>3100</v>
      </c>
      <c r="K92" s="10"/>
    </row>
    <row r="93" spans="1:11" s="36" customFormat="1" ht="19.5" customHeight="1">
      <c r="A93" s="17" t="s">
        <v>4</v>
      </c>
      <c r="B93" s="25"/>
      <c r="C93" s="11"/>
      <c r="D93" s="11"/>
      <c r="E93" s="11"/>
      <c r="F93" s="11"/>
      <c r="G93" s="11"/>
      <c r="H93" s="11"/>
      <c r="I93" s="11"/>
      <c r="J93" s="11"/>
      <c r="K93" s="47"/>
    </row>
    <row r="94" spans="1:11" s="36" customFormat="1" ht="51.75" customHeight="1">
      <c r="A94" s="68" t="s">
        <v>26</v>
      </c>
      <c r="B94" s="25"/>
      <c r="C94" s="23">
        <f>C85/C90</f>
        <v>297.50192307692305</v>
      </c>
      <c r="D94" s="23">
        <f>D85/D90</f>
        <v>297.50192307692305</v>
      </c>
      <c r="E94" s="23"/>
      <c r="F94" s="23">
        <f>F85/F90</f>
        <v>313.81368821292773</v>
      </c>
      <c r="G94" s="23">
        <f>G85/G90</f>
        <v>313.81368821292773</v>
      </c>
      <c r="H94" s="23"/>
      <c r="I94" s="23">
        <f>I85/I90</f>
        <v>324.8966417910448</v>
      </c>
      <c r="J94" s="23">
        <f>J85/J90</f>
        <v>324.8966417910448</v>
      </c>
      <c r="K94" s="23"/>
    </row>
    <row r="95" spans="1:11" s="36" customFormat="1" ht="20.25" customHeight="1">
      <c r="A95" s="17" t="s">
        <v>5</v>
      </c>
      <c r="B95" s="25"/>
      <c r="C95" s="23"/>
      <c r="D95" s="23"/>
      <c r="E95" s="23"/>
      <c r="F95" s="23"/>
      <c r="G95" s="23"/>
      <c r="H95" s="23"/>
      <c r="I95" s="23"/>
      <c r="J95" s="23"/>
      <c r="K95" s="26"/>
    </row>
    <row r="96" spans="1:11" s="36" customFormat="1" ht="53.25" customHeight="1">
      <c r="A96" s="16" t="s">
        <v>40</v>
      </c>
      <c r="B96" s="25"/>
      <c r="C96" s="48">
        <v>101.3</v>
      </c>
      <c r="D96" s="48">
        <v>101.3</v>
      </c>
      <c r="E96" s="23"/>
      <c r="F96" s="48">
        <v>102.8</v>
      </c>
      <c r="G96" s="48">
        <v>102.8</v>
      </c>
      <c r="H96" s="23"/>
      <c r="I96" s="48">
        <v>102</v>
      </c>
      <c r="J96" s="48">
        <v>102</v>
      </c>
      <c r="K96" s="26"/>
    </row>
    <row r="97" spans="1:11" s="36" customFormat="1" ht="65.25" customHeight="1">
      <c r="A97" s="16" t="s">
        <v>41</v>
      </c>
      <c r="B97" s="25"/>
      <c r="C97" s="48">
        <v>101</v>
      </c>
      <c r="D97" s="48">
        <v>101</v>
      </c>
      <c r="E97" s="11"/>
      <c r="F97" s="48">
        <v>101</v>
      </c>
      <c r="G97" s="48">
        <v>101</v>
      </c>
      <c r="H97" s="11"/>
      <c r="I97" s="48">
        <v>103</v>
      </c>
      <c r="J97" s="48">
        <v>103</v>
      </c>
      <c r="K97" s="12"/>
    </row>
    <row r="98" spans="1:11" s="36" customFormat="1" ht="78" customHeight="1">
      <c r="A98" s="75" t="s">
        <v>212</v>
      </c>
      <c r="B98" s="25"/>
      <c r="C98" s="11">
        <f>D98</f>
        <v>336721</v>
      </c>
      <c r="D98" s="11">
        <f>236721+100000</f>
        <v>336721</v>
      </c>
      <c r="E98" s="11"/>
      <c r="F98" s="11">
        <f>G98</f>
        <v>252581</v>
      </c>
      <c r="G98" s="11">
        <v>252581</v>
      </c>
      <c r="H98" s="11"/>
      <c r="I98" s="11">
        <f>J98</f>
        <v>266473</v>
      </c>
      <c r="J98" s="11">
        <v>266473</v>
      </c>
      <c r="K98" s="11"/>
    </row>
    <row r="99" spans="1:11" s="36" customFormat="1" ht="20.25" customHeight="1">
      <c r="A99" s="19" t="s">
        <v>37</v>
      </c>
      <c r="B99" s="25"/>
      <c r="C99" s="48"/>
      <c r="D99" s="48"/>
      <c r="E99" s="48"/>
      <c r="F99" s="48"/>
      <c r="G99" s="48"/>
      <c r="H99" s="48"/>
      <c r="I99" s="48"/>
      <c r="J99" s="48"/>
      <c r="K99" s="47"/>
    </row>
    <row r="100" spans="1:11" s="36" customFormat="1" ht="21.75" customHeight="1">
      <c r="A100" s="17" t="s">
        <v>6</v>
      </c>
      <c r="B100" s="79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s="36" customFormat="1" ht="66" customHeight="1">
      <c r="A101" s="68" t="s">
        <v>57</v>
      </c>
      <c r="B101" s="50"/>
      <c r="C101" s="11">
        <v>15</v>
      </c>
      <c r="D101" s="11">
        <v>15</v>
      </c>
      <c r="E101" s="11"/>
      <c r="F101" s="11">
        <v>15</v>
      </c>
      <c r="G101" s="11">
        <v>15</v>
      </c>
      <c r="H101" s="11"/>
      <c r="I101" s="11">
        <v>15</v>
      </c>
      <c r="J101" s="11">
        <v>15</v>
      </c>
      <c r="K101" s="72"/>
    </row>
    <row r="102" spans="1:11" s="36" customFormat="1" ht="20.25" customHeight="1">
      <c r="A102" s="17" t="s">
        <v>3</v>
      </c>
      <c r="B102" s="50"/>
      <c r="C102" s="11"/>
      <c r="D102" s="11"/>
      <c r="E102" s="11"/>
      <c r="F102" s="11"/>
      <c r="G102" s="11"/>
      <c r="H102" s="11"/>
      <c r="I102" s="11"/>
      <c r="J102" s="11"/>
      <c r="K102" s="9"/>
    </row>
    <row r="103" spans="1:11" s="36" customFormat="1" ht="63.75" customHeight="1">
      <c r="A103" s="68" t="s">
        <v>213</v>
      </c>
      <c r="B103" s="25"/>
      <c r="C103" s="11">
        <v>220</v>
      </c>
      <c r="D103" s="11">
        <v>220</v>
      </c>
      <c r="E103" s="11"/>
      <c r="F103" s="11">
        <v>230</v>
      </c>
      <c r="G103" s="11">
        <v>230</v>
      </c>
      <c r="H103" s="11"/>
      <c r="I103" s="11">
        <v>240</v>
      </c>
      <c r="J103" s="11">
        <v>240</v>
      </c>
      <c r="K103" s="35"/>
    </row>
    <row r="104" spans="1:11" s="36" customFormat="1" ht="18" customHeight="1">
      <c r="A104" s="17" t="s">
        <v>4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79.5" customHeight="1">
      <c r="A105" s="68" t="s">
        <v>214</v>
      </c>
      <c r="B105" s="25"/>
      <c r="C105" s="23">
        <f>C98/C103</f>
        <v>1530.55</v>
      </c>
      <c r="D105" s="23">
        <f>D98/D103</f>
        <v>1530.55</v>
      </c>
      <c r="E105" s="23"/>
      <c r="F105" s="23">
        <f>F98/F103</f>
        <v>1098.1782608695653</v>
      </c>
      <c r="G105" s="23">
        <f>G98/G103</f>
        <v>1098.1782608695653</v>
      </c>
      <c r="H105" s="23"/>
      <c r="I105" s="23">
        <f>I98/I103</f>
        <v>1110.3041666666666</v>
      </c>
      <c r="J105" s="23">
        <f>J98/J103</f>
        <v>1110.3041666666666</v>
      </c>
      <c r="K105" s="10"/>
    </row>
    <row r="106" spans="1:11" s="36" customFormat="1" ht="21" customHeight="1">
      <c r="A106" s="17" t="s">
        <v>5</v>
      </c>
      <c r="B106" s="25"/>
      <c r="C106" s="11"/>
      <c r="D106" s="11"/>
      <c r="E106" s="11"/>
      <c r="F106" s="11"/>
      <c r="G106" s="11"/>
      <c r="H106" s="11"/>
      <c r="I106" s="11"/>
      <c r="J106" s="11"/>
      <c r="K106" s="10"/>
    </row>
    <row r="107" spans="1:11" s="36" customFormat="1" ht="70.5" customHeight="1">
      <c r="A107" s="68" t="s">
        <v>215</v>
      </c>
      <c r="B107" s="25"/>
      <c r="C107" s="11">
        <v>45</v>
      </c>
      <c r="D107" s="11">
        <v>45</v>
      </c>
      <c r="E107" s="11"/>
      <c r="F107" s="11">
        <v>48</v>
      </c>
      <c r="G107" s="11">
        <v>48</v>
      </c>
      <c r="H107" s="11"/>
      <c r="I107" s="11">
        <v>50</v>
      </c>
      <c r="J107" s="11">
        <v>50</v>
      </c>
      <c r="K107" s="10"/>
    </row>
    <row r="108" spans="1:11" s="36" customFormat="1" ht="87.75" customHeight="1">
      <c r="A108" s="68" t="s">
        <v>216</v>
      </c>
      <c r="B108" s="25"/>
      <c r="C108" s="48">
        <v>104.6</v>
      </c>
      <c r="D108" s="48">
        <v>104.6</v>
      </c>
      <c r="E108" s="11"/>
      <c r="F108" s="48">
        <v>106.7</v>
      </c>
      <c r="G108" s="48">
        <v>106.7</v>
      </c>
      <c r="H108" s="11"/>
      <c r="I108" s="48">
        <v>104.2</v>
      </c>
      <c r="J108" s="48">
        <v>104.2</v>
      </c>
      <c r="K108" s="10"/>
    </row>
    <row r="109" spans="1:11" s="36" customFormat="1" ht="108.75" customHeight="1">
      <c r="A109" s="75" t="s">
        <v>217</v>
      </c>
      <c r="B109" s="25"/>
      <c r="C109" s="11">
        <f>D109</f>
        <v>326088</v>
      </c>
      <c r="D109" s="11">
        <v>326088</v>
      </c>
      <c r="E109" s="11"/>
      <c r="F109" s="11">
        <f>G109</f>
        <v>347936</v>
      </c>
      <c r="G109" s="11">
        <v>347936</v>
      </c>
      <c r="H109" s="11"/>
      <c r="I109" s="11">
        <f>J109</f>
        <v>367072</v>
      </c>
      <c r="J109" s="11">
        <v>367072</v>
      </c>
      <c r="K109" s="35"/>
    </row>
    <row r="110" spans="1:11" s="36" customFormat="1" ht="21" customHeight="1">
      <c r="A110" s="19" t="s">
        <v>37</v>
      </c>
      <c r="B110" s="25"/>
      <c r="C110" s="11"/>
      <c r="D110" s="11"/>
      <c r="E110" s="11"/>
      <c r="F110" s="11"/>
      <c r="G110" s="11"/>
      <c r="H110" s="11"/>
      <c r="I110" s="11"/>
      <c r="J110" s="11"/>
      <c r="K110" s="10"/>
    </row>
    <row r="111" spans="1:11" s="36" customFormat="1" ht="19.5" customHeight="1">
      <c r="A111" s="17" t="s">
        <v>6</v>
      </c>
      <c r="B111" s="25"/>
      <c r="C111" s="11"/>
      <c r="D111" s="11"/>
      <c r="E111" s="11"/>
      <c r="F111" s="11"/>
      <c r="G111" s="11"/>
      <c r="H111" s="11"/>
      <c r="I111" s="11"/>
      <c r="J111" s="11"/>
      <c r="K111" s="10"/>
    </row>
    <row r="112" spans="1:11" s="36" customFormat="1" ht="110.25" customHeight="1">
      <c r="A112" s="68" t="s">
        <v>114</v>
      </c>
      <c r="B112" s="25"/>
      <c r="C112" s="11">
        <v>7</v>
      </c>
      <c r="D112" s="11">
        <v>7</v>
      </c>
      <c r="E112" s="11"/>
      <c r="F112" s="11">
        <v>7</v>
      </c>
      <c r="G112" s="11">
        <v>7</v>
      </c>
      <c r="H112" s="11"/>
      <c r="I112" s="11">
        <v>7</v>
      </c>
      <c r="J112" s="11">
        <v>7</v>
      </c>
      <c r="K112" s="10"/>
    </row>
    <row r="113" spans="1:11" s="36" customFormat="1" ht="26.25" customHeight="1">
      <c r="A113" s="17" t="s">
        <v>3</v>
      </c>
      <c r="B113" s="25"/>
      <c r="C113" s="11"/>
      <c r="D113" s="11"/>
      <c r="E113" s="11"/>
      <c r="F113" s="11"/>
      <c r="G113" s="11"/>
      <c r="H113" s="11"/>
      <c r="I113" s="11"/>
      <c r="J113" s="11"/>
      <c r="K113" s="10"/>
    </row>
    <row r="114" spans="1:11" s="36" customFormat="1" ht="105" customHeight="1">
      <c r="A114" s="68" t="s">
        <v>115</v>
      </c>
      <c r="B114" s="25"/>
      <c r="C114" s="11">
        <v>35</v>
      </c>
      <c r="D114" s="11">
        <v>35</v>
      </c>
      <c r="E114" s="11"/>
      <c r="F114" s="11">
        <v>35</v>
      </c>
      <c r="G114" s="11">
        <v>35</v>
      </c>
      <c r="H114" s="11"/>
      <c r="I114" s="11">
        <v>35</v>
      </c>
      <c r="J114" s="11">
        <v>35</v>
      </c>
      <c r="K114" s="10"/>
    </row>
    <row r="115" spans="1:11" s="36" customFormat="1" ht="23.25" customHeight="1">
      <c r="A115" s="17" t="s">
        <v>4</v>
      </c>
      <c r="B115" s="25"/>
      <c r="C115" s="11"/>
      <c r="D115" s="11"/>
      <c r="E115" s="11"/>
      <c r="F115" s="11"/>
      <c r="G115" s="11"/>
      <c r="H115" s="11"/>
      <c r="I115" s="11"/>
      <c r="J115" s="11"/>
      <c r="K115" s="35"/>
    </row>
    <row r="116" spans="1:11" s="36" customFormat="1" ht="114" customHeight="1">
      <c r="A116" s="68" t="s">
        <v>218</v>
      </c>
      <c r="B116" s="25"/>
      <c r="C116" s="23">
        <f>C109/C114</f>
        <v>9316.8</v>
      </c>
      <c r="D116" s="23">
        <f>D109/D114</f>
        <v>9316.8</v>
      </c>
      <c r="E116" s="23"/>
      <c r="F116" s="23">
        <f>F109/F114</f>
        <v>9941.028571428571</v>
      </c>
      <c r="G116" s="23">
        <f>G109/G114</f>
        <v>9941.028571428571</v>
      </c>
      <c r="H116" s="23"/>
      <c r="I116" s="23">
        <f>I109/I114</f>
        <v>10487.771428571428</v>
      </c>
      <c r="J116" s="23">
        <f>J109/J114</f>
        <v>10487.771428571428</v>
      </c>
      <c r="K116" s="26"/>
    </row>
    <row r="117" spans="1:11" s="36" customFormat="1" ht="23.25" customHeight="1">
      <c r="A117" s="17" t="s">
        <v>5</v>
      </c>
      <c r="B117" s="25"/>
      <c r="C117" s="23"/>
      <c r="D117" s="23"/>
      <c r="E117" s="23"/>
      <c r="F117" s="23"/>
      <c r="G117" s="23"/>
      <c r="H117" s="23"/>
      <c r="I117" s="23"/>
      <c r="J117" s="23"/>
      <c r="K117" s="26"/>
    </row>
    <row r="118" spans="1:11" s="36" customFormat="1" ht="86.25" customHeight="1">
      <c r="A118" s="68" t="s">
        <v>219</v>
      </c>
      <c r="B118" s="25"/>
      <c r="C118" s="11">
        <v>10</v>
      </c>
      <c r="D118" s="11">
        <v>10</v>
      </c>
      <c r="E118" s="11"/>
      <c r="F118" s="11">
        <v>12</v>
      </c>
      <c r="G118" s="11">
        <v>12</v>
      </c>
      <c r="H118" s="11"/>
      <c r="I118" s="11">
        <v>13</v>
      </c>
      <c r="J118" s="11">
        <v>13</v>
      </c>
      <c r="K118" s="91"/>
    </row>
    <row r="119" spans="1:11" s="36" customFormat="1" ht="101.25" customHeight="1">
      <c r="A119" s="68" t="s">
        <v>58</v>
      </c>
      <c r="B119" s="25"/>
      <c r="C119" s="48">
        <v>101</v>
      </c>
      <c r="D119" s="48">
        <v>101</v>
      </c>
      <c r="E119" s="23"/>
      <c r="F119" s="48">
        <v>120</v>
      </c>
      <c r="G119" s="48">
        <v>120</v>
      </c>
      <c r="H119" s="23"/>
      <c r="I119" s="48">
        <v>108.3</v>
      </c>
      <c r="J119" s="48">
        <v>108.3</v>
      </c>
      <c r="K119" s="35"/>
    </row>
    <row r="120" spans="1:11" s="36" customFormat="1" ht="31.5" customHeight="1">
      <c r="A120" s="113" t="s">
        <v>59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s="36" customFormat="1" ht="42" customHeight="1">
      <c r="A121" s="104" t="s">
        <v>60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1:14" s="36" customFormat="1" ht="37.5" customHeight="1">
      <c r="A122" s="122" t="s">
        <v>61</v>
      </c>
      <c r="B122" s="29" t="s">
        <v>244</v>
      </c>
      <c r="C122" s="9">
        <f>C128+C152+C179</f>
        <v>18606391</v>
      </c>
      <c r="D122" s="9">
        <f aca="true" t="shared" si="2" ref="D122:K122">D128+D152+D179</f>
        <v>17387915</v>
      </c>
      <c r="E122" s="9">
        <f t="shared" si="2"/>
        <v>1218476</v>
      </c>
      <c r="F122" s="9">
        <f t="shared" si="2"/>
        <v>18882234</v>
      </c>
      <c r="G122" s="9">
        <f t="shared" si="2"/>
        <v>18281234</v>
      </c>
      <c r="H122" s="9">
        <f t="shared" si="2"/>
        <v>601000</v>
      </c>
      <c r="I122" s="9">
        <f t="shared" si="2"/>
        <v>20467707</v>
      </c>
      <c r="J122" s="9">
        <f t="shared" si="2"/>
        <v>19372707</v>
      </c>
      <c r="K122" s="9">
        <f t="shared" si="2"/>
        <v>1095000</v>
      </c>
      <c r="N122" s="67">
        <f>C122+F122+I122</f>
        <v>57956332</v>
      </c>
    </row>
    <row r="123" spans="1:14" s="36" customFormat="1" ht="48" customHeight="1">
      <c r="A123" s="123"/>
      <c r="B123" s="56" t="s">
        <v>18</v>
      </c>
      <c r="C123" s="9">
        <v>18551391</v>
      </c>
      <c r="D123" s="9">
        <v>17387915</v>
      </c>
      <c r="E123" s="9">
        <v>1163476</v>
      </c>
      <c r="F123" s="9"/>
      <c r="G123" s="9"/>
      <c r="H123" s="9"/>
      <c r="I123" s="9"/>
      <c r="J123" s="9"/>
      <c r="K123" s="9"/>
      <c r="N123" s="67"/>
    </row>
    <row r="124" spans="1:14" s="36" customFormat="1" ht="33.75" customHeight="1">
      <c r="A124" s="123"/>
      <c r="B124" s="56" t="s">
        <v>252</v>
      </c>
      <c r="C124" s="9"/>
      <c r="D124" s="9"/>
      <c r="E124" s="9"/>
      <c r="F124" s="9">
        <f>F122</f>
        <v>18882234</v>
      </c>
      <c r="G124" s="9">
        <f>G122</f>
        <v>18281234</v>
      </c>
      <c r="H124" s="9">
        <f>H122</f>
        <v>601000</v>
      </c>
      <c r="I124" s="9">
        <f>I122</f>
        <v>20467707</v>
      </c>
      <c r="J124" s="9">
        <f>J122</f>
        <v>19372707</v>
      </c>
      <c r="K124" s="9">
        <f>K122</f>
        <v>1095000</v>
      </c>
      <c r="N124" s="67"/>
    </row>
    <row r="125" spans="1:14" s="36" customFormat="1" ht="48.75" customHeight="1">
      <c r="A125" s="124"/>
      <c r="B125" s="54" t="s">
        <v>19</v>
      </c>
      <c r="C125" s="9">
        <v>55000</v>
      </c>
      <c r="D125" s="9"/>
      <c r="E125" s="9">
        <v>55000</v>
      </c>
      <c r="F125" s="9"/>
      <c r="G125" s="9"/>
      <c r="H125" s="9"/>
      <c r="I125" s="9"/>
      <c r="J125" s="9"/>
      <c r="K125" s="9"/>
      <c r="N125" s="67"/>
    </row>
    <row r="126" spans="1:11" s="36" customFormat="1" ht="66" customHeight="1">
      <c r="A126" s="81" t="s">
        <v>62</v>
      </c>
      <c r="B126" s="30" t="s">
        <v>104</v>
      </c>
      <c r="C126" s="23"/>
      <c r="D126" s="23"/>
      <c r="E126" s="23"/>
      <c r="F126" s="23"/>
      <c r="G126" s="23"/>
      <c r="H126" s="23"/>
      <c r="I126" s="23"/>
      <c r="J126" s="23"/>
      <c r="K126" s="24"/>
    </row>
    <row r="127" spans="1:11" s="36" customFormat="1" ht="66" customHeight="1">
      <c r="A127" s="77" t="s">
        <v>24</v>
      </c>
      <c r="B127" s="25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s="36" customFormat="1" ht="66.75" customHeight="1">
      <c r="A128" s="81" t="s">
        <v>63</v>
      </c>
      <c r="B128" s="25"/>
      <c r="C128" s="9">
        <f>C132+C133+C134</f>
        <v>3104520</v>
      </c>
      <c r="D128" s="9">
        <f aca="true" t="shared" si="3" ref="D128:K128">D132+D133+D134</f>
        <v>3014520</v>
      </c>
      <c r="E128" s="9">
        <f t="shared" si="3"/>
        <v>90000</v>
      </c>
      <c r="F128" s="9">
        <f t="shared" si="3"/>
        <v>3276976</v>
      </c>
      <c r="G128" s="9">
        <f t="shared" si="3"/>
        <v>3276976</v>
      </c>
      <c r="H128" s="9">
        <f t="shared" si="3"/>
        <v>0</v>
      </c>
      <c r="I128" s="9">
        <f t="shared" si="3"/>
        <v>3511078</v>
      </c>
      <c r="J128" s="9">
        <f t="shared" si="3"/>
        <v>3511078</v>
      </c>
      <c r="K128" s="9">
        <f t="shared" si="3"/>
        <v>0</v>
      </c>
    </row>
    <row r="129" spans="1:11" s="36" customFormat="1" ht="30" customHeight="1">
      <c r="A129" s="19" t="s">
        <v>37</v>
      </c>
      <c r="B129" s="25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s="36" customFormat="1" ht="23.25" customHeight="1">
      <c r="A130" s="17" t="s">
        <v>6</v>
      </c>
      <c r="B130" s="25"/>
      <c r="C130" s="11"/>
      <c r="D130" s="11"/>
      <c r="E130" s="11"/>
      <c r="F130" s="11"/>
      <c r="G130" s="11"/>
      <c r="H130" s="11"/>
      <c r="I130" s="11"/>
      <c r="J130" s="11"/>
      <c r="K130" s="12"/>
    </row>
    <row r="131" spans="1:11" s="36" customFormat="1" ht="71.25" customHeight="1">
      <c r="A131" s="16" t="s">
        <v>116</v>
      </c>
      <c r="B131" s="25"/>
      <c r="C131" s="11">
        <v>1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>
        <v>1</v>
      </c>
      <c r="J131" s="11">
        <v>1</v>
      </c>
      <c r="K131" s="11">
        <v>1</v>
      </c>
    </row>
    <row r="132" spans="1:11" s="36" customFormat="1" ht="73.5" customHeight="1">
      <c r="A132" s="16" t="s">
        <v>220</v>
      </c>
      <c r="B132" s="25"/>
      <c r="C132" s="11">
        <f>D132+E132</f>
        <v>2665175</v>
      </c>
      <c r="D132" s="11">
        <v>2575175</v>
      </c>
      <c r="E132" s="11">
        <v>90000</v>
      </c>
      <c r="F132" s="11">
        <f>G132+H132</f>
        <v>2808195</v>
      </c>
      <c r="G132" s="11">
        <v>2808195</v>
      </c>
      <c r="H132" s="11"/>
      <c r="I132" s="11">
        <f>J132+K132</f>
        <v>3016514</v>
      </c>
      <c r="J132" s="11">
        <v>3016514</v>
      </c>
      <c r="K132" s="11"/>
    </row>
    <row r="133" spans="1:11" s="36" customFormat="1" ht="84.75" customHeight="1">
      <c r="A133" s="68" t="s">
        <v>117</v>
      </c>
      <c r="B133" s="25"/>
      <c r="C133" s="11">
        <f>D133+E133</f>
        <v>164967</v>
      </c>
      <c r="D133" s="11">
        <v>164967</v>
      </c>
      <c r="E133" s="11"/>
      <c r="F133" s="11">
        <f>G133+H133</f>
        <v>176020</v>
      </c>
      <c r="G133" s="11">
        <v>176020</v>
      </c>
      <c r="H133" s="11"/>
      <c r="I133" s="11">
        <f>J133+K133</f>
        <v>185701</v>
      </c>
      <c r="J133" s="11">
        <v>185701</v>
      </c>
      <c r="K133" s="12"/>
    </row>
    <row r="134" spans="1:11" s="36" customFormat="1" ht="108" customHeight="1">
      <c r="A134" s="68" t="s">
        <v>223</v>
      </c>
      <c r="B134" s="25"/>
      <c r="C134" s="11">
        <f>D134+E134</f>
        <v>274378</v>
      </c>
      <c r="D134" s="11">
        <v>274378</v>
      </c>
      <c r="E134" s="11"/>
      <c r="F134" s="11">
        <f>G134+H134</f>
        <v>292761</v>
      </c>
      <c r="G134" s="11">
        <v>292761</v>
      </c>
      <c r="H134" s="11"/>
      <c r="I134" s="11">
        <f>J134+K134</f>
        <v>308863</v>
      </c>
      <c r="J134" s="11">
        <v>308863</v>
      </c>
      <c r="K134" s="12"/>
    </row>
    <row r="135" spans="1:11" s="36" customFormat="1" ht="58.5" customHeight="1">
      <c r="A135" s="16" t="s">
        <v>224</v>
      </c>
      <c r="B135" s="25"/>
      <c r="C135" s="48">
        <f>D135</f>
        <v>23</v>
      </c>
      <c r="D135" s="48">
        <v>23</v>
      </c>
      <c r="E135" s="48"/>
      <c r="F135" s="48">
        <f>G135</f>
        <v>23</v>
      </c>
      <c r="G135" s="48">
        <v>23</v>
      </c>
      <c r="H135" s="48"/>
      <c r="I135" s="48">
        <f>J135</f>
        <v>23</v>
      </c>
      <c r="J135" s="48">
        <v>23</v>
      </c>
      <c r="K135" s="82"/>
    </row>
    <row r="136" spans="1:11" s="36" customFormat="1" ht="30.75" customHeight="1">
      <c r="A136" s="16" t="s">
        <v>118</v>
      </c>
      <c r="B136" s="71"/>
      <c r="C136" s="48">
        <v>16</v>
      </c>
      <c r="D136" s="48">
        <v>16</v>
      </c>
      <c r="E136" s="72"/>
      <c r="F136" s="48">
        <v>16</v>
      </c>
      <c r="G136" s="48">
        <v>16</v>
      </c>
      <c r="H136" s="72"/>
      <c r="I136" s="48">
        <v>16</v>
      </c>
      <c r="J136" s="48">
        <v>16</v>
      </c>
      <c r="K136" s="73"/>
    </row>
    <row r="137" spans="1:11" s="36" customFormat="1" ht="19.5" customHeight="1">
      <c r="A137" s="17" t="s">
        <v>3</v>
      </c>
      <c r="B137" s="5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36" customFormat="1" ht="78.75">
      <c r="A138" s="68" t="s">
        <v>221</v>
      </c>
      <c r="B138" s="63"/>
      <c r="C138" s="11">
        <v>260</v>
      </c>
      <c r="D138" s="11">
        <v>260</v>
      </c>
      <c r="E138" s="11"/>
      <c r="F138" s="11">
        <v>260</v>
      </c>
      <c r="G138" s="11">
        <v>260</v>
      </c>
      <c r="H138" s="11"/>
      <c r="I138" s="11">
        <v>260</v>
      </c>
      <c r="J138" s="11">
        <v>260</v>
      </c>
      <c r="K138" s="11"/>
    </row>
    <row r="139" spans="1:11" s="36" customFormat="1" ht="15.75">
      <c r="A139" s="68" t="s">
        <v>222</v>
      </c>
      <c r="B139" s="63"/>
      <c r="C139" s="11">
        <v>118</v>
      </c>
      <c r="D139" s="11">
        <v>118</v>
      </c>
      <c r="E139" s="11"/>
      <c r="F139" s="11">
        <v>120</v>
      </c>
      <c r="G139" s="11">
        <v>120</v>
      </c>
      <c r="H139" s="11"/>
      <c r="I139" s="11">
        <v>120</v>
      </c>
      <c r="J139" s="11">
        <v>120</v>
      </c>
      <c r="K139" s="11"/>
    </row>
    <row r="140" spans="1:11" s="36" customFormat="1" ht="97.5" customHeight="1">
      <c r="A140" s="68" t="s">
        <v>225</v>
      </c>
      <c r="B140" s="50"/>
      <c r="C140" s="11">
        <f>D140</f>
        <v>139</v>
      </c>
      <c r="D140" s="11">
        <v>139</v>
      </c>
      <c r="E140" s="11"/>
      <c r="F140" s="11">
        <f>G140</f>
        <v>139</v>
      </c>
      <c r="G140" s="11">
        <v>139</v>
      </c>
      <c r="H140" s="11"/>
      <c r="I140" s="11">
        <f>J140</f>
        <v>139</v>
      </c>
      <c r="J140" s="11">
        <v>139</v>
      </c>
      <c r="K140" s="9"/>
    </row>
    <row r="141" spans="1:11" s="36" customFormat="1" ht="120.75" customHeight="1">
      <c r="A141" s="68" t="s">
        <v>226</v>
      </c>
      <c r="B141" s="25"/>
      <c r="C141" s="11">
        <v>4</v>
      </c>
      <c r="D141" s="11"/>
      <c r="E141" s="11">
        <v>4</v>
      </c>
      <c r="F141" s="11"/>
      <c r="G141" s="11"/>
      <c r="H141" s="11"/>
      <c r="I141" s="11"/>
      <c r="J141" s="11"/>
      <c r="K141" s="12"/>
    </row>
    <row r="142" spans="1:11" s="36" customFormat="1" ht="21.75" customHeight="1">
      <c r="A142" s="17" t="s">
        <v>4</v>
      </c>
      <c r="B142" s="25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s="36" customFormat="1" ht="112.5" customHeight="1">
      <c r="A143" s="68" t="s">
        <v>227</v>
      </c>
      <c r="B143" s="25"/>
      <c r="C143" s="11">
        <f>C132/C135</f>
        <v>115877.17391304347</v>
      </c>
      <c r="D143" s="11">
        <f>D132/D135</f>
        <v>111964.13043478261</v>
      </c>
      <c r="E143" s="11">
        <f>E132/D135</f>
        <v>3913.0434782608695</v>
      </c>
      <c r="F143" s="11">
        <f>F132/F135</f>
        <v>122095.43478260869</v>
      </c>
      <c r="G143" s="11">
        <f>G132/G135</f>
        <v>122095.43478260869</v>
      </c>
      <c r="H143" s="11"/>
      <c r="I143" s="11">
        <f>I132/I135</f>
        <v>131152.78260869565</v>
      </c>
      <c r="J143" s="11">
        <f>J132/J135</f>
        <v>131152.78260869565</v>
      </c>
      <c r="K143" s="11"/>
    </row>
    <row r="144" spans="1:11" s="36" customFormat="1" ht="93.75" customHeight="1">
      <c r="A144" s="68" t="s">
        <v>119</v>
      </c>
      <c r="B144" s="25"/>
      <c r="C144" s="11">
        <f>D144</f>
        <v>6919.355072463768</v>
      </c>
      <c r="D144" s="11">
        <f>1909742/D135/12</f>
        <v>6919.355072463768</v>
      </c>
      <c r="E144" s="11"/>
      <c r="F144" s="11">
        <f>G144</f>
        <v>7569.528985507247</v>
      </c>
      <c r="G144" s="11">
        <f>2089190/G135/12</f>
        <v>7569.528985507247</v>
      </c>
      <c r="H144" s="11"/>
      <c r="I144" s="11">
        <f>J144</f>
        <v>8142.753623188405</v>
      </c>
      <c r="J144" s="11">
        <f>2247400/J135/12</f>
        <v>8142.753623188405</v>
      </c>
      <c r="K144" s="11"/>
    </row>
    <row r="145" spans="1:11" s="36" customFormat="1" ht="113.25" customHeight="1">
      <c r="A145" s="68" t="s">
        <v>120</v>
      </c>
      <c r="B145" s="25"/>
      <c r="C145" s="23">
        <f>D145</f>
        <v>634.4884615384616</v>
      </c>
      <c r="D145" s="23">
        <f>D133/D138</f>
        <v>634.4884615384616</v>
      </c>
      <c r="E145" s="23"/>
      <c r="F145" s="23">
        <f>G145</f>
        <v>677</v>
      </c>
      <c r="G145" s="23">
        <f>G133/G138</f>
        <v>677</v>
      </c>
      <c r="H145" s="23"/>
      <c r="I145" s="23">
        <f>J145</f>
        <v>714.2346153846154</v>
      </c>
      <c r="J145" s="23">
        <f>J133/J138</f>
        <v>714.2346153846154</v>
      </c>
      <c r="K145" s="12"/>
    </row>
    <row r="146" spans="1:11" s="36" customFormat="1" ht="114.75" customHeight="1">
      <c r="A146" s="68" t="s">
        <v>195</v>
      </c>
      <c r="B146" s="25"/>
      <c r="C146" s="23">
        <f>D146</f>
        <v>1973.9424460431655</v>
      </c>
      <c r="D146" s="23">
        <f>D134/D140</f>
        <v>1973.9424460431655</v>
      </c>
      <c r="E146" s="23"/>
      <c r="F146" s="23">
        <f>G146</f>
        <v>2106.1942446043167</v>
      </c>
      <c r="G146" s="23">
        <f>G134/G140</f>
        <v>2106.1942446043167</v>
      </c>
      <c r="H146" s="23"/>
      <c r="I146" s="23">
        <f>J146</f>
        <v>2222.0359712230215</v>
      </c>
      <c r="J146" s="23">
        <f>J134/J140</f>
        <v>2222.0359712230215</v>
      </c>
      <c r="K146" s="12"/>
    </row>
    <row r="147" spans="1:11" s="36" customFormat="1" ht="111.75" customHeight="1">
      <c r="A147" s="68" t="s">
        <v>121</v>
      </c>
      <c r="B147" s="25"/>
      <c r="C147" s="11">
        <v>22500</v>
      </c>
      <c r="D147" s="11"/>
      <c r="E147" s="11">
        <v>22500</v>
      </c>
      <c r="F147" s="11"/>
      <c r="G147" s="11"/>
      <c r="H147" s="11"/>
      <c r="I147" s="11"/>
      <c r="J147" s="11"/>
      <c r="K147" s="11"/>
    </row>
    <row r="148" spans="1:11" s="36" customFormat="1" ht="21.75" customHeight="1">
      <c r="A148" s="17" t="s">
        <v>5</v>
      </c>
      <c r="B148" s="25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36" customFormat="1" ht="116.25" customHeight="1">
      <c r="A149" s="68" t="s">
        <v>122</v>
      </c>
      <c r="B149" s="25"/>
      <c r="C149" s="11">
        <v>2</v>
      </c>
      <c r="D149" s="11">
        <v>2</v>
      </c>
      <c r="E149" s="11"/>
      <c r="F149" s="11">
        <v>3</v>
      </c>
      <c r="G149" s="11">
        <v>3</v>
      </c>
      <c r="H149" s="11"/>
      <c r="I149" s="11">
        <v>4</v>
      </c>
      <c r="J149" s="11">
        <v>4</v>
      </c>
      <c r="K149" s="12"/>
    </row>
    <row r="150" spans="1:11" s="36" customFormat="1" ht="107.25" customHeight="1">
      <c r="A150" s="68" t="s">
        <v>123</v>
      </c>
      <c r="B150" s="25"/>
      <c r="C150" s="11">
        <v>60</v>
      </c>
      <c r="D150" s="11">
        <v>60</v>
      </c>
      <c r="E150" s="11"/>
      <c r="F150" s="11">
        <v>65</v>
      </c>
      <c r="G150" s="11">
        <v>65</v>
      </c>
      <c r="H150" s="11"/>
      <c r="I150" s="11">
        <v>68</v>
      </c>
      <c r="J150" s="11">
        <v>68</v>
      </c>
      <c r="K150" s="11"/>
    </row>
    <row r="151" spans="1:11" s="36" customFormat="1" ht="87" customHeight="1">
      <c r="A151" s="68" t="s">
        <v>124</v>
      </c>
      <c r="B151" s="25"/>
      <c r="C151" s="15">
        <v>109.1</v>
      </c>
      <c r="D151" s="15">
        <v>109.1</v>
      </c>
      <c r="E151" s="26"/>
      <c r="F151" s="15">
        <v>100</v>
      </c>
      <c r="G151" s="15">
        <v>100</v>
      </c>
      <c r="H151" s="26"/>
      <c r="I151" s="15">
        <v>100</v>
      </c>
      <c r="J151" s="15">
        <v>100</v>
      </c>
      <c r="K151" s="27"/>
    </row>
    <row r="152" spans="1:14" s="36" customFormat="1" ht="45.75" customHeight="1">
      <c r="A152" s="99" t="s">
        <v>64</v>
      </c>
      <c r="B152" s="29" t="s">
        <v>244</v>
      </c>
      <c r="C152" s="9">
        <f>C159+C160+C161</f>
        <v>10001871</v>
      </c>
      <c r="D152" s="9">
        <f aca="true" t="shared" si="4" ref="D152:K152">D159+D160+D161</f>
        <v>9073395</v>
      </c>
      <c r="E152" s="9">
        <f t="shared" si="4"/>
        <v>928476</v>
      </c>
      <c r="F152" s="9">
        <f t="shared" si="4"/>
        <v>9840258</v>
      </c>
      <c r="G152" s="9">
        <f t="shared" si="4"/>
        <v>9439258</v>
      </c>
      <c r="H152" s="9">
        <f t="shared" si="4"/>
        <v>401000</v>
      </c>
      <c r="I152" s="9">
        <f t="shared" si="4"/>
        <v>10913379</v>
      </c>
      <c r="J152" s="9">
        <f t="shared" si="4"/>
        <v>10018379</v>
      </c>
      <c r="K152" s="9">
        <f t="shared" si="4"/>
        <v>895000</v>
      </c>
      <c r="N152" s="67">
        <f>C152+F152+I152</f>
        <v>30755508</v>
      </c>
    </row>
    <row r="153" spans="1:14" s="36" customFormat="1" ht="53.25" customHeight="1">
      <c r="A153" s="117"/>
      <c r="B153" s="56" t="s">
        <v>18</v>
      </c>
      <c r="C153" s="9">
        <f>D153+E153</f>
        <v>9946871</v>
      </c>
      <c r="D153" s="9">
        <f>D159+D160+D161</f>
        <v>9073395</v>
      </c>
      <c r="E153" s="9">
        <v>873476</v>
      </c>
      <c r="F153" s="9"/>
      <c r="G153" s="9"/>
      <c r="H153" s="9"/>
      <c r="I153" s="9"/>
      <c r="J153" s="9"/>
      <c r="K153" s="9"/>
      <c r="N153" s="67"/>
    </row>
    <row r="154" spans="1:14" s="36" customFormat="1" ht="53.25" customHeight="1">
      <c r="A154" s="117"/>
      <c r="B154" s="56" t="s">
        <v>252</v>
      </c>
      <c r="C154" s="9"/>
      <c r="D154" s="9"/>
      <c r="E154" s="9"/>
      <c r="F154" s="9">
        <f>F152</f>
        <v>9840258</v>
      </c>
      <c r="G154" s="9">
        <f>G152</f>
        <v>9439258</v>
      </c>
      <c r="H154" s="9">
        <f>H152</f>
        <v>401000</v>
      </c>
      <c r="I154" s="9">
        <f>I152</f>
        <v>10913379</v>
      </c>
      <c r="J154" s="9">
        <f>J152</f>
        <v>10018379</v>
      </c>
      <c r="K154" s="9">
        <f>K152</f>
        <v>895000</v>
      </c>
      <c r="N154" s="67"/>
    </row>
    <row r="155" spans="1:14" s="36" customFormat="1" ht="35.25" customHeight="1">
      <c r="A155" s="118"/>
      <c r="B155" s="56" t="s">
        <v>242</v>
      </c>
      <c r="C155" s="9">
        <f>E155</f>
        <v>55000</v>
      </c>
      <c r="D155" s="9"/>
      <c r="E155" s="9">
        <v>55000</v>
      </c>
      <c r="F155" s="9"/>
      <c r="G155" s="9"/>
      <c r="H155" s="9"/>
      <c r="I155" s="9"/>
      <c r="J155" s="9"/>
      <c r="K155" s="9"/>
      <c r="N155" s="67"/>
    </row>
    <row r="156" spans="1:11" s="36" customFormat="1" ht="24.75" customHeight="1">
      <c r="A156" s="19" t="s">
        <v>37</v>
      </c>
      <c r="B156" s="25"/>
      <c r="C156" s="11"/>
      <c r="D156" s="11"/>
      <c r="E156" s="11"/>
      <c r="F156" s="11"/>
      <c r="G156" s="11"/>
      <c r="H156" s="11"/>
      <c r="I156" s="11"/>
      <c r="J156" s="11"/>
      <c r="K156" s="12"/>
    </row>
    <row r="157" spans="1:11" s="36" customFormat="1" ht="21.75" customHeight="1">
      <c r="A157" s="17" t="s">
        <v>6</v>
      </c>
      <c r="B157" s="25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 s="36" customFormat="1" ht="78" customHeight="1">
      <c r="A158" s="68" t="s">
        <v>228</v>
      </c>
      <c r="B158" s="25"/>
      <c r="C158" s="11">
        <v>3</v>
      </c>
      <c r="D158" s="11">
        <v>3</v>
      </c>
      <c r="E158" s="11">
        <v>3</v>
      </c>
      <c r="F158" s="11">
        <v>3</v>
      </c>
      <c r="G158" s="11">
        <v>3</v>
      </c>
      <c r="H158" s="11">
        <v>3</v>
      </c>
      <c r="I158" s="11">
        <v>3</v>
      </c>
      <c r="J158" s="11">
        <v>3</v>
      </c>
      <c r="K158" s="11">
        <v>3</v>
      </c>
    </row>
    <row r="159" spans="1:11" s="36" customFormat="1" ht="85.5" customHeight="1">
      <c r="A159" s="68" t="s">
        <v>229</v>
      </c>
      <c r="B159" s="25"/>
      <c r="C159" s="11">
        <f>D159+E159</f>
        <v>9324641</v>
      </c>
      <c r="D159" s="11">
        <f>1987902+3895476+2617787-50000</f>
        <v>8451165</v>
      </c>
      <c r="E159" s="11">
        <f>186410+292066+105000+290000</f>
        <v>873476</v>
      </c>
      <c r="F159" s="11">
        <f>G159+H159</f>
        <v>9229689</v>
      </c>
      <c r="G159" s="11">
        <f>2005223+4062495+2760971</f>
        <v>8828689</v>
      </c>
      <c r="H159" s="11">
        <f>120000+156000+125000</f>
        <v>401000</v>
      </c>
      <c r="I159" s="11">
        <f>J159+K159</f>
        <v>10269229</v>
      </c>
      <c r="J159" s="11">
        <f>2127630+4347704+2898895</f>
        <v>9374229</v>
      </c>
      <c r="K159" s="11">
        <f>85000+600000+210000</f>
        <v>895000</v>
      </c>
    </row>
    <row r="160" spans="1:11" s="36" customFormat="1" ht="97.5" customHeight="1">
      <c r="A160" s="68" t="s">
        <v>230</v>
      </c>
      <c r="B160" s="25"/>
      <c r="C160" s="11">
        <f>D160+E160</f>
        <v>203940</v>
      </c>
      <c r="D160" s="11">
        <f>63324+23616+12000+50000</f>
        <v>148940</v>
      </c>
      <c r="E160" s="11">
        <v>55000</v>
      </c>
      <c r="F160" s="11">
        <f>G160+H160</f>
        <v>105569</v>
      </c>
      <c r="G160" s="11">
        <f>67567+25198+12804</f>
        <v>105569</v>
      </c>
      <c r="H160" s="11"/>
      <c r="I160" s="11">
        <f>J160+K160</f>
        <v>111375</v>
      </c>
      <c r="J160" s="11">
        <f>71283+26584+13508</f>
        <v>111375</v>
      </c>
      <c r="K160" s="12"/>
    </row>
    <row r="161" spans="1:11" s="36" customFormat="1" ht="110.25" customHeight="1">
      <c r="A161" s="68" t="s">
        <v>196</v>
      </c>
      <c r="B161" s="25"/>
      <c r="C161" s="11">
        <f>D161+E161</f>
        <v>473290</v>
      </c>
      <c r="D161" s="11">
        <f>119182+217058+137050</f>
        <v>473290</v>
      </c>
      <c r="E161" s="11"/>
      <c r="F161" s="11">
        <f>G161+H161</f>
        <v>505000</v>
      </c>
      <c r="G161" s="11">
        <f>127167+231601+146232</f>
        <v>505000</v>
      </c>
      <c r="H161" s="11"/>
      <c r="I161" s="11">
        <f>J161+K161</f>
        <v>532775</v>
      </c>
      <c r="J161" s="11">
        <f>134161+244339+154275</f>
        <v>532775</v>
      </c>
      <c r="K161" s="12"/>
    </row>
    <row r="162" spans="1:11" s="36" customFormat="1" ht="73.5" customHeight="1">
      <c r="A162" s="16" t="s">
        <v>125</v>
      </c>
      <c r="B162" s="25"/>
      <c r="C162" s="48">
        <f>D162</f>
        <v>74</v>
      </c>
      <c r="D162" s="48">
        <v>74</v>
      </c>
      <c r="E162" s="48"/>
      <c r="F162" s="48">
        <f>G162</f>
        <v>74</v>
      </c>
      <c r="G162" s="48">
        <v>74</v>
      </c>
      <c r="H162" s="48"/>
      <c r="I162" s="48">
        <f>J162</f>
        <v>74</v>
      </c>
      <c r="J162" s="48">
        <v>74</v>
      </c>
      <c r="K162" s="82"/>
    </row>
    <row r="163" spans="1:11" s="36" customFormat="1" ht="28.5" customHeight="1">
      <c r="A163" s="16" t="s">
        <v>118</v>
      </c>
      <c r="B163" s="71"/>
      <c r="C163" s="48">
        <v>52.5</v>
      </c>
      <c r="D163" s="48">
        <v>52.2</v>
      </c>
      <c r="E163" s="72"/>
      <c r="F163" s="48">
        <v>52.5</v>
      </c>
      <c r="G163" s="48">
        <v>52.5</v>
      </c>
      <c r="H163" s="72"/>
      <c r="I163" s="48">
        <v>52.5</v>
      </c>
      <c r="J163" s="48">
        <v>52.5</v>
      </c>
      <c r="K163" s="73"/>
    </row>
    <row r="164" spans="1:11" s="36" customFormat="1" ht="26.25" customHeight="1">
      <c r="A164" s="17" t="s">
        <v>3</v>
      </c>
      <c r="B164" s="50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36" customFormat="1" ht="84" customHeight="1">
      <c r="A165" s="68" t="s">
        <v>232</v>
      </c>
      <c r="B165" s="63"/>
      <c r="C165" s="11">
        <v>1030</v>
      </c>
      <c r="D165" s="11">
        <v>1030</v>
      </c>
      <c r="E165" s="11"/>
      <c r="F165" s="11">
        <v>1030</v>
      </c>
      <c r="G165" s="11">
        <v>1030</v>
      </c>
      <c r="H165" s="11"/>
      <c r="I165" s="11">
        <v>1030</v>
      </c>
      <c r="J165" s="11">
        <v>1030</v>
      </c>
      <c r="K165" s="11"/>
    </row>
    <row r="166" spans="1:11" s="36" customFormat="1" ht="24.75" customHeight="1">
      <c r="A166" s="68" t="s">
        <v>222</v>
      </c>
      <c r="B166" s="63"/>
      <c r="C166" s="11">
        <v>96</v>
      </c>
      <c r="D166" s="11">
        <v>96</v>
      </c>
      <c r="E166" s="11"/>
      <c r="F166" s="11">
        <v>100</v>
      </c>
      <c r="G166" s="11">
        <v>100</v>
      </c>
      <c r="H166" s="11"/>
      <c r="I166" s="11">
        <v>100</v>
      </c>
      <c r="J166" s="11">
        <v>100</v>
      </c>
      <c r="K166" s="11"/>
    </row>
    <row r="167" spans="1:11" s="36" customFormat="1" ht="97.5" customHeight="1">
      <c r="A167" s="16" t="s">
        <v>233</v>
      </c>
      <c r="B167" s="50"/>
      <c r="C167" s="11">
        <f>D167</f>
        <v>946</v>
      </c>
      <c r="D167" s="11">
        <f>78+728+140</f>
        <v>946</v>
      </c>
      <c r="E167" s="11"/>
      <c r="F167" s="11">
        <f>G167</f>
        <v>946</v>
      </c>
      <c r="G167" s="11">
        <v>946</v>
      </c>
      <c r="H167" s="11"/>
      <c r="I167" s="11">
        <f>J167</f>
        <v>946</v>
      </c>
      <c r="J167" s="11">
        <v>946</v>
      </c>
      <c r="K167" s="9"/>
    </row>
    <row r="168" spans="1:11" s="36" customFormat="1" ht="116.25" customHeight="1">
      <c r="A168" s="68" t="s">
        <v>231</v>
      </c>
      <c r="B168" s="25"/>
      <c r="C168" s="11">
        <f>E168</f>
        <v>10</v>
      </c>
      <c r="D168" s="11"/>
      <c r="E168" s="11">
        <f>4+3+3</f>
        <v>10</v>
      </c>
      <c r="F168" s="11">
        <f>H168</f>
        <v>5</v>
      </c>
      <c r="G168" s="11"/>
      <c r="H168" s="11">
        <f>1+1+3</f>
        <v>5</v>
      </c>
      <c r="I168" s="11">
        <f>K168</f>
        <v>16</v>
      </c>
      <c r="J168" s="11"/>
      <c r="K168" s="11">
        <f>1+1+14</f>
        <v>16</v>
      </c>
    </row>
    <row r="169" spans="1:11" s="36" customFormat="1" ht="23.25" customHeight="1">
      <c r="A169" s="17" t="s">
        <v>4</v>
      </c>
      <c r="B169" s="25"/>
      <c r="C169" s="11"/>
      <c r="D169" s="11"/>
      <c r="E169" s="11"/>
      <c r="F169" s="11"/>
      <c r="G169" s="11"/>
      <c r="H169" s="11"/>
      <c r="I169" s="11"/>
      <c r="J169" s="11"/>
      <c r="K169" s="12"/>
    </row>
    <row r="170" spans="1:11" s="36" customFormat="1" ht="105" customHeight="1">
      <c r="A170" s="68" t="s">
        <v>234</v>
      </c>
      <c r="B170" s="25"/>
      <c r="C170" s="11">
        <f>D170</f>
        <v>114204.93243243243</v>
      </c>
      <c r="D170" s="11">
        <f>D159/D162</f>
        <v>114204.93243243243</v>
      </c>
      <c r="E170" s="11"/>
      <c r="F170" s="11">
        <f>G170</f>
        <v>119306.6081081081</v>
      </c>
      <c r="G170" s="11">
        <f>G159/G162</f>
        <v>119306.6081081081</v>
      </c>
      <c r="H170" s="11"/>
      <c r="I170" s="11">
        <f>J170</f>
        <v>126678.77027027027</v>
      </c>
      <c r="J170" s="11">
        <f>J159/J162</f>
        <v>126678.77027027027</v>
      </c>
      <c r="K170" s="11"/>
    </row>
    <row r="171" spans="1:11" s="36" customFormat="1" ht="81.75" customHeight="1">
      <c r="A171" s="68" t="s">
        <v>126</v>
      </c>
      <c r="B171" s="25"/>
      <c r="C171" s="11">
        <f>D171</f>
        <v>6213.8378378378375</v>
      </c>
      <c r="D171" s="11">
        <f>(1353523+2367217+1797148)/D162/12</f>
        <v>6213.8378378378375</v>
      </c>
      <c r="E171" s="11"/>
      <c r="F171" s="11">
        <f>G171</f>
        <v>6806.29954954955</v>
      </c>
      <c r="G171" s="11">
        <f>(1479874+2614337+1949783)/G162/12</f>
        <v>6806.29954954955</v>
      </c>
      <c r="H171" s="11"/>
      <c r="I171" s="11">
        <f>J171</f>
        <v>7327.443693693694</v>
      </c>
      <c r="J171" s="11">
        <f>(1591769+2811167+2103834)/J162/12</f>
        <v>7327.443693693694</v>
      </c>
      <c r="K171" s="11"/>
    </row>
    <row r="172" spans="1:11" s="36" customFormat="1" ht="112.5" customHeight="1">
      <c r="A172" s="68" t="s">
        <v>127</v>
      </c>
      <c r="B172" s="25"/>
      <c r="C172" s="23">
        <v>2036.8</v>
      </c>
      <c r="D172" s="23">
        <f>D160/D165</f>
        <v>144.60194174757282</v>
      </c>
      <c r="E172" s="23">
        <v>3929</v>
      </c>
      <c r="F172" s="23">
        <f>G172</f>
        <v>102.49417475728156</v>
      </c>
      <c r="G172" s="23">
        <f>G160/G165</f>
        <v>102.49417475728156</v>
      </c>
      <c r="H172" s="23"/>
      <c r="I172" s="23">
        <f>J172</f>
        <v>108.13106796116504</v>
      </c>
      <c r="J172" s="23">
        <f>J160/J165</f>
        <v>108.13106796116504</v>
      </c>
      <c r="K172" s="12"/>
    </row>
    <row r="173" spans="1:11" s="36" customFormat="1" ht="109.5" customHeight="1">
      <c r="A173" s="68" t="s">
        <v>197</v>
      </c>
      <c r="B173" s="25"/>
      <c r="C173" s="23">
        <f>D173</f>
        <v>500.30655391120507</v>
      </c>
      <c r="D173" s="23">
        <f>D161/D167</f>
        <v>500.30655391120507</v>
      </c>
      <c r="E173" s="23"/>
      <c r="F173" s="23">
        <f>G173</f>
        <v>533.8266384778012</v>
      </c>
      <c r="G173" s="23">
        <f>G161/G167</f>
        <v>533.8266384778012</v>
      </c>
      <c r="H173" s="23"/>
      <c r="I173" s="23">
        <f>J173</f>
        <v>563.1871035940803</v>
      </c>
      <c r="J173" s="23">
        <f>J161/J167</f>
        <v>563.1871035940803</v>
      </c>
      <c r="K173" s="12"/>
    </row>
    <row r="174" spans="1:11" s="36" customFormat="1" ht="104.25" customHeight="1">
      <c r="A174" s="68" t="s">
        <v>129</v>
      </c>
      <c r="B174" s="25"/>
      <c r="C174" s="11">
        <f>E174</f>
        <v>87347.6</v>
      </c>
      <c r="D174" s="11"/>
      <c r="E174" s="11">
        <f>E159/E168</f>
        <v>87347.6</v>
      </c>
      <c r="F174" s="11">
        <f>H174</f>
        <v>80200</v>
      </c>
      <c r="G174" s="11"/>
      <c r="H174" s="11">
        <f>H159/H168</f>
        <v>80200</v>
      </c>
      <c r="I174" s="11">
        <f>K174</f>
        <v>55937.5</v>
      </c>
      <c r="J174" s="11"/>
      <c r="K174" s="11">
        <f>K159/K168</f>
        <v>55937.5</v>
      </c>
    </row>
    <row r="175" spans="1:11" s="36" customFormat="1" ht="21" customHeight="1">
      <c r="A175" s="17" t="s">
        <v>5</v>
      </c>
      <c r="B175" s="25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36" customFormat="1" ht="116.25" customHeight="1">
      <c r="A176" s="68" t="s">
        <v>128</v>
      </c>
      <c r="B176" s="25"/>
      <c r="C176" s="11">
        <v>35</v>
      </c>
      <c r="D176" s="11">
        <v>35</v>
      </c>
      <c r="E176" s="11"/>
      <c r="F176" s="11">
        <v>40</v>
      </c>
      <c r="G176" s="11">
        <v>40</v>
      </c>
      <c r="H176" s="11"/>
      <c r="I176" s="11">
        <v>42</v>
      </c>
      <c r="J176" s="11">
        <v>42</v>
      </c>
      <c r="K176" s="12"/>
    </row>
    <row r="177" spans="1:11" s="36" customFormat="1" ht="99.75" customHeight="1">
      <c r="A177" s="68" t="s">
        <v>130</v>
      </c>
      <c r="B177" s="25"/>
      <c r="C177" s="11">
        <v>380</v>
      </c>
      <c r="D177" s="11">
        <v>380</v>
      </c>
      <c r="E177" s="11"/>
      <c r="F177" s="11">
        <v>390</v>
      </c>
      <c r="G177" s="11">
        <v>390</v>
      </c>
      <c r="H177" s="11"/>
      <c r="I177" s="11">
        <v>400</v>
      </c>
      <c r="J177" s="11">
        <v>400</v>
      </c>
      <c r="K177" s="11"/>
    </row>
    <row r="178" spans="1:11" s="36" customFormat="1" ht="99.75" customHeight="1">
      <c r="A178" s="68" t="s">
        <v>131</v>
      </c>
      <c r="B178" s="25"/>
      <c r="C178" s="15">
        <v>1.3</v>
      </c>
      <c r="D178" s="15">
        <v>1.3</v>
      </c>
      <c r="E178" s="26"/>
      <c r="F178" s="15">
        <v>2.6</v>
      </c>
      <c r="G178" s="15">
        <v>2.6</v>
      </c>
      <c r="H178" s="26"/>
      <c r="I178" s="15">
        <v>2.6</v>
      </c>
      <c r="J178" s="15">
        <v>2.6</v>
      </c>
      <c r="K178" s="27"/>
    </row>
    <row r="179" spans="1:11" s="36" customFormat="1" ht="57.75" customHeight="1">
      <c r="A179" s="43" t="s">
        <v>65</v>
      </c>
      <c r="B179" s="25"/>
      <c r="C179" s="9">
        <v>5500000</v>
      </c>
      <c r="D179" s="9">
        <v>5300000</v>
      </c>
      <c r="E179" s="9">
        <v>200000</v>
      </c>
      <c r="F179" s="9">
        <v>5765000</v>
      </c>
      <c r="G179" s="9">
        <v>5565000</v>
      </c>
      <c r="H179" s="9">
        <v>200000</v>
      </c>
      <c r="I179" s="9">
        <v>6043250</v>
      </c>
      <c r="J179" s="9">
        <v>5843250</v>
      </c>
      <c r="K179" s="9">
        <v>200000</v>
      </c>
    </row>
    <row r="180" spans="1:11" s="36" customFormat="1" ht="24.75" customHeight="1">
      <c r="A180" s="19" t="s">
        <v>37</v>
      </c>
      <c r="B180" s="25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36" customFormat="1" ht="27.75" customHeight="1">
      <c r="A181" s="17" t="s">
        <v>6</v>
      </c>
      <c r="B181" s="25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s="36" customFormat="1" ht="75" customHeight="1">
      <c r="A182" s="68" t="s">
        <v>235</v>
      </c>
      <c r="B182" s="25"/>
      <c r="C182" s="11">
        <v>2</v>
      </c>
      <c r="D182" s="11">
        <v>2</v>
      </c>
      <c r="E182" s="11"/>
      <c r="F182" s="11">
        <v>2</v>
      </c>
      <c r="G182" s="11">
        <v>2</v>
      </c>
      <c r="H182" s="11"/>
      <c r="I182" s="11">
        <v>2</v>
      </c>
      <c r="J182" s="11">
        <v>2</v>
      </c>
      <c r="K182" s="12"/>
    </row>
    <row r="183" spans="1:11" s="36" customFormat="1" ht="84.75" customHeight="1">
      <c r="A183" s="68" t="s">
        <v>236</v>
      </c>
      <c r="B183" s="25"/>
      <c r="C183" s="11">
        <f>C179-C184-C185</f>
        <v>5280000</v>
      </c>
      <c r="D183" s="11">
        <f>D179-D184-D185</f>
        <v>5080000</v>
      </c>
      <c r="E183" s="11">
        <v>100000</v>
      </c>
      <c r="F183" s="11">
        <f>F179-F184-F185</f>
        <v>5520000</v>
      </c>
      <c r="G183" s="11">
        <f>G179-G184-G185</f>
        <v>5320000</v>
      </c>
      <c r="H183" s="11">
        <v>100000</v>
      </c>
      <c r="I183" s="11">
        <f>I179-I184-I185</f>
        <v>5783250</v>
      </c>
      <c r="J183" s="11">
        <f>J179-J184-J185</f>
        <v>5583250</v>
      </c>
      <c r="K183" s="11">
        <v>100000</v>
      </c>
    </row>
    <row r="184" spans="1:11" s="36" customFormat="1" ht="95.25" customHeight="1">
      <c r="A184" s="68" t="s">
        <v>132</v>
      </c>
      <c r="B184" s="25"/>
      <c r="C184" s="11">
        <v>40000</v>
      </c>
      <c r="D184" s="11">
        <v>40000</v>
      </c>
      <c r="E184" s="11"/>
      <c r="F184" s="11">
        <v>45000</v>
      </c>
      <c r="G184" s="11">
        <v>45000</v>
      </c>
      <c r="H184" s="11"/>
      <c r="I184" s="11">
        <v>50000</v>
      </c>
      <c r="J184" s="11">
        <v>50000</v>
      </c>
      <c r="K184" s="12"/>
    </row>
    <row r="185" spans="1:11" s="36" customFormat="1" ht="102" customHeight="1">
      <c r="A185" s="68" t="s">
        <v>133</v>
      </c>
      <c r="B185" s="25"/>
      <c r="C185" s="11">
        <v>180000</v>
      </c>
      <c r="D185" s="11">
        <v>180000</v>
      </c>
      <c r="E185" s="11"/>
      <c r="F185" s="11">
        <v>200000</v>
      </c>
      <c r="G185" s="11">
        <v>200000</v>
      </c>
      <c r="H185" s="11"/>
      <c r="I185" s="11">
        <v>210000</v>
      </c>
      <c r="J185" s="11">
        <v>210000</v>
      </c>
      <c r="K185" s="12"/>
    </row>
    <row r="186" spans="1:11" s="36" customFormat="1" ht="63.75" customHeight="1">
      <c r="A186" s="68" t="s">
        <v>237</v>
      </c>
      <c r="B186" s="25"/>
      <c r="C186" s="23">
        <v>58.29</v>
      </c>
      <c r="D186" s="23">
        <v>58.29</v>
      </c>
      <c r="E186" s="23"/>
      <c r="F186" s="23">
        <v>52.25</v>
      </c>
      <c r="G186" s="23">
        <v>52.25</v>
      </c>
      <c r="H186" s="23"/>
      <c r="I186" s="23">
        <v>52.25</v>
      </c>
      <c r="J186" s="23">
        <v>52.25</v>
      </c>
      <c r="K186" s="82"/>
    </row>
    <row r="187" spans="1:13" s="36" customFormat="1" ht="27.75" customHeight="1">
      <c r="A187" s="16" t="s">
        <v>118</v>
      </c>
      <c r="B187" s="25"/>
      <c r="C187" s="23">
        <v>42.25</v>
      </c>
      <c r="D187" s="23">
        <v>42.25</v>
      </c>
      <c r="E187" s="23"/>
      <c r="F187" s="23">
        <v>42.25</v>
      </c>
      <c r="G187" s="23">
        <v>42.25</v>
      </c>
      <c r="H187" s="23"/>
      <c r="I187" s="23">
        <v>42.25</v>
      </c>
      <c r="J187" s="23">
        <v>42.25</v>
      </c>
      <c r="K187" s="12"/>
      <c r="M187" s="67"/>
    </row>
    <row r="188" spans="1:11" s="36" customFormat="1" ht="30.75" customHeight="1">
      <c r="A188" s="17" t="s">
        <v>3</v>
      </c>
      <c r="B188" s="50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36" customFormat="1" ht="90" customHeight="1">
      <c r="A189" s="68" t="s">
        <v>134</v>
      </c>
      <c r="B189" s="63"/>
      <c r="C189" s="11">
        <v>930</v>
      </c>
      <c r="D189" s="11">
        <v>930</v>
      </c>
      <c r="E189" s="11"/>
      <c r="F189" s="11">
        <v>930</v>
      </c>
      <c r="G189" s="11">
        <v>930</v>
      </c>
      <c r="H189" s="11"/>
      <c r="I189" s="11">
        <v>930</v>
      </c>
      <c r="J189" s="11">
        <v>930</v>
      </c>
      <c r="K189" s="11"/>
    </row>
    <row r="190" spans="1:11" s="36" customFormat="1" ht="24" customHeight="1">
      <c r="A190" s="68" t="s">
        <v>222</v>
      </c>
      <c r="B190" s="63"/>
      <c r="C190" s="11">
        <v>435</v>
      </c>
      <c r="D190" s="11">
        <v>435</v>
      </c>
      <c r="E190" s="11"/>
      <c r="F190" s="11">
        <v>440</v>
      </c>
      <c r="G190" s="11">
        <v>440</v>
      </c>
      <c r="H190" s="11"/>
      <c r="I190" s="11">
        <v>440</v>
      </c>
      <c r="J190" s="11">
        <v>440</v>
      </c>
      <c r="K190" s="11"/>
    </row>
    <row r="191" spans="1:11" s="36" customFormat="1" ht="102" customHeight="1">
      <c r="A191" s="68" t="s">
        <v>238</v>
      </c>
      <c r="B191" s="50"/>
      <c r="C191" s="11">
        <v>780</v>
      </c>
      <c r="D191" s="11">
        <v>780</v>
      </c>
      <c r="E191" s="11"/>
      <c r="F191" s="11">
        <v>785</v>
      </c>
      <c r="G191" s="11">
        <v>785</v>
      </c>
      <c r="H191" s="11"/>
      <c r="I191" s="11">
        <v>790</v>
      </c>
      <c r="J191" s="11">
        <v>790</v>
      </c>
      <c r="K191" s="9"/>
    </row>
    <row r="192" spans="1:11" s="36" customFormat="1" ht="101.25" customHeight="1">
      <c r="A192" s="68" t="s">
        <v>239</v>
      </c>
      <c r="B192" s="25"/>
      <c r="C192" s="11">
        <v>2</v>
      </c>
      <c r="D192" s="11"/>
      <c r="E192" s="11">
        <v>2</v>
      </c>
      <c r="F192" s="11">
        <v>2</v>
      </c>
      <c r="G192" s="11"/>
      <c r="H192" s="11">
        <v>2</v>
      </c>
      <c r="I192" s="11">
        <v>3</v>
      </c>
      <c r="J192" s="11"/>
      <c r="K192" s="11">
        <v>3</v>
      </c>
    </row>
    <row r="193" spans="1:11" s="36" customFormat="1" ht="24.75" customHeight="1">
      <c r="A193" s="17" t="s">
        <v>4</v>
      </c>
      <c r="B193" s="25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 s="36" customFormat="1" ht="117.75" customHeight="1">
      <c r="A194" s="68" t="s">
        <v>240</v>
      </c>
      <c r="B194" s="25"/>
      <c r="C194" s="11">
        <f>C183/C186</f>
        <v>90581.5748841997</v>
      </c>
      <c r="D194" s="11">
        <f>C194</f>
        <v>90581.5748841997</v>
      </c>
      <c r="E194" s="11"/>
      <c r="F194" s="11">
        <f>F183/F186</f>
        <v>105645.93301435407</v>
      </c>
      <c r="G194" s="11">
        <f>G183/G186</f>
        <v>101818.18181818182</v>
      </c>
      <c r="H194" s="11"/>
      <c r="I194" s="11">
        <f>I183/I186</f>
        <v>110684.21052631579</v>
      </c>
      <c r="J194" s="11">
        <f>J183/J186</f>
        <v>106856.45933014354</v>
      </c>
      <c r="K194" s="11"/>
    </row>
    <row r="195" spans="1:11" s="36" customFormat="1" ht="84" customHeight="1">
      <c r="A195" s="68" t="s">
        <v>135</v>
      </c>
      <c r="B195" s="25"/>
      <c r="C195" s="11">
        <v>6200</v>
      </c>
      <c r="D195" s="11">
        <v>6200</v>
      </c>
      <c r="E195" s="11"/>
      <c r="F195" s="11">
        <v>6800</v>
      </c>
      <c r="G195" s="11">
        <v>6800</v>
      </c>
      <c r="H195" s="11"/>
      <c r="I195" s="11">
        <v>7300</v>
      </c>
      <c r="J195" s="11">
        <v>7300</v>
      </c>
      <c r="K195" s="11"/>
    </row>
    <row r="196" spans="1:11" s="36" customFormat="1" ht="114" customHeight="1">
      <c r="A196" s="68" t="s">
        <v>136</v>
      </c>
      <c r="B196" s="25"/>
      <c r="C196" s="23">
        <f>C184/C189</f>
        <v>43.01075268817204</v>
      </c>
      <c r="D196" s="23">
        <f>D184/D189</f>
        <v>43.01075268817204</v>
      </c>
      <c r="E196" s="23"/>
      <c r="F196" s="23">
        <f>F184/F189</f>
        <v>48.38709677419355</v>
      </c>
      <c r="G196" s="23">
        <f>G184/G189</f>
        <v>48.38709677419355</v>
      </c>
      <c r="H196" s="23"/>
      <c r="I196" s="23">
        <f>I184/I189</f>
        <v>53.763440860215056</v>
      </c>
      <c r="J196" s="23">
        <f>J184/J189</f>
        <v>53.763440860215056</v>
      </c>
      <c r="K196" s="12"/>
    </row>
    <row r="197" spans="1:11" s="36" customFormat="1" ht="111" customHeight="1">
      <c r="A197" s="68" t="s">
        <v>137</v>
      </c>
      <c r="B197" s="25"/>
      <c r="C197" s="23">
        <f>C185/C191</f>
        <v>230.76923076923077</v>
      </c>
      <c r="D197" s="23">
        <f>D185/D191</f>
        <v>230.76923076923077</v>
      </c>
      <c r="E197" s="23"/>
      <c r="F197" s="23">
        <f>F185/F191</f>
        <v>254.77707006369425</v>
      </c>
      <c r="G197" s="23">
        <f>G185/G191</f>
        <v>254.77707006369425</v>
      </c>
      <c r="H197" s="23"/>
      <c r="I197" s="23">
        <f>I185/I191</f>
        <v>265.82278481012656</v>
      </c>
      <c r="J197" s="23">
        <f>J185/J191</f>
        <v>265.82278481012656</v>
      </c>
      <c r="K197" s="12"/>
    </row>
    <row r="198" spans="1:11" s="36" customFormat="1" ht="119.25" customHeight="1">
      <c r="A198" s="68" t="s">
        <v>138</v>
      </c>
      <c r="B198" s="25"/>
      <c r="C198" s="11">
        <f>E183/C192</f>
        <v>50000</v>
      </c>
      <c r="D198" s="11"/>
      <c r="E198" s="11">
        <v>50000</v>
      </c>
      <c r="F198" s="11">
        <v>50000</v>
      </c>
      <c r="G198" s="11"/>
      <c r="H198" s="11">
        <v>50000</v>
      </c>
      <c r="I198" s="11">
        <v>33333</v>
      </c>
      <c r="J198" s="11"/>
      <c r="K198" s="11">
        <v>33333</v>
      </c>
    </row>
    <row r="199" spans="1:11" s="36" customFormat="1" ht="30.75" customHeight="1">
      <c r="A199" s="17" t="s">
        <v>5</v>
      </c>
      <c r="B199" s="25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08.75" customHeight="1">
      <c r="A200" s="68" t="s">
        <v>139</v>
      </c>
      <c r="B200" s="25"/>
      <c r="C200" s="11">
        <v>12</v>
      </c>
      <c r="D200" s="11">
        <v>12</v>
      </c>
      <c r="E200" s="11"/>
      <c r="F200" s="11">
        <v>15</v>
      </c>
      <c r="G200" s="11">
        <v>15</v>
      </c>
      <c r="H200" s="11"/>
      <c r="I200" s="11">
        <v>18</v>
      </c>
      <c r="J200" s="11">
        <v>18</v>
      </c>
      <c r="K200" s="12"/>
    </row>
    <row r="201" spans="1:11" ht="100.5" customHeight="1">
      <c r="A201" s="68" t="s">
        <v>140</v>
      </c>
      <c r="B201" s="25"/>
      <c r="C201" s="11">
        <v>240</v>
      </c>
      <c r="D201" s="11">
        <v>240</v>
      </c>
      <c r="E201" s="11"/>
      <c r="F201" s="11">
        <v>245</v>
      </c>
      <c r="G201" s="11">
        <v>245</v>
      </c>
      <c r="H201" s="11"/>
      <c r="I201" s="11">
        <v>250</v>
      </c>
      <c r="J201" s="11">
        <v>250</v>
      </c>
      <c r="K201" s="11"/>
    </row>
    <row r="202" spans="1:11" ht="87.75" customHeight="1">
      <c r="A202" s="68" t="s">
        <v>141</v>
      </c>
      <c r="B202" s="25"/>
      <c r="C202" s="15">
        <v>2.1</v>
      </c>
      <c r="D202" s="15">
        <v>2.1</v>
      </c>
      <c r="E202" s="26"/>
      <c r="F202" s="15">
        <v>2.1</v>
      </c>
      <c r="G202" s="15">
        <v>2.1</v>
      </c>
      <c r="H202" s="26"/>
      <c r="I202" s="15">
        <v>2</v>
      </c>
      <c r="J202" s="15">
        <v>2</v>
      </c>
      <c r="K202" s="27"/>
    </row>
    <row r="203" spans="1:11" ht="30.75" customHeight="1">
      <c r="A203" s="113" t="s">
        <v>66</v>
      </c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1:11" ht="30" customHeight="1">
      <c r="A204" s="104" t="s">
        <v>67</v>
      </c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1:11" ht="35.25" customHeight="1">
      <c r="A205" s="122" t="s">
        <v>68</v>
      </c>
      <c r="B205" s="51" t="s">
        <v>17</v>
      </c>
      <c r="C205" s="94">
        <f>C206+C208</f>
        <v>11772394</v>
      </c>
      <c r="D205" s="94">
        <f>D206+D208</f>
        <v>10977899</v>
      </c>
      <c r="E205" s="94">
        <f>E206+E208</f>
        <v>794495</v>
      </c>
      <c r="F205" s="94">
        <f aca="true" t="shared" si="5" ref="F205:K205">F215+F216+F217</f>
        <v>12567518</v>
      </c>
      <c r="G205" s="94">
        <f t="shared" si="5"/>
        <v>11862601</v>
      </c>
      <c r="H205" s="94">
        <f t="shared" si="5"/>
        <v>704917</v>
      </c>
      <c r="I205" s="94">
        <f t="shared" si="5"/>
        <v>13282908</v>
      </c>
      <c r="J205" s="94">
        <f t="shared" si="5"/>
        <v>12541100</v>
      </c>
      <c r="K205" s="94">
        <f t="shared" si="5"/>
        <v>741808</v>
      </c>
    </row>
    <row r="206" spans="1:11" ht="49.5" customHeight="1">
      <c r="A206" s="123"/>
      <c r="B206" s="96" t="s">
        <v>18</v>
      </c>
      <c r="C206" s="94">
        <v>11647394</v>
      </c>
      <c r="D206" s="94">
        <v>10952899</v>
      </c>
      <c r="E206" s="94">
        <v>694495</v>
      </c>
      <c r="F206" s="94"/>
      <c r="G206" s="94"/>
      <c r="H206" s="94"/>
      <c r="I206" s="94"/>
      <c r="J206" s="94"/>
      <c r="K206" s="94"/>
    </row>
    <row r="207" spans="1:11" ht="49.5" customHeight="1">
      <c r="A207" s="123"/>
      <c r="B207" s="96" t="s">
        <v>252</v>
      </c>
      <c r="C207" s="94"/>
      <c r="D207" s="94"/>
      <c r="E207" s="94"/>
      <c r="F207" s="94">
        <f>F205</f>
        <v>12567518</v>
      </c>
      <c r="G207" s="94">
        <f>G205</f>
        <v>11862601</v>
      </c>
      <c r="H207" s="94">
        <f>H205</f>
        <v>704917</v>
      </c>
      <c r="I207" s="94">
        <f>I205</f>
        <v>13282908</v>
      </c>
      <c r="J207" s="94">
        <f>J205</f>
        <v>12541100</v>
      </c>
      <c r="K207" s="94">
        <f>K205</f>
        <v>741808</v>
      </c>
    </row>
    <row r="208" spans="1:11" ht="48" customHeight="1">
      <c r="A208" s="124"/>
      <c r="B208" s="96" t="s">
        <v>250</v>
      </c>
      <c r="C208" s="94">
        <v>125000</v>
      </c>
      <c r="D208" s="94">
        <v>25000</v>
      </c>
      <c r="E208" s="94">
        <v>100000</v>
      </c>
      <c r="F208" s="94"/>
      <c r="G208" s="94"/>
      <c r="H208" s="94"/>
      <c r="I208" s="94"/>
      <c r="J208" s="94"/>
      <c r="K208" s="94"/>
    </row>
    <row r="209" spans="1:11" ht="54.75" customHeight="1">
      <c r="A209" s="68" t="s">
        <v>69</v>
      </c>
      <c r="B209" s="25"/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1:11" ht="68.25" customHeight="1">
      <c r="A210" s="77" t="s">
        <v>24</v>
      </c>
      <c r="B210" s="25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32" customHeight="1">
      <c r="A211" s="81" t="s">
        <v>70</v>
      </c>
      <c r="B211" s="25"/>
      <c r="C211" s="11">
        <f>D211+E211</f>
        <v>11772394</v>
      </c>
      <c r="D211" s="11">
        <f>D205</f>
        <v>10977899</v>
      </c>
      <c r="E211" s="11">
        <f>E205</f>
        <v>794495</v>
      </c>
      <c r="F211" s="11">
        <f aca="true" t="shared" si="6" ref="F211:K211">F215+F216+F217</f>
        <v>12567518</v>
      </c>
      <c r="G211" s="11">
        <f t="shared" si="6"/>
        <v>11862601</v>
      </c>
      <c r="H211" s="11">
        <f t="shared" si="6"/>
        <v>704917</v>
      </c>
      <c r="I211" s="11">
        <f t="shared" si="6"/>
        <v>13282908</v>
      </c>
      <c r="J211" s="11">
        <f t="shared" si="6"/>
        <v>12541100</v>
      </c>
      <c r="K211" s="11">
        <f t="shared" si="6"/>
        <v>741808</v>
      </c>
    </row>
    <row r="212" spans="1:11" ht="21" customHeight="1">
      <c r="A212" s="19" t="s">
        <v>37</v>
      </c>
      <c r="B212" s="25"/>
      <c r="C212" s="11"/>
      <c r="D212" s="11"/>
      <c r="E212" s="11"/>
      <c r="F212" s="11"/>
      <c r="G212" s="11"/>
      <c r="H212" s="11"/>
      <c r="I212" s="11"/>
      <c r="J212" s="11"/>
      <c r="K212" s="12"/>
    </row>
    <row r="213" spans="1:11" ht="27" customHeight="1">
      <c r="A213" s="17" t="s">
        <v>6</v>
      </c>
      <c r="B213" s="25"/>
      <c r="C213" s="11"/>
      <c r="D213" s="11"/>
      <c r="E213" s="11"/>
      <c r="F213" s="11"/>
      <c r="G213" s="11"/>
      <c r="H213" s="11"/>
      <c r="I213" s="11"/>
      <c r="J213" s="11"/>
      <c r="K213" s="12"/>
    </row>
    <row r="214" spans="1:11" ht="84.75" customHeight="1">
      <c r="A214" s="68" t="s">
        <v>142</v>
      </c>
      <c r="B214" s="25"/>
      <c r="C214" s="11">
        <v>5</v>
      </c>
      <c r="D214" s="11">
        <v>5</v>
      </c>
      <c r="E214" s="11">
        <v>5</v>
      </c>
      <c r="F214" s="11">
        <v>5</v>
      </c>
      <c r="G214" s="11">
        <v>5</v>
      </c>
      <c r="H214" s="11">
        <v>5</v>
      </c>
      <c r="I214" s="11">
        <v>5</v>
      </c>
      <c r="J214" s="11">
        <v>5</v>
      </c>
      <c r="K214" s="11">
        <v>5</v>
      </c>
    </row>
    <row r="215" spans="1:11" ht="73.5" customHeight="1">
      <c r="A215" s="68" t="s">
        <v>143</v>
      </c>
      <c r="B215" s="25"/>
      <c r="C215" s="11">
        <f>D215+E215</f>
        <v>11193250</v>
      </c>
      <c r="D215" s="11">
        <f>D211-D216-D217</f>
        <v>10398755</v>
      </c>
      <c r="E215" s="11">
        <f>E211</f>
        <v>794495</v>
      </c>
      <c r="F215" s="11">
        <f>G215+H215</f>
        <v>11497212</v>
      </c>
      <c r="G215" s="11">
        <v>10792295</v>
      </c>
      <c r="H215" s="11">
        <v>704917</v>
      </c>
      <c r="I215" s="11">
        <f>J215+K215</f>
        <v>12212602</v>
      </c>
      <c r="J215" s="11">
        <v>11470794</v>
      </c>
      <c r="K215" s="11">
        <v>741808</v>
      </c>
    </row>
    <row r="216" spans="1:14" ht="94.5" customHeight="1">
      <c r="A216" s="68" t="s">
        <v>144</v>
      </c>
      <c r="B216" s="25"/>
      <c r="C216" s="11">
        <f>D216+E216</f>
        <v>82982</v>
      </c>
      <c r="D216" s="11">
        <f>16800+13560+18000+14130+13500+1992+5000</f>
        <v>82982</v>
      </c>
      <c r="E216" s="11"/>
      <c r="F216" s="11">
        <f>G216+H216</f>
        <v>77982</v>
      </c>
      <c r="G216" s="11">
        <v>77982</v>
      </c>
      <c r="H216" s="11"/>
      <c r="I216" s="11">
        <f>J216+K216</f>
        <v>77982</v>
      </c>
      <c r="J216" s="11">
        <v>77982</v>
      </c>
      <c r="K216" s="12"/>
      <c r="N216" s="58"/>
    </row>
    <row r="217" spans="1:14" ht="117" customHeight="1">
      <c r="A217" s="68" t="s">
        <v>145</v>
      </c>
      <c r="B217" s="25"/>
      <c r="C217" s="11">
        <f>D217+E217</f>
        <v>496162</v>
      </c>
      <c r="D217" s="11">
        <v>496162</v>
      </c>
      <c r="E217" s="11"/>
      <c r="F217" s="11">
        <f>G217+H217</f>
        <v>992324</v>
      </c>
      <c r="G217" s="11">
        <v>992324</v>
      </c>
      <c r="H217" s="11"/>
      <c r="I217" s="11">
        <f>J217+K217</f>
        <v>992324</v>
      </c>
      <c r="J217" s="11">
        <v>992324</v>
      </c>
      <c r="K217" s="12"/>
      <c r="N217" s="58"/>
    </row>
    <row r="218" spans="1:11" ht="85.5" customHeight="1">
      <c r="A218" s="68" t="s">
        <v>146</v>
      </c>
      <c r="B218" s="25"/>
      <c r="C218" s="23">
        <f>D218</f>
        <v>94.34</v>
      </c>
      <c r="D218" s="23">
        <v>94.34</v>
      </c>
      <c r="E218" s="48"/>
      <c r="F218" s="23">
        <f>G218</f>
        <v>94.34</v>
      </c>
      <c r="G218" s="23">
        <v>94.34</v>
      </c>
      <c r="H218" s="48"/>
      <c r="I218" s="23">
        <f>J218</f>
        <v>94.34</v>
      </c>
      <c r="J218" s="23">
        <v>94.34</v>
      </c>
      <c r="K218" s="82"/>
    </row>
    <row r="219" spans="1:11" ht="30" customHeight="1">
      <c r="A219" s="16" t="s">
        <v>118</v>
      </c>
      <c r="B219" s="25"/>
      <c r="C219" s="23">
        <v>64.34</v>
      </c>
      <c r="D219" s="23">
        <v>64.34</v>
      </c>
      <c r="E219" s="11"/>
      <c r="F219" s="23">
        <v>64.34</v>
      </c>
      <c r="G219" s="23">
        <v>64.34</v>
      </c>
      <c r="H219" s="11"/>
      <c r="I219" s="23">
        <v>64.34</v>
      </c>
      <c r="J219" s="23">
        <v>64.34</v>
      </c>
      <c r="K219" s="12"/>
    </row>
    <row r="220" spans="1:11" ht="17.25" customHeight="1">
      <c r="A220" s="17" t="s">
        <v>3</v>
      </c>
      <c r="B220" s="50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93" customHeight="1">
      <c r="A221" s="68" t="s">
        <v>147</v>
      </c>
      <c r="B221" s="63"/>
      <c r="C221" s="11">
        <v>1017</v>
      </c>
      <c r="D221" s="11">
        <v>1017</v>
      </c>
      <c r="E221" s="11"/>
      <c r="F221" s="11">
        <v>1017</v>
      </c>
      <c r="G221" s="11">
        <v>1017</v>
      </c>
      <c r="H221" s="11"/>
      <c r="I221" s="11">
        <v>1017</v>
      </c>
      <c r="J221" s="11">
        <v>1017</v>
      </c>
      <c r="K221" s="11"/>
    </row>
    <row r="222" spans="1:11" ht="23.25" customHeight="1">
      <c r="A222" s="68" t="s">
        <v>222</v>
      </c>
      <c r="B222" s="63"/>
      <c r="C222" s="11">
        <v>244</v>
      </c>
      <c r="D222" s="11">
        <v>244</v>
      </c>
      <c r="E222" s="11"/>
      <c r="F222" s="11">
        <v>245</v>
      </c>
      <c r="G222" s="11">
        <v>245</v>
      </c>
      <c r="H222" s="11"/>
      <c r="I222" s="11">
        <v>245</v>
      </c>
      <c r="J222" s="11">
        <v>245</v>
      </c>
      <c r="K222" s="11"/>
    </row>
    <row r="223" spans="1:11" ht="96.75" customHeight="1">
      <c r="A223" s="68" t="s">
        <v>148</v>
      </c>
      <c r="B223" s="50"/>
      <c r="C223" s="11">
        <v>850</v>
      </c>
      <c r="D223" s="11">
        <v>850</v>
      </c>
      <c r="E223" s="11"/>
      <c r="F223" s="11">
        <v>850</v>
      </c>
      <c r="G223" s="11">
        <v>850</v>
      </c>
      <c r="H223" s="11"/>
      <c r="I223" s="11">
        <v>850</v>
      </c>
      <c r="J223" s="11">
        <v>850</v>
      </c>
      <c r="K223" s="9"/>
    </row>
    <row r="224" spans="1:11" ht="113.25" customHeight="1">
      <c r="A224" s="68" t="s">
        <v>190</v>
      </c>
      <c r="B224" s="25"/>
      <c r="C224" s="11">
        <v>23</v>
      </c>
      <c r="D224" s="11"/>
      <c r="E224" s="11">
        <v>23</v>
      </c>
      <c r="F224" s="11">
        <f>H224</f>
        <v>41</v>
      </c>
      <c r="G224" s="11"/>
      <c r="H224" s="11">
        <f>6+1+2+8+24</f>
        <v>41</v>
      </c>
      <c r="I224" s="11">
        <f>K224</f>
        <v>39</v>
      </c>
      <c r="J224" s="11"/>
      <c r="K224" s="11">
        <f>6+1+2+6+24</f>
        <v>39</v>
      </c>
    </row>
    <row r="225" spans="1:11" ht="18" customHeight="1">
      <c r="A225" s="17" t="s">
        <v>4</v>
      </c>
      <c r="B225" s="25"/>
      <c r="C225" s="72"/>
      <c r="D225" s="72"/>
      <c r="E225" s="72"/>
      <c r="F225" s="72"/>
      <c r="G225" s="72"/>
      <c r="H225" s="72"/>
      <c r="I225" s="72"/>
      <c r="J225" s="72"/>
      <c r="K225" s="73"/>
    </row>
    <row r="226" spans="1:11" ht="116.25" customHeight="1">
      <c r="A226" s="68" t="s">
        <v>149</v>
      </c>
      <c r="B226" s="25"/>
      <c r="C226" s="11">
        <f>C215/C218</f>
        <v>118647.97540809837</v>
      </c>
      <c r="D226" s="11">
        <f>D215/D218</f>
        <v>110226.36209455162</v>
      </c>
      <c r="E226" s="11">
        <f>E215/D218</f>
        <v>8421.613313546746</v>
      </c>
      <c r="F226" s="11">
        <f>F215/F218</f>
        <v>121869.95972016112</v>
      </c>
      <c r="G226" s="11">
        <f>G215/G218</f>
        <v>114397.86940852237</v>
      </c>
      <c r="H226" s="11">
        <f>H215/G218</f>
        <v>7472.0903116387535</v>
      </c>
      <c r="I226" s="11">
        <f>I215/I218</f>
        <v>129453.06338774644</v>
      </c>
      <c r="J226" s="11">
        <f>J215/J218</f>
        <v>121589.93004027984</v>
      </c>
      <c r="K226" s="11">
        <f>K215/J218</f>
        <v>7863.13334746661</v>
      </c>
    </row>
    <row r="227" spans="1:11" ht="100.5" customHeight="1">
      <c r="A227" s="68" t="s">
        <v>150</v>
      </c>
      <c r="B227" s="25"/>
      <c r="C227" s="11">
        <f>D227</f>
        <v>6298.175923962971</v>
      </c>
      <c r="D227" s="11">
        <f>(1073013+1838424+1394016+1347241+1477345)/D218/12</f>
        <v>6298.175923962971</v>
      </c>
      <c r="E227" s="11"/>
      <c r="F227" s="11">
        <f>G227</f>
        <v>6874.460285492191</v>
      </c>
      <c r="G227" s="11">
        <f>(1171192+2000233+1522362+1473161+1615491)/G218/12</f>
        <v>6874.460285492191</v>
      </c>
      <c r="H227" s="11"/>
      <c r="I227" s="11">
        <f>J227</f>
        <v>7365.952052858454</v>
      </c>
      <c r="J227" s="11">
        <f>(1252181+2144096+1636097+1592058+1714415)/I218/12</f>
        <v>7365.952052858454</v>
      </c>
      <c r="K227" s="11"/>
    </row>
    <row r="228" spans="1:11" ht="111.75" customHeight="1">
      <c r="A228" s="68" t="s">
        <v>151</v>
      </c>
      <c r="B228" s="25"/>
      <c r="C228" s="23">
        <f>D228</f>
        <v>81.59488692232055</v>
      </c>
      <c r="D228" s="23">
        <f>D216/D221</f>
        <v>81.59488692232055</v>
      </c>
      <c r="E228" s="23"/>
      <c r="F228" s="23">
        <f>G228</f>
        <v>76.67846607669617</v>
      </c>
      <c r="G228" s="23">
        <f>G216/G221</f>
        <v>76.67846607669617</v>
      </c>
      <c r="H228" s="23"/>
      <c r="I228" s="23">
        <f>J228</f>
        <v>76.67846607669617</v>
      </c>
      <c r="J228" s="23">
        <f>J216/J221</f>
        <v>76.67846607669617</v>
      </c>
      <c r="K228" s="12"/>
    </row>
    <row r="229" spans="1:11" ht="111.75" customHeight="1">
      <c r="A229" s="68" t="s">
        <v>152</v>
      </c>
      <c r="B229" s="25"/>
      <c r="C229" s="23">
        <f>C217/C223</f>
        <v>583.72</v>
      </c>
      <c r="D229" s="23">
        <f>D217/D223</f>
        <v>583.72</v>
      </c>
      <c r="E229" s="23"/>
      <c r="F229" s="23">
        <f>F217/F223</f>
        <v>1167.44</v>
      </c>
      <c r="G229" s="23">
        <f>G217/G223</f>
        <v>1167.44</v>
      </c>
      <c r="H229" s="23"/>
      <c r="I229" s="23">
        <f>I217/I223</f>
        <v>1167.44</v>
      </c>
      <c r="J229" s="23">
        <f>J217/J223</f>
        <v>1167.44</v>
      </c>
      <c r="K229" s="12"/>
    </row>
    <row r="230" spans="1:11" ht="117" customHeight="1">
      <c r="A230" s="68" t="s">
        <v>191</v>
      </c>
      <c r="B230" s="25"/>
      <c r="C230" s="11">
        <f>E230</f>
        <v>34543.260869565216</v>
      </c>
      <c r="D230" s="11"/>
      <c r="E230" s="11">
        <f>E215/E224</f>
        <v>34543.260869565216</v>
      </c>
      <c r="F230" s="11">
        <f>H230</f>
        <v>17193.09756097561</v>
      </c>
      <c r="G230" s="11"/>
      <c r="H230" s="11">
        <f>H215/H224</f>
        <v>17193.09756097561</v>
      </c>
      <c r="I230" s="11">
        <f>K230</f>
        <v>19020.71794871795</v>
      </c>
      <c r="J230" s="11"/>
      <c r="K230" s="11">
        <f>K215/K224</f>
        <v>19020.71794871795</v>
      </c>
    </row>
    <row r="231" spans="1:11" ht="18" customHeight="1">
      <c r="A231" s="17" t="s">
        <v>5</v>
      </c>
      <c r="B231" s="25"/>
      <c r="C231" s="72"/>
      <c r="D231" s="72"/>
      <c r="E231" s="72"/>
      <c r="F231" s="72"/>
      <c r="G231" s="72"/>
      <c r="H231" s="72"/>
      <c r="I231" s="72"/>
      <c r="J231" s="72"/>
      <c r="K231" s="72"/>
    </row>
    <row r="232" spans="1:11" ht="117.75" customHeight="1">
      <c r="A232" s="68" t="s">
        <v>153</v>
      </c>
      <c r="B232" s="25"/>
      <c r="C232" s="11">
        <v>12</v>
      </c>
      <c r="D232" s="11">
        <v>12</v>
      </c>
      <c r="E232" s="11"/>
      <c r="F232" s="11">
        <v>14</v>
      </c>
      <c r="G232" s="11">
        <v>14</v>
      </c>
      <c r="H232" s="11"/>
      <c r="I232" s="11">
        <v>15</v>
      </c>
      <c r="J232" s="11">
        <v>15</v>
      </c>
      <c r="K232" s="12"/>
    </row>
    <row r="233" spans="1:11" ht="114.75" customHeight="1">
      <c r="A233" s="68" t="s">
        <v>154</v>
      </c>
      <c r="B233" s="25"/>
      <c r="C233" s="11">
        <v>250</v>
      </c>
      <c r="D233" s="11">
        <v>250</v>
      </c>
      <c r="E233" s="11"/>
      <c r="F233" s="11">
        <v>255</v>
      </c>
      <c r="G233" s="11">
        <v>255</v>
      </c>
      <c r="H233" s="11"/>
      <c r="I233" s="11">
        <v>260</v>
      </c>
      <c r="J233" s="11">
        <v>260</v>
      </c>
      <c r="K233" s="11"/>
    </row>
    <row r="234" spans="1:11" ht="98.25" customHeight="1">
      <c r="A234" s="68" t="s">
        <v>155</v>
      </c>
      <c r="B234" s="25"/>
      <c r="C234" s="15">
        <v>102</v>
      </c>
      <c r="D234" s="15">
        <v>102</v>
      </c>
      <c r="E234" s="26"/>
      <c r="F234" s="15">
        <v>102</v>
      </c>
      <c r="G234" s="15">
        <v>102</v>
      </c>
      <c r="H234" s="26"/>
      <c r="I234" s="15">
        <v>102</v>
      </c>
      <c r="J234" s="15">
        <v>102</v>
      </c>
      <c r="K234" s="27"/>
    </row>
    <row r="235" spans="1:11" ht="20.25" customHeight="1">
      <c r="A235" s="102" t="s">
        <v>71</v>
      </c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</row>
    <row r="236" spans="1:11" ht="32.25" customHeight="1">
      <c r="A236" s="104" t="s">
        <v>72</v>
      </c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1:18" ht="36.75" customHeight="1">
      <c r="A237" s="136" t="s">
        <v>73</v>
      </c>
      <c r="B237" s="51" t="s">
        <v>17</v>
      </c>
      <c r="C237" s="9">
        <f>C242</f>
        <v>4662515</v>
      </c>
      <c r="D237" s="9">
        <f aca="true" t="shared" si="7" ref="D237:K237">D242</f>
        <v>3741125</v>
      </c>
      <c r="E237" s="9">
        <f t="shared" si="7"/>
        <v>921390</v>
      </c>
      <c r="F237" s="9">
        <f t="shared" si="7"/>
        <v>3695636</v>
      </c>
      <c r="G237" s="9">
        <f t="shared" si="7"/>
        <v>3429363</v>
      </c>
      <c r="H237" s="9">
        <f t="shared" si="7"/>
        <v>266273</v>
      </c>
      <c r="I237" s="9">
        <f t="shared" si="7"/>
        <v>3931027</v>
      </c>
      <c r="J237" s="9">
        <f t="shared" si="7"/>
        <v>3650714</v>
      </c>
      <c r="K237" s="9">
        <f t="shared" si="7"/>
        <v>280313</v>
      </c>
      <c r="R237" s="52" t="s">
        <v>15</v>
      </c>
    </row>
    <row r="238" spans="1:18" ht="48.75" customHeight="1">
      <c r="A238" s="134"/>
      <c r="B238" s="96" t="s">
        <v>18</v>
      </c>
      <c r="C238" s="9">
        <f>C237</f>
        <v>4662515</v>
      </c>
      <c r="D238" s="9">
        <f>D237</f>
        <v>3741125</v>
      </c>
      <c r="E238" s="9">
        <f>E237</f>
        <v>921390</v>
      </c>
      <c r="F238" s="9"/>
      <c r="G238" s="9"/>
      <c r="H238" s="9"/>
      <c r="I238" s="9"/>
      <c r="J238" s="9"/>
      <c r="K238" s="9"/>
      <c r="R238" s="52"/>
    </row>
    <row r="239" spans="1:18" ht="36.75" customHeight="1">
      <c r="A239" s="135"/>
      <c r="B239" s="96" t="s">
        <v>252</v>
      </c>
      <c r="C239" s="9"/>
      <c r="D239" s="9"/>
      <c r="E239" s="9"/>
      <c r="F239" s="9">
        <f>F237</f>
        <v>3695636</v>
      </c>
      <c r="G239" s="9">
        <f>G237</f>
        <v>3429363</v>
      </c>
      <c r="H239" s="9">
        <f>H237</f>
        <v>266273</v>
      </c>
      <c r="I239" s="9">
        <f>I237</f>
        <v>3931027</v>
      </c>
      <c r="J239" s="9">
        <f>J237</f>
        <v>3650714</v>
      </c>
      <c r="K239" s="9">
        <f>K237</f>
        <v>280313</v>
      </c>
      <c r="R239" s="52"/>
    </row>
    <row r="240" spans="1:11" ht="81" customHeight="1">
      <c r="A240" s="53" t="s">
        <v>74</v>
      </c>
      <c r="B240" s="50" t="s">
        <v>101</v>
      </c>
      <c r="C240" s="72"/>
      <c r="D240" s="72"/>
      <c r="E240" s="72"/>
      <c r="F240" s="72"/>
      <c r="G240" s="72"/>
      <c r="H240" s="72"/>
      <c r="I240" s="72"/>
      <c r="J240" s="72"/>
      <c r="K240" s="72"/>
    </row>
    <row r="241" spans="1:11" ht="69" customHeight="1">
      <c r="A241" s="43" t="s">
        <v>25</v>
      </c>
      <c r="B241" s="25"/>
      <c r="C241" s="72"/>
      <c r="D241" s="72"/>
      <c r="E241" s="72"/>
      <c r="F241" s="72"/>
      <c r="G241" s="72"/>
      <c r="H241" s="72"/>
      <c r="I241" s="72"/>
      <c r="J241" s="72"/>
      <c r="K241" s="73"/>
    </row>
    <row r="242" spans="1:11" ht="69" customHeight="1">
      <c r="A242" s="49" t="s">
        <v>187</v>
      </c>
      <c r="B242" s="25"/>
      <c r="C242" s="11">
        <f>C243+C244+C245+C246</f>
        <v>4662515</v>
      </c>
      <c r="D242" s="11">
        <f aca="true" t="shared" si="8" ref="D242:K242">D243+D244+D245+D246</f>
        <v>3741125</v>
      </c>
      <c r="E242" s="11">
        <f t="shared" si="8"/>
        <v>921390</v>
      </c>
      <c r="F242" s="11">
        <f t="shared" si="8"/>
        <v>3695636</v>
      </c>
      <c r="G242" s="11">
        <f t="shared" si="8"/>
        <v>3429363</v>
      </c>
      <c r="H242" s="11">
        <f t="shared" si="8"/>
        <v>266273</v>
      </c>
      <c r="I242" s="11">
        <f t="shared" si="8"/>
        <v>3931027</v>
      </c>
      <c r="J242" s="11">
        <f t="shared" si="8"/>
        <v>3650714</v>
      </c>
      <c r="K242" s="11">
        <f t="shared" si="8"/>
        <v>280313</v>
      </c>
    </row>
    <row r="243" spans="1:11" ht="86.25" customHeight="1">
      <c r="A243" s="81" t="s">
        <v>186</v>
      </c>
      <c r="B243" s="25"/>
      <c r="C243" s="11">
        <f>D243+E243</f>
        <v>3550434</v>
      </c>
      <c r="D243" s="11">
        <f>3029044+100000</f>
        <v>3129044</v>
      </c>
      <c r="E243" s="11">
        <v>421390</v>
      </c>
      <c r="F243" s="11">
        <f>G243+H243</f>
        <v>3370875</v>
      </c>
      <c r="G243" s="11">
        <v>3104602</v>
      </c>
      <c r="H243" s="11">
        <v>266273</v>
      </c>
      <c r="I243" s="11">
        <f>J243+K243</f>
        <v>3589139</v>
      </c>
      <c r="J243" s="11">
        <f>3308826</f>
        <v>3308826</v>
      </c>
      <c r="K243" s="95">
        <v>280313</v>
      </c>
    </row>
    <row r="244" spans="1:11" ht="59.25" customHeight="1">
      <c r="A244" s="68" t="s">
        <v>156</v>
      </c>
      <c r="B244" s="25"/>
      <c r="C244" s="11">
        <v>93230</v>
      </c>
      <c r="D244" s="11">
        <f>C244-E244</f>
        <v>93230</v>
      </c>
      <c r="E244" s="11"/>
      <c r="F244" s="11">
        <v>99477</v>
      </c>
      <c r="G244" s="11">
        <f>F244-H244</f>
        <v>99477</v>
      </c>
      <c r="H244" s="11"/>
      <c r="I244" s="11">
        <v>104948</v>
      </c>
      <c r="J244" s="11">
        <f>I244-K244</f>
        <v>104948</v>
      </c>
      <c r="K244" s="72"/>
    </row>
    <row r="245" spans="1:11" ht="47.25" customHeight="1">
      <c r="A245" s="81" t="s">
        <v>157</v>
      </c>
      <c r="B245" s="25"/>
      <c r="C245" s="11">
        <v>208851</v>
      </c>
      <c r="D245" s="11">
        <f>C245-E245</f>
        <v>208851</v>
      </c>
      <c r="E245" s="11"/>
      <c r="F245" s="11">
        <v>225284</v>
      </c>
      <c r="G245" s="11">
        <f>F245-H245</f>
        <v>225284</v>
      </c>
      <c r="H245" s="11"/>
      <c r="I245" s="11">
        <v>236940</v>
      </c>
      <c r="J245" s="11">
        <f>I245-K245</f>
        <v>236940</v>
      </c>
      <c r="K245" s="72"/>
    </row>
    <row r="246" spans="1:11" ht="51" customHeight="1">
      <c r="A246" s="81" t="s">
        <v>158</v>
      </c>
      <c r="B246" s="25"/>
      <c r="C246" s="11">
        <f>D246+E246</f>
        <v>810000</v>
      </c>
      <c r="D246" s="11">
        <v>310000</v>
      </c>
      <c r="E246" s="11">
        <v>500000</v>
      </c>
      <c r="F246" s="11">
        <v>0</v>
      </c>
      <c r="G246" s="11">
        <v>0</v>
      </c>
      <c r="H246" s="11"/>
      <c r="I246" s="11">
        <v>0</v>
      </c>
      <c r="J246" s="11">
        <v>0</v>
      </c>
      <c r="K246" s="72"/>
    </row>
    <row r="247" spans="1:11" ht="23.25" customHeight="1">
      <c r="A247" s="19" t="s">
        <v>37</v>
      </c>
      <c r="B247" s="25"/>
      <c r="C247" s="72"/>
      <c r="D247" s="72"/>
      <c r="E247" s="72"/>
      <c r="F247" s="72"/>
      <c r="G247" s="72"/>
      <c r="H247" s="72"/>
      <c r="I247" s="72"/>
      <c r="J247" s="72"/>
      <c r="K247" s="72"/>
    </row>
    <row r="248" spans="1:11" ht="21" customHeight="1">
      <c r="A248" s="17" t="s">
        <v>6</v>
      </c>
      <c r="B248" s="25"/>
      <c r="C248" s="72"/>
      <c r="D248" s="72"/>
      <c r="E248" s="72"/>
      <c r="F248" s="72"/>
      <c r="G248" s="72"/>
      <c r="H248" s="72"/>
      <c r="I248" s="72"/>
      <c r="J248" s="72"/>
      <c r="K248" s="72"/>
    </row>
    <row r="249" spans="1:11" ht="31.5" customHeight="1">
      <c r="A249" s="43" t="s">
        <v>75</v>
      </c>
      <c r="B249" s="25"/>
      <c r="C249" s="11">
        <v>1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  <c r="J249" s="11">
        <v>1</v>
      </c>
      <c r="K249" s="11">
        <v>1</v>
      </c>
    </row>
    <row r="250" spans="1:11" ht="39.75" customHeight="1">
      <c r="A250" s="43" t="s">
        <v>159</v>
      </c>
      <c r="B250" s="25"/>
      <c r="C250" s="11">
        <v>10</v>
      </c>
      <c r="D250" s="11">
        <v>10</v>
      </c>
      <c r="E250" s="11"/>
      <c r="F250" s="11">
        <v>10</v>
      </c>
      <c r="G250" s="11">
        <v>10</v>
      </c>
      <c r="H250" s="11"/>
      <c r="I250" s="11">
        <v>10</v>
      </c>
      <c r="J250" s="11">
        <v>10</v>
      </c>
      <c r="K250" s="24"/>
    </row>
    <row r="251" spans="1:11" ht="51" customHeight="1">
      <c r="A251" s="43" t="s">
        <v>160</v>
      </c>
      <c r="B251" s="25"/>
      <c r="C251" s="11">
        <v>39</v>
      </c>
      <c r="D251" s="11">
        <v>39</v>
      </c>
      <c r="E251" s="11"/>
      <c r="F251" s="11">
        <v>39</v>
      </c>
      <c r="G251" s="11">
        <v>39</v>
      </c>
      <c r="H251" s="11"/>
      <c r="I251" s="11">
        <v>39</v>
      </c>
      <c r="J251" s="11">
        <v>39</v>
      </c>
      <c r="K251" s="12"/>
    </row>
    <row r="252" spans="1:11" ht="38.25" customHeight="1">
      <c r="A252" s="43" t="s">
        <v>77</v>
      </c>
      <c r="B252" s="25"/>
      <c r="C252" s="15">
        <f>D252+E252</f>
        <v>35</v>
      </c>
      <c r="D252" s="15">
        <v>32</v>
      </c>
      <c r="E252" s="15">
        <v>3</v>
      </c>
      <c r="F252" s="15">
        <f>G252+H252</f>
        <v>35</v>
      </c>
      <c r="G252" s="15">
        <v>32</v>
      </c>
      <c r="H252" s="15">
        <v>3</v>
      </c>
      <c r="I252" s="15">
        <f>J252+K252</f>
        <v>35</v>
      </c>
      <c r="J252" s="15">
        <v>32</v>
      </c>
      <c r="K252" s="15">
        <v>3</v>
      </c>
    </row>
    <row r="253" spans="1:11" ht="28.5" customHeight="1">
      <c r="A253" s="17" t="s">
        <v>76</v>
      </c>
      <c r="B253" s="25"/>
      <c r="C253" s="11"/>
      <c r="D253" s="11"/>
      <c r="E253" s="11"/>
      <c r="F253" s="11"/>
      <c r="G253" s="11"/>
      <c r="H253" s="11"/>
      <c r="I253" s="11"/>
      <c r="J253" s="11"/>
      <c r="K253" s="12"/>
    </row>
    <row r="254" spans="1:13" ht="54" customHeight="1">
      <c r="A254" s="68" t="s">
        <v>161</v>
      </c>
      <c r="B254" s="25"/>
      <c r="C254" s="11">
        <f>D254</f>
        <v>113</v>
      </c>
      <c r="D254" s="11">
        <v>113</v>
      </c>
      <c r="E254" s="11"/>
      <c r="F254" s="11">
        <f>G254</f>
        <v>120</v>
      </c>
      <c r="G254" s="11">
        <v>120</v>
      </c>
      <c r="H254" s="11"/>
      <c r="I254" s="11">
        <f>J254</f>
        <v>127</v>
      </c>
      <c r="J254" s="11">
        <v>127</v>
      </c>
      <c r="K254" s="12"/>
      <c r="M254" s="34">
        <f>7+8+9+16+14+9+10+9+17+14</f>
        <v>113</v>
      </c>
    </row>
    <row r="255" spans="1:11" ht="70.5" customHeight="1">
      <c r="A255" s="68" t="s">
        <v>162</v>
      </c>
      <c r="B255" s="25"/>
      <c r="C255" s="11">
        <f>D255</f>
        <v>396</v>
      </c>
      <c r="D255" s="11">
        <v>396</v>
      </c>
      <c r="E255" s="11"/>
      <c r="F255" s="11">
        <f>G255</f>
        <v>403</v>
      </c>
      <c r="G255" s="11">
        <v>403</v>
      </c>
      <c r="H255" s="11"/>
      <c r="I255" s="11">
        <f>J255</f>
        <v>410</v>
      </c>
      <c r="J255" s="11">
        <v>410</v>
      </c>
      <c r="K255" s="12"/>
    </row>
    <row r="256" spans="1:11" ht="21" customHeight="1">
      <c r="A256" s="17" t="s">
        <v>4</v>
      </c>
      <c r="B256" s="25"/>
      <c r="C256" s="23"/>
      <c r="D256" s="23"/>
      <c r="E256" s="23"/>
      <c r="F256" s="23"/>
      <c r="G256" s="23"/>
      <c r="H256" s="23"/>
      <c r="I256" s="23"/>
      <c r="J256" s="23"/>
      <c r="K256" s="24"/>
    </row>
    <row r="257" spans="1:11" ht="69.75" customHeight="1">
      <c r="A257" s="68" t="s">
        <v>163</v>
      </c>
      <c r="B257" s="25"/>
      <c r="C257" s="23">
        <f>D257</f>
        <v>1344</v>
      </c>
      <c r="D257" s="23">
        <f>13440/D250</f>
        <v>1344</v>
      </c>
      <c r="E257" s="23"/>
      <c r="F257" s="23">
        <f>G257</f>
        <v>1434.1</v>
      </c>
      <c r="G257" s="23">
        <f>14341/G250</f>
        <v>1434.1</v>
      </c>
      <c r="H257" s="23"/>
      <c r="I257" s="23">
        <f>J257</f>
        <v>1512.9</v>
      </c>
      <c r="J257" s="23">
        <f>15129/J250</f>
        <v>1512.9</v>
      </c>
      <c r="K257" s="12"/>
    </row>
    <row r="258" spans="1:11" ht="66.75" customHeight="1">
      <c r="A258" s="68" t="s">
        <v>164</v>
      </c>
      <c r="B258" s="25"/>
      <c r="C258" s="23">
        <f>D258</f>
        <v>1556.923076923077</v>
      </c>
      <c r="D258" s="23">
        <f>60720/D251</f>
        <v>1556.923076923077</v>
      </c>
      <c r="E258" s="23"/>
      <c r="F258" s="23">
        <f>G258</f>
        <v>1661.2307692307693</v>
      </c>
      <c r="G258" s="23">
        <f>64788/G251</f>
        <v>1661.2307692307693</v>
      </c>
      <c r="H258" s="23"/>
      <c r="I258" s="23">
        <f>J258</f>
        <v>1752.6153846153845</v>
      </c>
      <c r="J258" s="23">
        <f>68352/J251</f>
        <v>1752.6153846153845</v>
      </c>
      <c r="K258" s="12"/>
    </row>
    <row r="259" spans="1:11" ht="69" customHeight="1">
      <c r="A259" s="68" t="s">
        <v>241</v>
      </c>
      <c r="B259" s="25"/>
      <c r="C259" s="23">
        <f>D259</f>
        <v>118.93805309734513</v>
      </c>
      <c r="D259" s="23">
        <f>13440/D254</f>
        <v>118.93805309734513</v>
      </c>
      <c r="E259" s="23"/>
      <c r="F259" s="23">
        <f>G259</f>
        <v>119.50833333333334</v>
      </c>
      <c r="G259" s="23">
        <f>14341/G254</f>
        <v>119.50833333333334</v>
      </c>
      <c r="H259" s="23"/>
      <c r="I259" s="23">
        <f>J259</f>
        <v>119.1259842519685</v>
      </c>
      <c r="J259" s="23">
        <f>15129/J254</f>
        <v>119.1259842519685</v>
      </c>
      <c r="K259" s="12"/>
    </row>
    <row r="260" spans="1:11" ht="70.5" customHeight="1">
      <c r="A260" s="68" t="s">
        <v>165</v>
      </c>
      <c r="B260" s="57"/>
      <c r="C260" s="23">
        <f>D260</f>
        <v>153.33333333333334</v>
      </c>
      <c r="D260" s="23">
        <f>60720/D255</f>
        <v>153.33333333333334</v>
      </c>
      <c r="E260" s="23"/>
      <c r="F260" s="23">
        <f>G260</f>
        <v>160.76426799007444</v>
      </c>
      <c r="G260" s="23">
        <f>64788/G255</f>
        <v>160.76426799007444</v>
      </c>
      <c r="H260" s="23"/>
      <c r="I260" s="23">
        <f>J260</f>
        <v>166.71219512195123</v>
      </c>
      <c r="J260" s="23">
        <f>68352/J255</f>
        <v>166.71219512195123</v>
      </c>
      <c r="K260" s="9"/>
    </row>
    <row r="261" spans="1:11" ht="48.75" customHeight="1">
      <c r="A261" s="68" t="s">
        <v>78</v>
      </c>
      <c r="B261" s="70"/>
      <c r="C261" s="11">
        <v>5393</v>
      </c>
      <c r="D261" s="11">
        <v>5393</v>
      </c>
      <c r="E261" s="11">
        <f>158895/E252/12</f>
        <v>4413.75</v>
      </c>
      <c r="F261" s="11">
        <f>(2234434+168133)/F252/12</f>
        <v>5720.39761904762</v>
      </c>
      <c r="G261" s="11">
        <f>2234434/G252/12</f>
        <v>5818.838541666667</v>
      </c>
      <c r="H261" s="11">
        <f>168133/H252/12</f>
        <v>4670.361111111111</v>
      </c>
      <c r="I261" s="11">
        <f>(2383957+176688)/I252/12</f>
        <v>6096.773809523809</v>
      </c>
      <c r="J261" s="11">
        <f>2383957/J252/12</f>
        <v>6208.221354166667</v>
      </c>
      <c r="K261" s="11">
        <f>176688/K252/12</f>
        <v>4908</v>
      </c>
    </row>
    <row r="262" spans="1:11" ht="21.75" customHeight="1">
      <c r="A262" s="17" t="s">
        <v>5</v>
      </c>
      <c r="B262" s="25"/>
      <c r="C262" s="72"/>
      <c r="D262" s="72"/>
      <c r="E262" s="72"/>
      <c r="F262" s="72"/>
      <c r="G262" s="72"/>
      <c r="H262" s="72"/>
      <c r="I262" s="72"/>
      <c r="J262" s="72"/>
      <c r="K262" s="72"/>
    </row>
    <row r="263" spans="1:11" ht="63.75" customHeight="1">
      <c r="A263" s="68" t="s">
        <v>166</v>
      </c>
      <c r="B263" s="25"/>
      <c r="C263" s="48">
        <v>102.9</v>
      </c>
      <c r="D263" s="48">
        <v>102.9</v>
      </c>
      <c r="E263" s="48"/>
      <c r="F263" s="48">
        <v>103</v>
      </c>
      <c r="G263" s="48">
        <v>103</v>
      </c>
      <c r="H263" s="48"/>
      <c r="I263" s="48">
        <v>103.1</v>
      </c>
      <c r="J263" s="48">
        <v>103.1</v>
      </c>
      <c r="K263" s="72"/>
    </row>
    <row r="264" spans="1:11" ht="68.25" customHeight="1">
      <c r="A264" s="68" t="s">
        <v>167</v>
      </c>
      <c r="B264" s="25"/>
      <c r="C264" s="48">
        <v>101</v>
      </c>
      <c r="D264" s="48">
        <v>101</v>
      </c>
      <c r="E264" s="62"/>
      <c r="F264" s="48">
        <v>101.1</v>
      </c>
      <c r="G264" s="48">
        <v>101.1</v>
      </c>
      <c r="H264" s="62"/>
      <c r="I264" s="48">
        <v>102</v>
      </c>
      <c r="J264" s="48">
        <v>102</v>
      </c>
      <c r="K264" s="72"/>
    </row>
    <row r="265" spans="1:11" ht="57.75" customHeight="1">
      <c r="A265" s="68" t="s">
        <v>168</v>
      </c>
      <c r="B265" s="25"/>
      <c r="C265" s="48">
        <v>108.2</v>
      </c>
      <c r="D265" s="48">
        <v>108.2</v>
      </c>
      <c r="E265" s="48"/>
      <c r="F265" s="48">
        <v>110</v>
      </c>
      <c r="G265" s="48">
        <v>110</v>
      </c>
      <c r="H265" s="48"/>
      <c r="I265" s="48">
        <v>109</v>
      </c>
      <c r="J265" s="48">
        <v>109</v>
      </c>
      <c r="K265" s="72"/>
    </row>
    <row r="266" spans="1:11" ht="54" customHeight="1">
      <c r="A266" s="68" t="s">
        <v>169</v>
      </c>
      <c r="B266" s="25"/>
      <c r="C266" s="48">
        <v>102.7</v>
      </c>
      <c r="D266" s="48">
        <v>102.7</v>
      </c>
      <c r="E266" s="48"/>
      <c r="F266" s="48">
        <v>102.6</v>
      </c>
      <c r="G266" s="48">
        <v>102.6</v>
      </c>
      <c r="H266" s="48"/>
      <c r="I266" s="48">
        <v>102.5</v>
      </c>
      <c r="J266" s="48">
        <v>102.5</v>
      </c>
      <c r="K266" s="93"/>
    </row>
    <row r="267" spans="1:11" ht="20.25" customHeight="1">
      <c r="A267" s="109" t="s">
        <v>79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</row>
    <row r="268" spans="1:11" ht="36" customHeight="1">
      <c r="A268" s="104" t="s">
        <v>80</v>
      </c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1:11" ht="30.75" customHeight="1">
      <c r="A269" s="111" t="s">
        <v>81</v>
      </c>
      <c r="B269" s="83" t="s">
        <v>182</v>
      </c>
      <c r="C269" s="84">
        <f>C275+C293+C314+C325+C336</f>
        <v>6950948</v>
      </c>
      <c r="D269" s="84">
        <f>D275+D293+D314+D325+D336</f>
        <v>6843948</v>
      </c>
      <c r="E269" s="84">
        <f>E275+E293+E314+E325</f>
        <v>107000</v>
      </c>
      <c r="F269" s="84">
        <f>G269+H269</f>
        <v>7488894</v>
      </c>
      <c r="G269" s="84">
        <f>G275+G293+G314+G325+G336</f>
        <v>7376544</v>
      </c>
      <c r="H269" s="84">
        <f>H275+H293+H314+H325+H336</f>
        <v>112350</v>
      </c>
      <c r="I269" s="84">
        <f>I275+I293+I314+I325+I336</f>
        <v>8339208</v>
      </c>
      <c r="J269" s="84">
        <f>J275+J293+J314+J325+J336</f>
        <v>8221238</v>
      </c>
      <c r="K269" s="84">
        <f>K275+K293+K314+K325</f>
        <v>117970</v>
      </c>
    </row>
    <row r="270" spans="1:11" ht="45.75" customHeight="1">
      <c r="A270" s="111"/>
      <c r="B270" s="56" t="s">
        <v>18</v>
      </c>
      <c r="C270" s="9">
        <f>C275+C294+C314+C325+C336</f>
        <v>6843948</v>
      </c>
      <c r="D270" s="9">
        <f>D275+D294+D314+D325+D336</f>
        <v>6843948</v>
      </c>
      <c r="E270" s="9"/>
      <c r="F270" s="9"/>
      <c r="G270" s="9"/>
      <c r="H270" s="9"/>
      <c r="I270" s="9"/>
      <c r="J270" s="9"/>
      <c r="K270" s="9"/>
    </row>
    <row r="271" spans="1:11" ht="30.75" customHeight="1">
      <c r="A271" s="111"/>
      <c r="B271" s="56" t="s">
        <v>252</v>
      </c>
      <c r="C271" s="9"/>
      <c r="D271" s="9"/>
      <c r="E271" s="9"/>
      <c r="F271" s="9">
        <f>F275+F295+F314+F325+F336</f>
        <v>7376544</v>
      </c>
      <c r="G271" s="9">
        <f>G275+G295+G314+G325+G336</f>
        <v>7376544</v>
      </c>
      <c r="H271" s="9"/>
      <c r="I271" s="9">
        <f>I275+I295+I314+I325+I336</f>
        <v>8339208</v>
      </c>
      <c r="J271" s="9">
        <f>J275+J295+J314+J325+J336</f>
        <v>8221238</v>
      </c>
      <c r="K271" s="9">
        <f>K275+K295+K314+K325+K336</f>
        <v>117970</v>
      </c>
    </row>
    <row r="272" spans="1:11" ht="40.5" customHeight="1">
      <c r="A272" s="112"/>
      <c r="B272" s="56" t="s">
        <v>242</v>
      </c>
      <c r="C272" s="9">
        <f>C296</f>
        <v>107000</v>
      </c>
      <c r="D272" s="9"/>
      <c r="E272" s="9">
        <f aca="true" t="shared" si="9" ref="E272:K272">E296</f>
        <v>107000</v>
      </c>
      <c r="F272" s="9">
        <f t="shared" si="9"/>
        <v>112350</v>
      </c>
      <c r="G272" s="9"/>
      <c r="H272" s="9">
        <f t="shared" si="9"/>
        <v>112350</v>
      </c>
      <c r="I272" s="9">
        <f t="shared" si="9"/>
        <v>117970</v>
      </c>
      <c r="J272" s="9"/>
      <c r="K272" s="9">
        <f t="shared" si="9"/>
        <v>117970</v>
      </c>
    </row>
    <row r="273" spans="1:11" ht="73.5" customHeight="1">
      <c r="A273" s="85" t="s">
        <v>170</v>
      </c>
      <c r="B273" s="29" t="s">
        <v>102</v>
      </c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19.25" customHeight="1">
      <c r="A274" s="68" t="s">
        <v>82</v>
      </c>
      <c r="B274" s="25"/>
      <c r="C274" s="11"/>
      <c r="D274" s="11"/>
      <c r="E274" s="11"/>
      <c r="F274" s="11"/>
      <c r="G274" s="11"/>
      <c r="H274" s="11"/>
      <c r="I274" s="11"/>
      <c r="J274" s="11"/>
      <c r="K274" s="10"/>
    </row>
    <row r="275" spans="1:12" ht="89.25" customHeight="1">
      <c r="A275" s="81" t="s">
        <v>83</v>
      </c>
      <c r="B275" s="25"/>
      <c r="C275" s="9">
        <f>C276+C277</f>
        <v>4014480</v>
      </c>
      <c r="D275" s="9">
        <f aca="true" t="shared" si="10" ref="D275:L275">D276+D277</f>
        <v>4014480</v>
      </c>
      <c r="E275" s="9"/>
      <c r="F275" s="9">
        <f t="shared" si="10"/>
        <v>4172851</v>
      </c>
      <c r="G275" s="9">
        <f t="shared" si="10"/>
        <v>4172851</v>
      </c>
      <c r="H275" s="9"/>
      <c r="I275" s="9">
        <f t="shared" si="10"/>
        <v>4445714</v>
      </c>
      <c r="J275" s="9">
        <f t="shared" si="10"/>
        <v>4445714</v>
      </c>
      <c r="K275" s="9"/>
      <c r="L275" s="9">
        <f t="shared" si="10"/>
        <v>0</v>
      </c>
    </row>
    <row r="276" spans="1:11" ht="49.5" customHeight="1">
      <c r="A276" s="90" t="s">
        <v>189</v>
      </c>
      <c r="B276" s="25"/>
      <c r="C276" s="92">
        <f>D276</f>
        <v>2591604</v>
      </c>
      <c r="D276" s="92">
        <f>2441604+150000</f>
        <v>2591604</v>
      </c>
      <c r="E276" s="92"/>
      <c r="F276" s="92">
        <f>G276</f>
        <v>2654642</v>
      </c>
      <c r="G276" s="92">
        <v>2654642</v>
      </c>
      <c r="H276" s="92"/>
      <c r="I276" s="92">
        <f>J276</f>
        <v>2844004</v>
      </c>
      <c r="J276" s="92">
        <v>2844004</v>
      </c>
      <c r="K276" s="92"/>
    </row>
    <row r="277" spans="1:11" ht="64.5" customHeight="1">
      <c r="A277" s="90" t="s">
        <v>171</v>
      </c>
      <c r="B277" s="25"/>
      <c r="C277" s="92">
        <f>D277</f>
        <v>1422876</v>
      </c>
      <c r="D277" s="92">
        <v>1422876</v>
      </c>
      <c r="E277" s="92"/>
      <c r="F277" s="92">
        <f>G277</f>
        <v>1518209</v>
      </c>
      <c r="G277" s="92">
        <v>1518209</v>
      </c>
      <c r="H277" s="92"/>
      <c r="I277" s="92">
        <f>J277</f>
        <v>1601710</v>
      </c>
      <c r="J277" s="92">
        <v>1601710</v>
      </c>
      <c r="K277" s="92"/>
    </row>
    <row r="278" spans="1:11" ht="22.5" customHeight="1">
      <c r="A278" s="19" t="s">
        <v>37</v>
      </c>
      <c r="B278" s="25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21" customHeight="1">
      <c r="A279" s="17" t="s">
        <v>6</v>
      </c>
      <c r="B279" s="25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32.25" customHeight="1">
      <c r="A280" s="43" t="s">
        <v>8</v>
      </c>
      <c r="B280" s="25"/>
      <c r="C280" s="11">
        <v>1</v>
      </c>
      <c r="D280" s="11">
        <v>1</v>
      </c>
      <c r="E280" s="11"/>
      <c r="F280" s="11">
        <v>1</v>
      </c>
      <c r="G280" s="11">
        <v>1</v>
      </c>
      <c r="H280" s="11"/>
      <c r="I280" s="11">
        <v>1</v>
      </c>
      <c r="J280" s="11">
        <v>1</v>
      </c>
      <c r="K280" s="12"/>
    </row>
    <row r="281" spans="1:11" ht="54" customHeight="1">
      <c r="A281" s="43" t="s">
        <v>188</v>
      </c>
      <c r="B281" s="25"/>
      <c r="C281" s="92">
        <f>D281</f>
        <v>2591604</v>
      </c>
      <c r="D281" s="92">
        <f>2441604+150000</f>
        <v>2591604</v>
      </c>
      <c r="E281" s="92"/>
      <c r="F281" s="92">
        <f>G281</f>
        <v>2654642</v>
      </c>
      <c r="G281" s="92">
        <v>2654642</v>
      </c>
      <c r="H281" s="92"/>
      <c r="I281" s="92">
        <f>J281</f>
        <v>2844004</v>
      </c>
      <c r="J281" s="92">
        <v>2844004</v>
      </c>
      <c r="K281" s="11"/>
    </row>
    <row r="282" spans="1:11" ht="42" customHeight="1">
      <c r="A282" s="43" t="s">
        <v>85</v>
      </c>
      <c r="B282" s="25"/>
      <c r="C282" s="92">
        <f>D282</f>
        <v>1422876</v>
      </c>
      <c r="D282" s="92">
        <v>1422876</v>
      </c>
      <c r="E282" s="92"/>
      <c r="F282" s="92">
        <f>G282</f>
        <v>1518209</v>
      </c>
      <c r="G282" s="92">
        <v>1518209</v>
      </c>
      <c r="H282" s="92"/>
      <c r="I282" s="92">
        <f>J282</f>
        <v>1601710</v>
      </c>
      <c r="J282" s="92">
        <v>1601710</v>
      </c>
      <c r="K282" s="11"/>
    </row>
    <row r="283" spans="1:11" ht="19.5" customHeight="1">
      <c r="A283" s="43" t="s">
        <v>172</v>
      </c>
      <c r="B283" s="25"/>
      <c r="C283" s="15">
        <v>25.5</v>
      </c>
      <c r="D283" s="15">
        <v>25.5</v>
      </c>
      <c r="E283" s="26"/>
      <c r="F283" s="15">
        <v>25.5</v>
      </c>
      <c r="G283" s="15">
        <v>25.5</v>
      </c>
      <c r="H283" s="26"/>
      <c r="I283" s="15">
        <v>25.5</v>
      </c>
      <c r="J283" s="15">
        <v>25.5</v>
      </c>
      <c r="K283" s="27"/>
    </row>
    <row r="284" spans="1:11" ht="23.25" customHeight="1">
      <c r="A284" s="43" t="s">
        <v>173</v>
      </c>
      <c r="B284" s="25"/>
      <c r="C284" s="15">
        <v>14.5</v>
      </c>
      <c r="D284" s="15">
        <v>14.5</v>
      </c>
      <c r="E284" s="26"/>
      <c r="F284" s="15">
        <v>14.5</v>
      </c>
      <c r="G284" s="15">
        <v>14.5</v>
      </c>
      <c r="H284" s="26"/>
      <c r="I284" s="15">
        <v>14.5</v>
      </c>
      <c r="J284" s="15">
        <v>14.5</v>
      </c>
      <c r="K284" s="27"/>
    </row>
    <row r="285" spans="1:11" ht="23.25" customHeight="1">
      <c r="A285" s="17" t="s">
        <v>3</v>
      </c>
      <c r="B285" s="25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32.25" customHeight="1">
      <c r="A286" s="43" t="s">
        <v>84</v>
      </c>
      <c r="B286" s="25"/>
      <c r="C286" s="11">
        <v>5</v>
      </c>
      <c r="D286" s="11">
        <v>5</v>
      </c>
      <c r="E286" s="11"/>
      <c r="F286" s="11">
        <v>5</v>
      </c>
      <c r="G286" s="11">
        <v>5</v>
      </c>
      <c r="H286" s="11"/>
      <c r="I286" s="11">
        <v>5</v>
      </c>
      <c r="J286" s="11">
        <v>5</v>
      </c>
      <c r="K286" s="11"/>
    </row>
    <row r="287" spans="1:11" ht="23.25" customHeight="1">
      <c r="A287" s="17" t="s">
        <v>4</v>
      </c>
      <c r="B287" s="25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53.25" customHeight="1">
      <c r="A288" s="68" t="s">
        <v>16</v>
      </c>
      <c r="B288" s="25"/>
      <c r="C288" s="11">
        <f>C282/C286</f>
        <v>284575.2</v>
      </c>
      <c r="D288" s="11">
        <f>D282/D286</f>
        <v>284575.2</v>
      </c>
      <c r="E288" s="11"/>
      <c r="F288" s="11">
        <f>F282/F286</f>
        <v>303641.8</v>
      </c>
      <c r="G288" s="11">
        <f>G282/G286</f>
        <v>303641.8</v>
      </c>
      <c r="H288" s="11"/>
      <c r="I288" s="11">
        <f>I282/I286</f>
        <v>320342</v>
      </c>
      <c r="J288" s="11">
        <f>J282/J286</f>
        <v>320342</v>
      </c>
      <c r="K288" s="11"/>
    </row>
    <row r="289" spans="1:11" ht="26.25" customHeight="1">
      <c r="A289" s="17" t="s">
        <v>5</v>
      </c>
      <c r="B289" s="25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73.5" customHeight="1">
      <c r="A290" s="68" t="s">
        <v>174</v>
      </c>
      <c r="B290" s="25"/>
      <c r="C290" s="48">
        <v>114.5</v>
      </c>
      <c r="D290" s="48">
        <v>114.5</v>
      </c>
      <c r="E290" s="48"/>
      <c r="F290" s="48">
        <v>100</v>
      </c>
      <c r="G290" s="48">
        <v>100</v>
      </c>
      <c r="H290" s="48"/>
      <c r="I290" s="48">
        <v>100</v>
      </c>
      <c r="J290" s="48">
        <v>100</v>
      </c>
      <c r="K290" s="11"/>
    </row>
    <row r="291" spans="1:11" ht="51.75" customHeight="1">
      <c r="A291" s="68" t="s">
        <v>175</v>
      </c>
      <c r="B291" s="25"/>
      <c r="C291" s="11">
        <v>11</v>
      </c>
      <c r="D291" s="11">
        <v>11</v>
      </c>
      <c r="E291" s="11"/>
      <c r="F291" s="11">
        <v>12</v>
      </c>
      <c r="G291" s="11">
        <v>12</v>
      </c>
      <c r="H291" s="11"/>
      <c r="I291" s="11">
        <v>14</v>
      </c>
      <c r="J291" s="11">
        <v>14</v>
      </c>
      <c r="K291" s="11"/>
    </row>
    <row r="292" spans="1:11" ht="59.25" customHeight="1">
      <c r="A292" s="68" t="s">
        <v>176</v>
      </c>
      <c r="B292" s="25"/>
      <c r="C292" s="48">
        <v>110</v>
      </c>
      <c r="D292" s="48">
        <v>110</v>
      </c>
      <c r="E292" s="11"/>
      <c r="F292" s="48">
        <v>109.1</v>
      </c>
      <c r="G292" s="48">
        <v>109.1</v>
      </c>
      <c r="H292" s="11"/>
      <c r="I292" s="48">
        <v>116.7</v>
      </c>
      <c r="J292" s="48">
        <v>116.7</v>
      </c>
      <c r="K292" s="11"/>
    </row>
    <row r="293" spans="1:11" ht="32.25" customHeight="1">
      <c r="A293" s="99" t="s">
        <v>179</v>
      </c>
      <c r="B293" s="29" t="s">
        <v>182</v>
      </c>
      <c r="C293" s="87">
        <f>C294+C296</f>
        <v>2183220</v>
      </c>
      <c r="D293" s="87">
        <f>D294+D296</f>
        <v>2076220</v>
      </c>
      <c r="E293" s="87">
        <f>E294+E296</f>
        <v>107000</v>
      </c>
      <c r="F293" s="87">
        <f>F295+F296</f>
        <v>2510667</v>
      </c>
      <c r="G293" s="87">
        <f>G294+G295</f>
        <v>2398317</v>
      </c>
      <c r="H293" s="87">
        <f>H296</f>
        <v>112350</v>
      </c>
      <c r="I293" s="87">
        <f>I294+I295</f>
        <v>3042038</v>
      </c>
      <c r="J293" s="87">
        <f>J294+J295</f>
        <v>2924068</v>
      </c>
      <c r="K293" s="87">
        <f>K294+K295</f>
        <v>117970</v>
      </c>
    </row>
    <row r="294" spans="1:11" ht="48" customHeight="1">
      <c r="A294" s="100"/>
      <c r="B294" s="56" t="s">
        <v>18</v>
      </c>
      <c r="C294" s="9">
        <f>D294</f>
        <v>2076220</v>
      </c>
      <c r="D294" s="9">
        <f>D297+D298</f>
        <v>2076220</v>
      </c>
      <c r="E294" s="9"/>
      <c r="F294" s="9"/>
      <c r="G294" s="9"/>
      <c r="H294" s="9"/>
      <c r="I294" s="9"/>
      <c r="J294" s="9"/>
      <c r="K294" s="9"/>
    </row>
    <row r="295" spans="1:11" ht="48" customHeight="1">
      <c r="A295" s="100"/>
      <c r="B295" s="56" t="s">
        <v>252</v>
      </c>
      <c r="C295" s="9"/>
      <c r="D295" s="9"/>
      <c r="E295" s="9"/>
      <c r="F295" s="9">
        <f>G295</f>
        <v>2398317</v>
      </c>
      <c r="G295" s="9">
        <f>G297+G298</f>
        <v>2398317</v>
      </c>
      <c r="H295" s="9"/>
      <c r="I295" s="9">
        <f>I297+I298</f>
        <v>3042038</v>
      </c>
      <c r="J295" s="9">
        <f>J297+J298</f>
        <v>2924068</v>
      </c>
      <c r="K295" s="9">
        <f>K297+K298</f>
        <v>117970</v>
      </c>
    </row>
    <row r="296" spans="1:11" ht="53.25" customHeight="1">
      <c r="A296" s="101"/>
      <c r="B296" s="56" t="s">
        <v>242</v>
      </c>
      <c r="C296" s="9">
        <f>E296</f>
        <v>107000</v>
      </c>
      <c r="D296" s="9"/>
      <c r="E296" s="9">
        <f>E297</f>
        <v>107000</v>
      </c>
      <c r="F296" s="9">
        <f>H296</f>
        <v>112350</v>
      </c>
      <c r="G296" s="9"/>
      <c r="H296" s="9">
        <f>H297</f>
        <v>112350</v>
      </c>
      <c r="I296" s="9">
        <f>K296</f>
        <v>117970</v>
      </c>
      <c r="J296" s="9"/>
      <c r="K296" s="9">
        <f>K297</f>
        <v>117970</v>
      </c>
    </row>
    <row r="297" spans="1:11" ht="53.25" customHeight="1">
      <c r="A297" s="81" t="s">
        <v>177</v>
      </c>
      <c r="B297" s="56"/>
      <c r="C297" s="11">
        <f>D297+E297</f>
        <v>1869740</v>
      </c>
      <c r="D297" s="11">
        <f>1912740-150000</f>
        <v>1762740</v>
      </c>
      <c r="E297" s="11">
        <v>107000</v>
      </c>
      <c r="F297" s="11">
        <f>G297+H297</f>
        <v>2176184</v>
      </c>
      <c r="G297" s="11">
        <v>2063834</v>
      </c>
      <c r="H297" s="11">
        <v>112350</v>
      </c>
      <c r="I297" s="11">
        <f>J297+K297</f>
        <v>2684577</v>
      </c>
      <c r="J297" s="11">
        <v>2566607</v>
      </c>
      <c r="K297" s="11">
        <v>117970</v>
      </c>
    </row>
    <row r="298" spans="1:11" ht="53.25" customHeight="1">
      <c r="A298" s="81" t="s">
        <v>178</v>
      </c>
      <c r="B298" s="56"/>
      <c r="C298" s="11">
        <f>D298</f>
        <v>313480</v>
      </c>
      <c r="D298" s="11">
        <v>313480</v>
      </c>
      <c r="E298" s="11"/>
      <c r="F298" s="11">
        <f>G298</f>
        <v>334483</v>
      </c>
      <c r="G298" s="11">
        <v>334483</v>
      </c>
      <c r="H298" s="11"/>
      <c r="I298" s="11">
        <f>J298</f>
        <v>357461</v>
      </c>
      <c r="J298" s="11">
        <v>357461</v>
      </c>
      <c r="K298" s="11"/>
    </row>
    <row r="299" spans="1:11" ht="23.25" customHeight="1">
      <c r="A299" s="19" t="s">
        <v>37</v>
      </c>
      <c r="B299" s="25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22.5" customHeight="1">
      <c r="A300" s="17" t="s">
        <v>6</v>
      </c>
      <c r="B300" s="25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32.25" customHeight="1">
      <c r="A301" s="43" t="s">
        <v>86</v>
      </c>
      <c r="B301" s="25"/>
      <c r="C301" s="11">
        <v>1</v>
      </c>
      <c r="D301" s="11">
        <v>1</v>
      </c>
      <c r="E301" s="11"/>
      <c r="F301" s="11">
        <v>1</v>
      </c>
      <c r="G301" s="11">
        <v>1</v>
      </c>
      <c r="H301" s="11"/>
      <c r="I301" s="11">
        <v>1</v>
      </c>
      <c r="J301" s="11">
        <v>1</v>
      </c>
      <c r="K301" s="12"/>
    </row>
    <row r="302" spans="1:11" ht="57" customHeight="1">
      <c r="A302" s="43" t="s">
        <v>192</v>
      </c>
      <c r="B302" s="25"/>
      <c r="C302" s="11">
        <f>D302+E302</f>
        <v>1869740</v>
      </c>
      <c r="D302" s="11">
        <f>1912740-150000</f>
        <v>1762740</v>
      </c>
      <c r="E302" s="11">
        <v>107000</v>
      </c>
      <c r="F302" s="11">
        <f>G302+H302</f>
        <v>2176184</v>
      </c>
      <c r="G302" s="11">
        <v>2063834</v>
      </c>
      <c r="H302" s="11">
        <v>112350</v>
      </c>
      <c r="I302" s="11">
        <f>J302+K302</f>
        <v>2684577</v>
      </c>
      <c r="J302" s="11">
        <v>2566607</v>
      </c>
      <c r="K302" s="11">
        <v>117970</v>
      </c>
    </row>
    <row r="303" spans="1:11" ht="32.25" customHeight="1">
      <c r="A303" s="43" t="s">
        <v>85</v>
      </c>
      <c r="B303" s="25"/>
      <c r="C303" s="11">
        <f>D303</f>
        <v>313480</v>
      </c>
      <c r="D303" s="11">
        <v>313480</v>
      </c>
      <c r="E303" s="11"/>
      <c r="F303" s="11">
        <f>G303</f>
        <v>334483</v>
      </c>
      <c r="G303" s="11">
        <v>334483</v>
      </c>
      <c r="H303" s="11"/>
      <c r="I303" s="11">
        <f>J303</f>
        <v>357461</v>
      </c>
      <c r="J303" s="11">
        <v>357461</v>
      </c>
      <c r="K303" s="11"/>
    </row>
    <row r="304" spans="1:11" ht="32.25" customHeight="1">
      <c r="A304" s="43" t="s">
        <v>193</v>
      </c>
      <c r="B304" s="25"/>
      <c r="C304" s="48">
        <v>19.5</v>
      </c>
      <c r="D304" s="48">
        <v>19.5</v>
      </c>
      <c r="E304" s="48"/>
      <c r="F304" s="48">
        <v>19.5</v>
      </c>
      <c r="G304" s="48">
        <v>19.5</v>
      </c>
      <c r="H304" s="48"/>
      <c r="I304" s="48">
        <v>19.5</v>
      </c>
      <c r="J304" s="48">
        <v>19.5</v>
      </c>
      <c r="K304" s="27"/>
    </row>
    <row r="305" spans="1:11" ht="26.25" customHeight="1">
      <c r="A305" s="43" t="s">
        <v>194</v>
      </c>
      <c r="B305" s="25"/>
      <c r="C305" s="15">
        <v>4</v>
      </c>
      <c r="D305" s="15">
        <v>4</v>
      </c>
      <c r="E305" s="26"/>
      <c r="F305" s="15">
        <v>4</v>
      </c>
      <c r="G305" s="15">
        <v>4</v>
      </c>
      <c r="H305" s="26"/>
      <c r="I305" s="15">
        <v>4</v>
      </c>
      <c r="J305" s="15">
        <v>4</v>
      </c>
      <c r="K305" s="27"/>
    </row>
    <row r="306" spans="1:11" ht="25.5" customHeight="1">
      <c r="A306" s="17" t="s">
        <v>3</v>
      </c>
      <c r="B306" s="25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32.25" customHeight="1">
      <c r="A307" s="43" t="s">
        <v>84</v>
      </c>
      <c r="B307" s="25"/>
      <c r="C307" s="11">
        <v>12</v>
      </c>
      <c r="D307" s="11">
        <v>12</v>
      </c>
      <c r="E307" s="11"/>
      <c r="F307" s="11">
        <v>12</v>
      </c>
      <c r="G307" s="11">
        <v>12</v>
      </c>
      <c r="H307" s="11"/>
      <c r="I307" s="11">
        <v>12</v>
      </c>
      <c r="J307" s="11">
        <v>12</v>
      </c>
      <c r="K307" s="11"/>
    </row>
    <row r="308" spans="1:11" ht="26.25" customHeight="1">
      <c r="A308" s="17" t="s">
        <v>4</v>
      </c>
      <c r="B308" s="25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32.25" customHeight="1">
      <c r="A309" s="68" t="s">
        <v>16</v>
      </c>
      <c r="B309" s="25"/>
      <c r="C309" s="11">
        <f>C303/C307</f>
        <v>26123.333333333332</v>
      </c>
      <c r="D309" s="11">
        <f>D303/D307</f>
        <v>26123.333333333332</v>
      </c>
      <c r="E309" s="11"/>
      <c r="F309" s="11">
        <f>F303/F307</f>
        <v>27873.583333333332</v>
      </c>
      <c r="G309" s="11">
        <f>G303/G307</f>
        <v>27873.583333333332</v>
      </c>
      <c r="H309" s="11"/>
      <c r="I309" s="11">
        <f>I303/I307</f>
        <v>29788.416666666668</v>
      </c>
      <c r="J309" s="11">
        <f>J303/J307</f>
        <v>29788.416666666668</v>
      </c>
      <c r="K309" s="11"/>
    </row>
    <row r="310" spans="1:11" ht="23.25" customHeight="1">
      <c r="A310" s="17" t="s">
        <v>5</v>
      </c>
      <c r="B310" s="25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62.25" customHeight="1">
      <c r="A311" s="68" t="s">
        <v>174</v>
      </c>
      <c r="B311" s="25"/>
      <c r="C311" s="48">
        <v>100</v>
      </c>
      <c r="D311" s="48">
        <v>100</v>
      </c>
      <c r="E311" s="48"/>
      <c r="F311" s="48">
        <v>100</v>
      </c>
      <c r="G311" s="48">
        <v>100</v>
      </c>
      <c r="H311" s="48"/>
      <c r="I311" s="48">
        <v>100</v>
      </c>
      <c r="J311" s="48">
        <v>100</v>
      </c>
      <c r="K311" s="11"/>
    </row>
    <row r="312" spans="1:11" ht="51" customHeight="1">
      <c r="A312" s="68" t="s">
        <v>175</v>
      </c>
      <c r="B312" s="25"/>
      <c r="C312" s="11">
        <v>4</v>
      </c>
      <c r="D312" s="11">
        <v>4</v>
      </c>
      <c r="E312" s="11"/>
      <c r="F312" s="11">
        <v>4</v>
      </c>
      <c r="G312" s="11">
        <v>4</v>
      </c>
      <c r="H312" s="11"/>
      <c r="I312" s="11">
        <v>4</v>
      </c>
      <c r="J312" s="11">
        <v>4</v>
      </c>
      <c r="K312" s="11"/>
    </row>
    <row r="313" spans="1:11" ht="50.25" customHeight="1">
      <c r="A313" s="68" t="s">
        <v>176</v>
      </c>
      <c r="B313" s="25"/>
      <c r="C313" s="48">
        <v>100</v>
      </c>
      <c r="D313" s="48">
        <v>100</v>
      </c>
      <c r="E313" s="11"/>
      <c r="F313" s="48">
        <v>100</v>
      </c>
      <c r="G313" s="48">
        <v>100</v>
      </c>
      <c r="H313" s="11"/>
      <c r="I313" s="48">
        <v>100</v>
      </c>
      <c r="J313" s="48">
        <v>100</v>
      </c>
      <c r="K313" s="11"/>
    </row>
    <row r="314" spans="1:11" ht="97.5" customHeight="1">
      <c r="A314" s="81" t="s">
        <v>180</v>
      </c>
      <c r="B314" s="25"/>
      <c r="C314" s="9">
        <v>553248</v>
      </c>
      <c r="D314" s="9">
        <v>553248</v>
      </c>
      <c r="E314" s="9"/>
      <c r="F314" s="9">
        <f>G314</f>
        <v>605376</v>
      </c>
      <c r="G314" s="9">
        <v>605376</v>
      </c>
      <c r="H314" s="9"/>
      <c r="I314" s="9">
        <f>J314</f>
        <v>651456</v>
      </c>
      <c r="J314" s="9">
        <v>651456</v>
      </c>
      <c r="K314" s="11"/>
    </row>
    <row r="315" spans="1:11" ht="74.25" customHeight="1">
      <c r="A315" s="59" t="s">
        <v>24</v>
      </c>
      <c r="B315" s="25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27" customHeight="1">
      <c r="A316" s="19" t="s">
        <v>37</v>
      </c>
      <c r="B316" s="25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19.5" customHeight="1">
      <c r="A317" s="17" t="s">
        <v>6</v>
      </c>
      <c r="B317" s="25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32.25" customHeight="1">
      <c r="A318" s="16" t="s">
        <v>198</v>
      </c>
      <c r="B318" s="25"/>
      <c r="C318" s="11">
        <v>1</v>
      </c>
      <c r="D318" s="11">
        <v>1</v>
      </c>
      <c r="E318" s="11"/>
      <c r="F318" s="11">
        <v>1</v>
      </c>
      <c r="G318" s="11">
        <v>1</v>
      </c>
      <c r="H318" s="11"/>
      <c r="I318" s="11">
        <v>1</v>
      </c>
      <c r="J318" s="11">
        <v>1</v>
      </c>
      <c r="K318" s="11"/>
    </row>
    <row r="319" spans="1:11" ht="32.25" customHeight="1">
      <c r="A319" s="17" t="s">
        <v>3</v>
      </c>
      <c r="B319" s="25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32.25" customHeight="1">
      <c r="A320" s="43" t="s">
        <v>87</v>
      </c>
      <c r="B320" s="25"/>
      <c r="C320" s="11">
        <v>30</v>
      </c>
      <c r="D320" s="11">
        <v>30</v>
      </c>
      <c r="E320" s="11"/>
      <c r="F320" s="11">
        <v>30</v>
      </c>
      <c r="G320" s="11">
        <v>30</v>
      </c>
      <c r="H320" s="11"/>
      <c r="I320" s="11">
        <v>30</v>
      </c>
      <c r="J320" s="11">
        <v>30</v>
      </c>
      <c r="K320" s="11"/>
    </row>
    <row r="321" spans="1:11" ht="32.25" customHeight="1">
      <c r="A321" s="17" t="s">
        <v>4</v>
      </c>
      <c r="B321" s="25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61.5" customHeight="1">
      <c r="A322" s="68" t="s">
        <v>107</v>
      </c>
      <c r="B322" s="25"/>
      <c r="C322" s="11">
        <f>C314/C320/12</f>
        <v>1536.8</v>
      </c>
      <c r="D322" s="11">
        <f aca="true" t="shared" si="11" ref="D322:J322">D314/D320/12</f>
        <v>1536.8</v>
      </c>
      <c r="E322" s="11"/>
      <c r="F322" s="11">
        <f t="shared" si="11"/>
        <v>1681.6000000000001</v>
      </c>
      <c r="G322" s="11">
        <f t="shared" si="11"/>
        <v>1681.6000000000001</v>
      </c>
      <c r="H322" s="11"/>
      <c r="I322" s="11">
        <f t="shared" si="11"/>
        <v>1809.6000000000001</v>
      </c>
      <c r="J322" s="11">
        <f t="shared" si="11"/>
        <v>1809.6000000000001</v>
      </c>
      <c r="K322" s="11"/>
    </row>
    <row r="323" spans="1:11" ht="21" customHeight="1">
      <c r="A323" s="17" t="s">
        <v>5</v>
      </c>
      <c r="B323" s="25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ht="32.25" customHeight="1">
      <c r="A324" s="68" t="s">
        <v>88</v>
      </c>
      <c r="B324" s="25"/>
      <c r="C324" s="11">
        <v>50</v>
      </c>
      <c r="D324" s="11">
        <v>50</v>
      </c>
      <c r="E324" s="11"/>
      <c r="F324" s="11">
        <v>1</v>
      </c>
      <c r="G324" s="11">
        <v>1</v>
      </c>
      <c r="H324" s="11"/>
      <c r="I324" s="11">
        <v>1</v>
      </c>
      <c r="J324" s="11">
        <v>1</v>
      </c>
      <c r="K324" s="11"/>
    </row>
    <row r="325" spans="1:11" ht="69" customHeight="1">
      <c r="A325" s="81" t="s">
        <v>89</v>
      </c>
      <c r="B325" s="25"/>
      <c r="C325" s="9">
        <v>50000</v>
      </c>
      <c r="D325" s="9">
        <v>50000</v>
      </c>
      <c r="E325" s="9"/>
      <c r="F325" s="9">
        <v>50000</v>
      </c>
      <c r="G325" s="9">
        <v>50000</v>
      </c>
      <c r="H325" s="9"/>
      <c r="I325" s="9">
        <v>50000</v>
      </c>
      <c r="J325" s="9">
        <v>50000</v>
      </c>
      <c r="K325" s="9"/>
    </row>
    <row r="326" spans="1:11" ht="71.25" customHeight="1">
      <c r="A326" s="59" t="s">
        <v>24</v>
      </c>
      <c r="B326" s="25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25.5" customHeight="1">
      <c r="A327" s="19" t="s">
        <v>37</v>
      </c>
      <c r="B327" s="25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24" customHeight="1">
      <c r="A328" s="17" t="s">
        <v>6</v>
      </c>
      <c r="B328" s="25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32.25" customHeight="1">
      <c r="A329" s="16" t="s">
        <v>198</v>
      </c>
      <c r="B329" s="25"/>
      <c r="C329" s="11">
        <v>1</v>
      </c>
      <c r="D329" s="11">
        <v>1</v>
      </c>
      <c r="E329" s="11"/>
      <c r="F329" s="11">
        <v>1</v>
      </c>
      <c r="G329" s="11">
        <v>1</v>
      </c>
      <c r="H329" s="11"/>
      <c r="I329" s="11">
        <v>1</v>
      </c>
      <c r="J329" s="11">
        <v>1</v>
      </c>
      <c r="K329" s="11"/>
    </row>
    <row r="330" spans="1:11" ht="32.25" customHeight="1">
      <c r="A330" s="17" t="s">
        <v>3</v>
      </c>
      <c r="B330" s="25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32.25" customHeight="1">
      <c r="A331" s="43" t="s">
        <v>106</v>
      </c>
      <c r="B331" s="25"/>
      <c r="C331" s="11">
        <v>5</v>
      </c>
      <c r="D331" s="11">
        <v>5</v>
      </c>
      <c r="E331" s="11"/>
      <c r="F331" s="11">
        <v>5</v>
      </c>
      <c r="G331" s="11">
        <v>5</v>
      </c>
      <c r="H331" s="11"/>
      <c r="I331" s="11">
        <v>5</v>
      </c>
      <c r="J331" s="11">
        <v>5</v>
      </c>
      <c r="K331" s="11"/>
    </row>
    <row r="332" spans="1:11" ht="32.25" customHeight="1">
      <c r="A332" s="17" t="s">
        <v>4</v>
      </c>
      <c r="B332" s="25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53.25" customHeight="1">
      <c r="A333" s="68" t="s">
        <v>181</v>
      </c>
      <c r="B333" s="25"/>
      <c r="C333" s="11">
        <f>C325/C331</f>
        <v>10000</v>
      </c>
      <c r="D333" s="11">
        <f aca="true" t="shared" si="12" ref="D333:J333">D325/D331</f>
        <v>10000</v>
      </c>
      <c r="E333" s="11"/>
      <c r="F333" s="11">
        <f t="shared" si="12"/>
        <v>10000</v>
      </c>
      <c r="G333" s="11">
        <f t="shared" si="12"/>
        <v>10000</v>
      </c>
      <c r="H333" s="11"/>
      <c r="I333" s="11">
        <f t="shared" si="12"/>
        <v>10000</v>
      </c>
      <c r="J333" s="11">
        <f t="shared" si="12"/>
        <v>10000</v>
      </c>
      <c r="K333" s="11"/>
    </row>
    <row r="334" spans="1:11" ht="32.25" customHeight="1">
      <c r="A334" s="17" t="s">
        <v>5</v>
      </c>
      <c r="B334" s="25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ht="32.25" customHeight="1">
      <c r="A335" s="68" t="s">
        <v>88</v>
      </c>
      <c r="B335" s="25"/>
      <c r="C335" s="11">
        <v>100</v>
      </c>
      <c r="D335" s="11">
        <v>100</v>
      </c>
      <c r="E335" s="11"/>
      <c r="F335" s="11">
        <v>100</v>
      </c>
      <c r="G335" s="11">
        <v>100</v>
      </c>
      <c r="H335" s="11"/>
      <c r="I335" s="11">
        <v>100</v>
      </c>
      <c r="J335" s="11">
        <v>100</v>
      </c>
      <c r="K335" s="11"/>
    </row>
    <row r="336" spans="1:11" ht="47.25">
      <c r="A336" s="81" t="s">
        <v>199</v>
      </c>
      <c r="B336" s="25"/>
      <c r="C336" s="9">
        <f>D336</f>
        <v>150000</v>
      </c>
      <c r="D336" s="9">
        <v>150000</v>
      </c>
      <c r="E336" s="9"/>
      <c r="F336" s="9">
        <f>G336</f>
        <v>150000</v>
      </c>
      <c r="G336" s="9">
        <v>150000</v>
      </c>
      <c r="H336" s="9"/>
      <c r="I336" s="9">
        <f>J336</f>
        <v>150000</v>
      </c>
      <c r="J336" s="9">
        <v>150000</v>
      </c>
      <c r="K336" s="9"/>
    </row>
    <row r="337" spans="1:11" ht="71.25" customHeight="1">
      <c r="A337" s="59" t="s">
        <v>24</v>
      </c>
      <c r="B337" s="25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25.5" customHeight="1">
      <c r="A338" s="19" t="s">
        <v>37</v>
      </c>
      <c r="B338" s="25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24" customHeight="1">
      <c r="A339" s="17" t="s">
        <v>6</v>
      </c>
      <c r="B339" s="25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47.25">
      <c r="A340" s="16" t="s">
        <v>202</v>
      </c>
      <c r="B340" s="25"/>
      <c r="C340" s="11">
        <f>D340</f>
        <v>150000</v>
      </c>
      <c r="D340" s="11">
        <v>150000</v>
      </c>
      <c r="E340" s="11"/>
      <c r="F340" s="11">
        <f>G340</f>
        <v>150000</v>
      </c>
      <c r="G340" s="11">
        <v>150000</v>
      </c>
      <c r="H340" s="11"/>
      <c r="I340" s="11">
        <f>J340</f>
        <v>150000</v>
      </c>
      <c r="J340" s="11">
        <v>150000</v>
      </c>
      <c r="K340" s="11"/>
    </row>
    <row r="341" spans="1:11" ht="32.25" customHeight="1">
      <c r="A341" s="17" t="s">
        <v>3</v>
      </c>
      <c r="B341" s="25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32.25" customHeight="1">
      <c r="A342" s="43" t="s">
        <v>201</v>
      </c>
      <c r="B342" s="25"/>
      <c r="C342" s="11">
        <f>D342</f>
        <v>50</v>
      </c>
      <c r="D342" s="11">
        <v>50</v>
      </c>
      <c r="E342" s="11"/>
      <c r="F342" s="11">
        <f>G342</f>
        <v>50</v>
      </c>
      <c r="G342" s="11">
        <v>50</v>
      </c>
      <c r="H342" s="11"/>
      <c r="I342" s="11">
        <f>J342</f>
        <v>50</v>
      </c>
      <c r="J342" s="11">
        <v>50</v>
      </c>
      <c r="K342" s="11"/>
    </row>
    <row r="343" spans="1:11" ht="32.25" customHeight="1">
      <c r="A343" s="17" t="s">
        <v>4</v>
      </c>
      <c r="B343" s="25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47.25">
      <c r="A344" s="16" t="s">
        <v>200</v>
      </c>
      <c r="B344" s="25"/>
      <c r="C344" s="11">
        <f>C336/C342</f>
        <v>3000</v>
      </c>
      <c r="D344" s="11">
        <f>D336/D342</f>
        <v>3000</v>
      </c>
      <c r="E344" s="11"/>
      <c r="F344" s="11">
        <f>F336/F342</f>
        <v>3000</v>
      </c>
      <c r="G344" s="11">
        <f>G336/G342</f>
        <v>3000</v>
      </c>
      <c r="H344" s="11"/>
      <c r="I344" s="11">
        <f>I336/I342</f>
        <v>3000</v>
      </c>
      <c r="J344" s="11">
        <f>J336/J342</f>
        <v>3000</v>
      </c>
      <c r="K344" s="11"/>
    </row>
    <row r="345" spans="1:11" ht="32.25" customHeight="1">
      <c r="A345" s="17" t="s">
        <v>5</v>
      </c>
      <c r="B345" s="25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1:11" ht="32.25" customHeight="1">
      <c r="A346" s="68" t="s">
        <v>88</v>
      </c>
      <c r="B346" s="25"/>
      <c r="C346" s="11">
        <v>100</v>
      </c>
      <c r="D346" s="11">
        <v>100</v>
      </c>
      <c r="E346" s="11"/>
      <c r="F346" s="11">
        <v>100</v>
      </c>
      <c r="G346" s="11">
        <v>100</v>
      </c>
      <c r="H346" s="11"/>
      <c r="I346" s="11">
        <v>100</v>
      </c>
      <c r="J346" s="11">
        <v>100</v>
      </c>
      <c r="K346" s="11"/>
    </row>
    <row r="347" spans="1:11" ht="32.25" customHeight="1">
      <c r="A347" s="102" t="s">
        <v>90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</row>
    <row r="348" spans="1:11" ht="32.25" customHeight="1">
      <c r="A348" s="104" t="s">
        <v>91</v>
      </c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1:11" ht="32.25" customHeight="1">
      <c r="A349" s="136" t="s">
        <v>92</v>
      </c>
      <c r="B349" s="29" t="s">
        <v>182</v>
      </c>
      <c r="C349" s="9">
        <f>C354</f>
        <v>13500000</v>
      </c>
      <c r="D349" s="9"/>
      <c r="E349" s="9">
        <f>E354</f>
        <v>13500000</v>
      </c>
      <c r="F349" s="9">
        <v>12000000</v>
      </c>
      <c r="G349" s="9"/>
      <c r="H349" s="9">
        <v>12000000</v>
      </c>
      <c r="I349" s="9">
        <v>7000000</v>
      </c>
      <c r="J349" s="9"/>
      <c r="K349" s="9">
        <v>7000000</v>
      </c>
    </row>
    <row r="350" spans="1:11" ht="50.25" customHeight="1">
      <c r="A350" s="134"/>
      <c r="B350" s="56" t="s">
        <v>18</v>
      </c>
      <c r="C350" s="9">
        <v>13500000</v>
      </c>
      <c r="D350" s="9"/>
      <c r="E350" s="9">
        <v>13500000</v>
      </c>
      <c r="F350" s="9"/>
      <c r="G350" s="9"/>
      <c r="H350" s="9"/>
      <c r="I350" s="9"/>
      <c r="J350" s="9"/>
      <c r="K350" s="9"/>
    </row>
    <row r="351" spans="1:11" ht="32.25" customHeight="1">
      <c r="A351" s="135"/>
      <c r="B351" s="56" t="s">
        <v>252</v>
      </c>
      <c r="C351" s="9"/>
      <c r="D351" s="9"/>
      <c r="E351" s="9"/>
      <c r="F351" s="9">
        <v>12000000</v>
      </c>
      <c r="G351" s="9"/>
      <c r="H351" s="9">
        <v>12000000</v>
      </c>
      <c r="I351" s="9">
        <v>7000000</v>
      </c>
      <c r="J351" s="9"/>
      <c r="K351" s="9">
        <v>7000000</v>
      </c>
    </row>
    <row r="352" spans="1:11" ht="54.75" customHeight="1">
      <c r="A352" s="16" t="s">
        <v>93</v>
      </c>
      <c r="B352" s="30" t="s">
        <v>103</v>
      </c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86.25" customHeight="1">
      <c r="A353" s="43" t="s">
        <v>20</v>
      </c>
      <c r="B353" s="25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72" customHeight="1">
      <c r="A354" s="81" t="s">
        <v>96</v>
      </c>
      <c r="B354" s="56"/>
      <c r="C354" s="61">
        <f>C355+C356</f>
        <v>13500000</v>
      </c>
      <c r="D354" s="61"/>
      <c r="E354" s="61">
        <f>E355+E356</f>
        <v>13500000</v>
      </c>
      <c r="F354" s="61">
        <f aca="true" t="shared" si="13" ref="F354:K354">F349</f>
        <v>12000000</v>
      </c>
      <c r="G354" s="61"/>
      <c r="H354" s="61">
        <f t="shared" si="13"/>
        <v>12000000</v>
      </c>
      <c r="I354" s="61">
        <f t="shared" si="13"/>
        <v>7000000</v>
      </c>
      <c r="J354" s="61"/>
      <c r="K354" s="61">
        <f t="shared" si="13"/>
        <v>7000000</v>
      </c>
    </row>
    <row r="355" spans="1:11" ht="32.25" customHeight="1">
      <c r="A355" s="17" t="s">
        <v>94</v>
      </c>
      <c r="B355" s="56"/>
      <c r="C355" s="11">
        <f>E355</f>
        <v>9500000</v>
      </c>
      <c r="D355" s="11"/>
      <c r="E355" s="11">
        <v>9500000</v>
      </c>
      <c r="F355" s="11">
        <v>10000000</v>
      </c>
      <c r="G355" s="11"/>
      <c r="H355" s="11">
        <v>10000000</v>
      </c>
      <c r="I355" s="11">
        <v>5000000</v>
      </c>
      <c r="J355" s="11"/>
      <c r="K355" s="11">
        <v>5000000</v>
      </c>
    </row>
    <row r="356" spans="1:11" ht="32.25" customHeight="1">
      <c r="A356" s="17" t="s">
        <v>95</v>
      </c>
      <c r="B356" s="86"/>
      <c r="C356" s="61">
        <v>4000000</v>
      </c>
      <c r="D356" s="61"/>
      <c r="E356" s="61">
        <v>4000000</v>
      </c>
      <c r="F356" s="61">
        <v>2000000</v>
      </c>
      <c r="G356" s="61"/>
      <c r="H356" s="61">
        <v>2000000</v>
      </c>
      <c r="I356" s="61">
        <v>2000000</v>
      </c>
      <c r="J356" s="61"/>
      <c r="K356" s="61">
        <v>2000000</v>
      </c>
    </row>
    <row r="357" spans="1:11" ht="32.25" customHeight="1">
      <c r="A357" s="19" t="s">
        <v>2</v>
      </c>
      <c r="B357" s="25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ht="32.25" customHeight="1">
      <c r="A358" s="17" t="s">
        <v>6</v>
      </c>
      <c r="B358" s="25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ht="32.25" customHeight="1">
      <c r="A359" s="16" t="s">
        <v>97</v>
      </c>
      <c r="B359" s="25"/>
      <c r="C359" s="23">
        <v>4.03</v>
      </c>
      <c r="D359" s="23"/>
      <c r="E359" s="23">
        <v>4.03</v>
      </c>
      <c r="F359" s="23">
        <v>3.03</v>
      </c>
      <c r="G359" s="23"/>
      <c r="H359" s="23">
        <v>3.03</v>
      </c>
      <c r="I359" s="23">
        <v>1</v>
      </c>
      <c r="J359" s="23"/>
      <c r="K359" s="23">
        <v>1</v>
      </c>
    </row>
    <row r="360" spans="1:11" ht="32.25" customHeight="1">
      <c r="A360" s="16" t="s">
        <v>98</v>
      </c>
      <c r="B360" s="25"/>
      <c r="C360" s="23">
        <v>2.21</v>
      </c>
      <c r="D360" s="11"/>
      <c r="E360" s="23">
        <v>2.21</v>
      </c>
      <c r="F360" s="23">
        <v>1.03</v>
      </c>
      <c r="G360" s="23"/>
      <c r="H360" s="23">
        <v>1.03</v>
      </c>
      <c r="I360" s="23">
        <v>1</v>
      </c>
      <c r="J360" s="23"/>
      <c r="K360" s="23">
        <v>1</v>
      </c>
    </row>
    <row r="361" spans="1:11" ht="32.25" customHeight="1">
      <c r="A361" s="17" t="s">
        <v>11</v>
      </c>
      <c r="B361" s="25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32.25" customHeight="1">
      <c r="A362" s="16" t="s">
        <v>14</v>
      </c>
      <c r="B362" s="25"/>
      <c r="C362" s="11">
        <v>2</v>
      </c>
      <c r="D362" s="11"/>
      <c r="E362" s="11">
        <v>2</v>
      </c>
      <c r="F362" s="11">
        <v>2</v>
      </c>
      <c r="G362" s="11"/>
      <c r="H362" s="11">
        <v>2</v>
      </c>
      <c r="I362" s="11">
        <v>2</v>
      </c>
      <c r="J362" s="11"/>
      <c r="K362" s="11">
        <v>2</v>
      </c>
    </row>
    <row r="363" spans="1:11" ht="32.25" customHeight="1">
      <c r="A363" s="17" t="s">
        <v>12</v>
      </c>
      <c r="B363" s="25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32.25" customHeight="1">
      <c r="A364" s="16" t="s">
        <v>99</v>
      </c>
      <c r="B364" s="25"/>
      <c r="C364" s="11">
        <f>C354/C359</f>
        <v>3349875.9305210914</v>
      </c>
      <c r="D364" s="11"/>
      <c r="E364" s="11">
        <f aca="true" t="shared" si="14" ref="E364:K364">E354/E359</f>
        <v>3349875.9305210914</v>
      </c>
      <c r="F364" s="11">
        <f t="shared" si="14"/>
        <v>3960396.0396039607</v>
      </c>
      <c r="G364" s="11"/>
      <c r="H364" s="11">
        <f t="shared" si="14"/>
        <v>3960396.0396039607</v>
      </c>
      <c r="I364" s="11">
        <f t="shared" si="14"/>
        <v>7000000</v>
      </c>
      <c r="J364" s="11"/>
      <c r="K364" s="11">
        <f t="shared" si="14"/>
        <v>7000000</v>
      </c>
    </row>
    <row r="365" spans="1:11" ht="32.25" customHeight="1">
      <c r="A365" s="17" t="s">
        <v>13</v>
      </c>
      <c r="B365" s="25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1:11" ht="32.25" customHeight="1">
      <c r="A366" s="16" t="s">
        <v>100</v>
      </c>
      <c r="B366" s="25"/>
      <c r="C366" s="48">
        <v>54.8</v>
      </c>
      <c r="D366" s="48"/>
      <c r="E366" s="48">
        <v>54.8</v>
      </c>
      <c r="F366" s="48">
        <v>67</v>
      </c>
      <c r="G366" s="48"/>
      <c r="H366" s="48">
        <v>67</v>
      </c>
      <c r="I366" s="48">
        <v>100</v>
      </c>
      <c r="J366" s="48"/>
      <c r="K366" s="48">
        <v>100</v>
      </c>
    </row>
    <row r="367" spans="1:11" ht="55.5" customHeight="1">
      <c r="A367" s="44" t="s">
        <v>245</v>
      </c>
      <c r="B367" s="37"/>
      <c r="C367" s="5"/>
      <c r="D367" s="5"/>
      <c r="E367" s="5"/>
      <c r="F367" s="5"/>
      <c r="G367" s="129" t="s">
        <v>246</v>
      </c>
      <c r="H367" s="130"/>
      <c r="I367" s="130"/>
      <c r="J367" s="130"/>
      <c r="K367" s="130"/>
    </row>
    <row r="368" spans="1:11" ht="21" customHeight="1">
      <c r="A368" s="44" t="s">
        <v>254</v>
      </c>
      <c r="B368" s="37"/>
      <c r="C368" s="5"/>
      <c r="D368" s="5"/>
      <c r="E368" s="5"/>
      <c r="F368" s="5"/>
      <c r="G368" s="5"/>
      <c r="H368" s="1"/>
      <c r="I368" s="5"/>
      <c r="J368" s="1"/>
      <c r="K368" s="13"/>
    </row>
    <row r="369" spans="1:11" ht="18.75">
      <c r="A369" s="132" t="s">
        <v>23</v>
      </c>
      <c r="B369" s="132"/>
      <c r="C369" s="132"/>
      <c r="D369" s="132"/>
      <c r="E369" s="132"/>
      <c r="F369" s="1"/>
      <c r="G369" s="2"/>
      <c r="H369" s="1"/>
      <c r="I369" s="1"/>
      <c r="J369" s="14"/>
      <c r="K369" s="6"/>
    </row>
    <row r="370" spans="1:11" ht="18.75">
      <c r="A370" s="20"/>
      <c r="B370" s="31"/>
      <c r="C370" s="4"/>
      <c r="D370" s="3"/>
      <c r="E370" s="1"/>
      <c r="F370" s="3"/>
      <c r="G370" s="2"/>
      <c r="H370" s="1"/>
      <c r="I370" s="3"/>
      <c r="J370" s="14"/>
      <c r="K370" s="6"/>
    </row>
    <row r="371" spans="1:5" ht="18">
      <c r="A371" s="21"/>
      <c r="B371" s="32"/>
      <c r="E371" s="14"/>
    </row>
    <row r="372" spans="1:2" ht="18.75">
      <c r="A372" s="22"/>
      <c r="B372" s="33"/>
    </row>
  </sheetData>
  <sheetProtection/>
  <mergeCells count="42">
    <mergeCell ref="A237:A239"/>
    <mergeCell ref="A349:A351"/>
    <mergeCell ref="G367:K367"/>
    <mergeCell ref="D6:E6"/>
    <mergeCell ref="B5:B7"/>
    <mergeCell ref="C6:C7"/>
    <mergeCell ref="A369:E369"/>
    <mergeCell ref="J6:K6"/>
    <mergeCell ref="A5:A7"/>
    <mergeCell ref="A16:K16"/>
    <mergeCell ref="A204:K204"/>
    <mergeCell ref="A121:K121"/>
    <mergeCell ref="A122:A125"/>
    <mergeCell ref="A236:K236"/>
    <mergeCell ref="A15:K15"/>
    <mergeCell ref="A9:A13"/>
    <mergeCell ref="A14:K14"/>
    <mergeCell ref="A203:K203"/>
    <mergeCell ref="A235:K235"/>
    <mergeCell ref="A205:A208"/>
    <mergeCell ref="A17:A19"/>
    <mergeCell ref="A69:A72"/>
    <mergeCell ref="A269:A272"/>
    <mergeCell ref="A67:K67"/>
    <mergeCell ref="A68:K68"/>
    <mergeCell ref="A120:K120"/>
    <mergeCell ref="A152:A155"/>
    <mergeCell ref="F1:K1"/>
    <mergeCell ref="F5:H5"/>
    <mergeCell ref="F6:F7"/>
    <mergeCell ref="G6:H6"/>
    <mergeCell ref="I5:K5"/>
    <mergeCell ref="H2:K2"/>
    <mergeCell ref="A293:A296"/>
    <mergeCell ref="A347:K347"/>
    <mergeCell ref="A348:K348"/>
    <mergeCell ref="C5:E5"/>
    <mergeCell ref="A2:E2"/>
    <mergeCell ref="A4:K4"/>
    <mergeCell ref="I6:I7"/>
    <mergeCell ref="A267:K267"/>
    <mergeCell ref="A268:K268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3" manualBreakCount="33">
    <brk id="19" max="10" man="1"/>
    <brk id="29" max="10" man="1"/>
    <brk id="43" max="10" man="1"/>
    <brk id="55" max="10" man="1"/>
    <brk id="65" max="10" man="1"/>
    <brk id="75" max="10" man="1"/>
    <brk id="85" max="10" man="1"/>
    <brk id="98" max="10" man="1"/>
    <brk id="109" max="10" man="1"/>
    <brk id="119" max="10" man="1"/>
    <brk id="132" max="10" man="1"/>
    <brk id="141" max="10" man="1"/>
    <brk id="147" max="10" man="1"/>
    <brk id="155" max="10" man="1"/>
    <brk id="165" max="10" man="1"/>
    <brk id="172" max="10" man="1"/>
    <brk id="179" max="10" man="1"/>
    <brk id="189" max="10" man="1"/>
    <brk id="196" max="10" man="1"/>
    <brk id="202" max="10" man="1"/>
    <brk id="214" max="10" man="1"/>
    <brk id="223" max="10" man="1"/>
    <brk id="229" max="10" man="1"/>
    <brk id="239" max="10" man="1"/>
    <brk id="251" max="10" man="1"/>
    <brk id="263" max="10" man="1"/>
    <brk id="274" max="10" man="1"/>
    <brk id="290" max="10" man="1"/>
    <brk id="305" max="10" man="1"/>
    <brk id="320" max="10" man="1"/>
    <brk id="336" max="10" man="1"/>
    <brk id="352" max="10" man="1"/>
    <brk id="3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2019-11-15T08:46:23Z</cp:lastPrinted>
  <dcterms:created xsi:type="dcterms:W3CDTF">1996-10-08T23:32:33Z</dcterms:created>
  <dcterms:modified xsi:type="dcterms:W3CDTF">2019-11-15T08:47:48Z</dcterms:modified>
  <cp:category/>
  <cp:version/>
  <cp:contentType/>
  <cp:contentStatus/>
</cp:coreProperties>
</file>