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Tkachenko7\Входящие\ПРОГРАМА 2020-2022\Додатки до Програми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Print_Area" localSheetId="0">Лист1!$A$3:$I$53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H16" i="1" s="1"/>
  <c r="I15" i="1"/>
  <c r="H15" i="1"/>
  <c r="G15" i="1"/>
  <c r="F43" i="1"/>
  <c r="E43" i="1"/>
  <c r="H42" i="1"/>
  <c r="H41" i="1"/>
  <c r="H40" i="1"/>
  <c r="G38" i="1"/>
  <c r="I37" i="1"/>
  <c r="F35" i="1"/>
  <c r="E35" i="1"/>
  <c r="H33" i="1"/>
  <c r="G32" i="1"/>
  <c r="E27" i="1"/>
  <c r="E29" i="1" s="1"/>
  <c r="G22" i="1"/>
  <c r="G19" i="1"/>
  <c r="H19" i="1" s="1"/>
  <c r="G18" i="1"/>
  <c r="H17" i="1"/>
  <c r="I17" i="1" s="1"/>
  <c r="G17" i="1"/>
  <c r="E44" i="1" l="1"/>
  <c r="I42" i="1" l="1"/>
  <c r="G42" i="1"/>
  <c r="I41" i="1"/>
  <c r="G41" i="1"/>
  <c r="I40" i="1"/>
  <c r="G40" i="1"/>
  <c r="H39" i="1"/>
  <c r="I39" i="1" s="1"/>
  <c r="G39" i="1"/>
  <c r="G37" i="1"/>
  <c r="H32" i="1"/>
  <c r="I32" i="1" s="1"/>
  <c r="G31" i="1"/>
  <c r="I34" i="1"/>
  <c r="H34" i="1"/>
  <c r="G34" i="1"/>
  <c r="I33" i="1"/>
  <c r="G33" i="1"/>
  <c r="G28" i="1"/>
  <c r="H28" i="1" s="1"/>
  <c r="I28" i="1" s="1"/>
  <c r="G23" i="1"/>
  <c r="H23" i="1" s="1"/>
  <c r="I23" i="1" s="1"/>
  <c r="G20" i="1"/>
  <c r="H20" i="1" s="1"/>
  <c r="I20" i="1" s="1"/>
  <c r="H18" i="1"/>
  <c r="I18" i="1" s="1"/>
  <c r="G14" i="1"/>
  <c r="H14" i="1" s="1"/>
  <c r="I14" i="1" s="1"/>
  <c r="G26" i="1"/>
  <c r="H26" i="1" s="1"/>
  <c r="I26" i="1" s="1"/>
  <c r="G21" i="1"/>
  <c r="H21" i="1" s="1"/>
  <c r="I21" i="1" s="1"/>
  <c r="G25" i="1"/>
  <c r="H25" i="1" s="1"/>
  <c r="I25" i="1" s="1"/>
  <c r="G24" i="1"/>
  <c r="H24" i="1" s="1"/>
  <c r="I24" i="1" s="1"/>
  <c r="F27" i="1"/>
  <c r="F29" i="1" s="1"/>
  <c r="F44" i="1" s="1"/>
  <c r="H22" i="1"/>
  <c r="I22" i="1" s="1"/>
  <c r="G13" i="1"/>
  <c r="H13" i="1"/>
  <c r="H37" i="1" l="1"/>
  <c r="G43" i="1"/>
  <c r="H31" i="1"/>
  <c r="H35" i="1" s="1"/>
  <c r="G35" i="1"/>
  <c r="G27" i="1"/>
  <c r="H27" i="1" s="1"/>
  <c r="H29" i="1" s="1"/>
  <c r="H38" i="1"/>
  <c r="I38" i="1" s="1"/>
  <c r="I43" i="1" s="1"/>
  <c r="I13" i="1"/>
  <c r="I19" i="1"/>
  <c r="H43" i="1" l="1"/>
  <c r="H44" i="1" s="1"/>
  <c r="I31" i="1"/>
  <c r="I35" i="1" s="1"/>
  <c r="G29" i="1"/>
  <c r="G44" i="1" s="1"/>
  <c r="I27" i="1"/>
  <c r="I29" i="1" l="1"/>
  <c r="I44" i="1" s="1"/>
</calcChain>
</file>

<file path=xl/sharedStrings.xml><?xml version="1.0" encoding="utf-8"?>
<sst xmlns="http://schemas.openxmlformats.org/spreadsheetml/2006/main" count="136" uniqueCount="67">
  <si>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</si>
  <si>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</si>
  <si>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</si>
  <si>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</si>
  <si>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</si>
  <si>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</si>
  <si>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</si>
  <si>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</si>
  <si>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</si>
  <si>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</si>
  <si>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</si>
  <si>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</si>
  <si>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</si>
  <si>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</si>
  <si>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</si>
  <si>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</si>
  <si>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</si>
  <si>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</si>
  <si>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</si>
  <si>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</si>
  <si>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</si>
  <si>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</si>
  <si>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</si>
  <si>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</si>
  <si>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</si>
  <si>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</si>
  <si>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</si>
  <si>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2020-2022 роки</t>
  </si>
  <si>
    <t xml:space="preserve">Сумський міський голова </t>
  </si>
  <si>
    <t>О.М. Лисенко</t>
  </si>
  <si>
    <t>Виконавець: Липова С.А.</t>
  </si>
  <si>
    <t>Найменування енергоресурсу</t>
  </si>
  <si>
    <t>Динаміка споживання</t>
  </si>
  <si>
    <t xml:space="preserve">                       21.11.2019</t>
  </si>
  <si>
    <t>КУ Сумська ЗОШ № 22 СМР по вул. Ковпака, 57</t>
  </si>
  <si>
    <t>КУ ССШ № 7 ім. М. Савченка СМР по вул. Л. Українки, 23</t>
  </si>
  <si>
    <t>КУ ССШ № 2  по вул. Г.Кондратьєва,76</t>
  </si>
  <si>
    <t xml:space="preserve">КУ ССШ № 10 по вул.Новомістенська,30 </t>
  </si>
  <si>
    <t>Сумський ДНЗ № 14 "Золотий півник" по вул. Прокоф`єва, 15</t>
  </si>
  <si>
    <t>КУ Сумський НВК № 34 СМР по вул. Раскової, 130</t>
  </si>
  <si>
    <t>СС ДНЗ (ясла-садок) № 24 "Оленка" по вул. Пушкіна, 49А</t>
  </si>
  <si>
    <t>ДНЗ № 29 "Росинка"по пр. Шевченка, 16</t>
  </si>
  <si>
    <t>КУ ССШ № 29 по вул. Заливна, 25</t>
  </si>
  <si>
    <t>Сумський ДНЗ № 5 "Снігуронька" по вул. Г. Кондратьєва, 142</t>
  </si>
  <si>
    <t>ДНЗ № 33 "Маринка" по вул. Котляревського, 2</t>
  </si>
  <si>
    <t>КУ Сумська ЗОШ № 4 СМР по вул. Петропавлівська, 79, 102</t>
  </si>
  <si>
    <t>КУ СЗОШ № 18 СМР по вул. Леваневського, 8</t>
  </si>
  <si>
    <t>СДНЗ № 20 "Посмішка" по вул. Лучанська, 27</t>
  </si>
  <si>
    <t>Сумський НВК № 42 по вул. Комсомольська, 22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</si>
  <si>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</si>
  <si>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</si>
  <si>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</si>
  <si>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</si>
  <si>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ДМШ № 4 по вул. Вільний лужок, 7</t>
  </si>
  <si>
    <t>ДМШ № 1 по вул. Д.Галицького, 73</t>
  </si>
  <si>
    <t>ЦБС ім. Т. Г. Шевченка по вул. Кооперативна, 6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</si>
  <si>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</si>
  <si>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</si>
  <si>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</si>
  <si>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2019 рік (план)</t>
  </si>
  <si>
    <t xml:space="preserve">2020 рік </t>
  </si>
  <si>
    <t>2021 рік</t>
  </si>
  <si>
    <t>2022 рік</t>
  </si>
  <si>
    <t>КУ ССШ № 9 по вул. Даргомижського, 3</t>
  </si>
  <si>
    <t>16.</t>
  </si>
  <si>
    <t xml:space="preserve">від                 2019 року №              - МР </t>
  </si>
  <si>
    <t xml:space="preserve">до рішення Сумської міської ради «Про Програму   підвищення енергоефективності в бюджетній  сфері  Сумської міської об’єднаної територіальної громади                          на 2020-2022 роки»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</si>
</sst>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1"/>
  <sheetViews>
    <sheetView tabSelected="1" view="pageBreakPreview" topLeftCell="A37" zoomScale="41" zoomScaleNormal="100" zoomScaleSheetLayoutView="41" workbookViewId="0">
      <selection activeCell="F14" sqref="F14"/>
    </sheetView>
  </sheetViews>
  <sheetFormatPr defaultRowHeight="15" x14ac:dyDescent="0.25"/>
  <cols>
    <col min="1" max="1" width="7.140625" customWidth="1"/>
    <col min="2" max="2" width="122.140625" customWidth="1"/>
    <col min="3" max="3" width="37.140625" customWidth="1"/>
    <col min="4" max="4" width="24.28515625" style="16" customWidth="1"/>
    <col min="5" max="5" width="23" customWidth="1"/>
    <col min="6" max="6" width="21.42578125" customWidth="1"/>
    <col min="7" max="7" width="23" customWidth="1"/>
    <col min="8" max="8" width="23.5703125" customWidth="1"/>
    <col min="9" max="9" width="22.28515625" customWidth="1"/>
  </cols>
  <sheetData>
    <row r="1" spans="1:9" x14ac:dyDescent="0.25">
      <c r="D1" s="1"/>
    </row>
    <row r="2" spans="1:9" ht="39.75" customHeight="1" x14ac:dyDescent="0.25">
      <c r="D2" s="26"/>
      <c r="E2" s="26"/>
      <c r="F2" s="26"/>
      <c r="G2" s="26"/>
      <c r="H2" s="26"/>
      <c r="I2" s="26"/>
    </row>
    <row r="3" spans="1:9" ht="15" customHeight="1" x14ac:dyDescent="0.25">
      <c r="D3" s="27"/>
      <c r="E3" s="30" t="s">
        <v>25</v>
      </c>
      <c r="F3" s="30"/>
      <c r="G3" s="30"/>
      <c r="H3" s="30"/>
      <c r="I3" s="30"/>
    </row>
    <row r="4" spans="1:9" ht="15" customHeight="1" x14ac:dyDescent="0.25">
      <c r="D4" s="27"/>
      <c r="E4" s="30"/>
      <c r="F4" s="30"/>
      <c r="G4" s="30"/>
      <c r="H4" s="30"/>
      <c r="I4" s="30"/>
    </row>
    <row r="5" spans="1:9" ht="15" customHeight="1" x14ac:dyDescent="0.25">
      <c r="D5" s="27"/>
      <c r="E5" s="30"/>
      <c r="F5" s="30"/>
      <c r="G5" s="30"/>
      <c r="H5" s="30"/>
      <c r="I5" s="30"/>
    </row>
    <row r="6" spans="1:9" ht="158.25" customHeight="1" x14ac:dyDescent="0.25">
      <c r="D6" s="27"/>
      <c r="E6" s="31" t="s">
        <v>66</v>
      </c>
      <c r="F6" s="31"/>
      <c r="G6" s="31"/>
      <c r="H6" s="31"/>
      <c r="I6" s="31"/>
    </row>
    <row r="7" spans="1:9" ht="37.5" customHeight="1" x14ac:dyDescent="0.45">
      <c r="D7" s="28"/>
      <c r="E7" s="29" t="s">
        <v>65</v>
      </c>
      <c r="F7" s="29"/>
      <c r="G7" s="29"/>
      <c r="H7" s="29"/>
      <c r="I7" s="29"/>
    </row>
    <row r="8" spans="1:9" ht="167.25" customHeight="1" x14ac:dyDescent="0.25">
      <c r="A8" s="46" t="s">
        <v>27</v>
      </c>
      <c r="B8" s="46"/>
      <c r="C8" s="46"/>
      <c r="D8" s="46"/>
      <c r="E8" s="46"/>
      <c r="F8" s="46"/>
      <c r="G8" s="46"/>
      <c r="H8" s="46"/>
      <c r="I8" s="46"/>
    </row>
    <row r="9" spans="1:9" ht="45" customHeight="1" x14ac:dyDescent="0.25">
      <c r="A9" s="37" t="s">
        <v>0</v>
      </c>
      <c r="B9" s="38" t="s">
        <v>1</v>
      </c>
      <c r="C9" s="35" t="s">
        <v>31</v>
      </c>
      <c r="D9" s="37" t="s">
        <v>2</v>
      </c>
      <c r="E9" s="38" t="s">
        <v>32</v>
      </c>
      <c r="F9" s="38"/>
      <c r="G9" s="38"/>
      <c r="H9" s="38"/>
      <c r="I9" s="38"/>
    </row>
    <row r="10" spans="1:9" ht="147.75" customHeight="1" x14ac:dyDescent="0.25">
      <c r="A10" s="37"/>
      <c r="B10" s="38"/>
      <c r="C10" s="36"/>
      <c r="D10" s="37"/>
      <c r="E10" s="13" t="s">
        <v>3</v>
      </c>
      <c r="F10" s="2" t="s">
        <v>59</v>
      </c>
      <c r="G10" s="2" t="s">
        <v>60</v>
      </c>
      <c r="H10" s="3" t="s">
        <v>61</v>
      </c>
      <c r="I10" s="3" t="s">
        <v>62</v>
      </c>
    </row>
    <row r="11" spans="1:9" s="48" customFormat="1" ht="29.25" customHeight="1" x14ac:dyDescent="0.25">
      <c r="A11" s="11">
        <v>1</v>
      </c>
      <c r="B11" s="9">
        <v>2</v>
      </c>
      <c r="C11" s="10">
        <v>3</v>
      </c>
      <c r="D11" s="9">
        <v>4</v>
      </c>
      <c r="E11" s="13">
        <v>5</v>
      </c>
      <c r="F11" s="11">
        <v>6</v>
      </c>
      <c r="G11" s="9">
        <v>7</v>
      </c>
      <c r="H11" s="9">
        <v>8</v>
      </c>
      <c r="I11" s="9">
        <v>9</v>
      </c>
    </row>
    <row r="12" spans="1:9" ht="30" x14ac:dyDescent="0.4">
      <c r="A12" s="39" t="s">
        <v>19</v>
      </c>
      <c r="B12" s="40"/>
      <c r="C12" s="40"/>
      <c r="D12" s="40"/>
      <c r="E12" s="40"/>
      <c r="F12" s="40"/>
      <c r="G12" s="40"/>
      <c r="H12" s="40"/>
      <c r="I12" s="41"/>
    </row>
    <row r="13" spans="1:9" ht="49.5" customHeight="1" x14ac:dyDescent="0.25">
      <c r="A13" s="4" t="s">
        <v>4</v>
      </c>
      <c r="B13" s="8" t="s">
        <v>36</v>
      </c>
      <c r="C13" s="12" t="s">
        <v>23</v>
      </c>
      <c r="D13" s="4" t="s">
        <v>22</v>
      </c>
      <c r="E13" s="14">
        <v>792.9</v>
      </c>
      <c r="F13" s="5">
        <v>755.4</v>
      </c>
      <c r="G13" s="5">
        <f>F13-(20.4/1.163)</f>
        <v>737.85915735167669</v>
      </c>
      <c r="H13" s="5">
        <f>F13-(70/1.163)</f>
        <v>695.21083404987098</v>
      </c>
      <c r="I13" s="5">
        <f>H13-((70+116)/1.163)</f>
        <v>535.27962166809971</v>
      </c>
    </row>
    <row r="14" spans="1:9" ht="61.5" x14ac:dyDescent="0.25">
      <c r="A14" s="4" t="s">
        <v>5</v>
      </c>
      <c r="B14" s="8" t="s">
        <v>45</v>
      </c>
      <c r="C14" s="12" t="s">
        <v>23</v>
      </c>
      <c r="D14" s="4" t="s">
        <v>22</v>
      </c>
      <c r="E14" s="14">
        <v>563.1</v>
      </c>
      <c r="F14" s="49">
        <v>539</v>
      </c>
      <c r="G14" s="5">
        <f>F14-(84/1.163)</f>
        <v>466.77300085984524</v>
      </c>
      <c r="H14" s="5">
        <f>G14</f>
        <v>466.77300085984524</v>
      </c>
      <c r="I14" s="5">
        <f>H14</f>
        <v>466.77300085984524</v>
      </c>
    </row>
    <row r="15" spans="1:9" ht="61.5" x14ac:dyDescent="0.25">
      <c r="A15" s="18" t="s">
        <v>6</v>
      </c>
      <c r="B15" s="19" t="s">
        <v>35</v>
      </c>
      <c r="C15" s="20" t="s">
        <v>23</v>
      </c>
      <c r="D15" s="18" t="s">
        <v>22</v>
      </c>
      <c r="E15" s="21">
        <v>1440.4</v>
      </c>
      <c r="F15" s="22">
        <v>1350</v>
      </c>
      <c r="G15" s="22">
        <f>F15-91</f>
        <v>1259</v>
      </c>
      <c r="H15" s="22">
        <f>F15-274-48</f>
        <v>1028</v>
      </c>
      <c r="I15" s="22">
        <f>F15-274-48-63</f>
        <v>965</v>
      </c>
    </row>
    <row r="16" spans="1:9" ht="30.75" x14ac:dyDescent="0.25">
      <c r="A16" s="18" t="s">
        <v>7</v>
      </c>
      <c r="B16" s="19" t="s">
        <v>63</v>
      </c>
      <c r="C16" s="20" t="s">
        <v>23</v>
      </c>
      <c r="D16" s="18" t="s">
        <v>22</v>
      </c>
      <c r="E16" s="21">
        <v>663.5</v>
      </c>
      <c r="F16" s="22">
        <v>502.9</v>
      </c>
      <c r="G16" s="22">
        <f>F16-94</f>
        <v>408.9</v>
      </c>
      <c r="H16" s="22">
        <f>G16</f>
        <v>408.9</v>
      </c>
      <c r="I16" s="22">
        <f>H16</f>
        <v>408.9</v>
      </c>
    </row>
    <row r="17" spans="1:9" s="23" customFormat="1" ht="30.75" x14ac:dyDescent="0.25">
      <c r="A17" s="4" t="s">
        <v>8</v>
      </c>
      <c r="B17" s="8" t="s">
        <v>37</v>
      </c>
      <c r="C17" s="12" t="s">
        <v>23</v>
      </c>
      <c r="D17" s="4" t="s">
        <v>22</v>
      </c>
      <c r="E17" s="14">
        <v>569.1</v>
      </c>
      <c r="F17" s="5">
        <v>520</v>
      </c>
      <c r="G17" s="5">
        <f>F17-(24.4/1.163)</f>
        <v>499.01977644024078</v>
      </c>
      <c r="H17" s="5">
        <f>F17-(49/1.163)</f>
        <v>477.86758383490974</v>
      </c>
      <c r="I17" s="5">
        <f>H17-((80.6+16.8)/1.163)</f>
        <v>394.11865864144454</v>
      </c>
    </row>
    <row r="18" spans="1:9" s="23" customFormat="1" ht="30.75" x14ac:dyDescent="0.25">
      <c r="A18" s="4" t="s">
        <v>9</v>
      </c>
      <c r="B18" s="8" t="s">
        <v>46</v>
      </c>
      <c r="C18" s="12" t="s">
        <v>23</v>
      </c>
      <c r="D18" s="4" t="s">
        <v>22</v>
      </c>
      <c r="E18" s="14">
        <v>961.6</v>
      </c>
      <c r="F18" s="4">
        <v>996.1</v>
      </c>
      <c r="G18" s="5">
        <f>F18-(142.3/1.163)</f>
        <v>873.7440240756664</v>
      </c>
      <c r="H18" s="5">
        <f>G18</f>
        <v>873.7440240756664</v>
      </c>
      <c r="I18" s="5">
        <f>H18</f>
        <v>873.7440240756664</v>
      </c>
    </row>
    <row r="19" spans="1:9" s="23" customFormat="1" ht="30.75" x14ac:dyDescent="0.25">
      <c r="A19" s="4" t="s">
        <v>10</v>
      </c>
      <c r="B19" s="8" t="s">
        <v>34</v>
      </c>
      <c r="C19" s="12" t="s">
        <v>23</v>
      </c>
      <c r="D19" s="4" t="s">
        <v>22</v>
      </c>
      <c r="E19" s="14">
        <v>1263.0999999999999</v>
      </c>
      <c r="F19" s="5">
        <v>1000</v>
      </c>
      <c r="G19" s="5">
        <f>F19-(150/1.163)</f>
        <v>871.02321582115223</v>
      </c>
      <c r="H19" s="5">
        <f>G19-(150/1.163)</f>
        <v>742.04643164230447</v>
      </c>
      <c r="I19" s="5">
        <f>H19</f>
        <v>742.04643164230447</v>
      </c>
    </row>
    <row r="20" spans="1:9" ht="68.25" customHeight="1" x14ac:dyDescent="0.25">
      <c r="A20" s="4" t="s">
        <v>11</v>
      </c>
      <c r="B20" s="17" t="s">
        <v>42</v>
      </c>
      <c r="C20" s="12" t="s">
        <v>23</v>
      </c>
      <c r="D20" s="4" t="s">
        <v>22</v>
      </c>
      <c r="E20" s="14">
        <v>727.9</v>
      </c>
      <c r="F20" s="4">
        <v>677.3</v>
      </c>
      <c r="G20" s="5">
        <f>F20-(69/1.163)</f>
        <v>617.97067927772991</v>
      </c>
      <c r="H20" s="5">
        <f>G20</f>
        <v>617.97067927772991</v>
      </c>
      <c r="I20" s="5">
        <f>H20-(81/1.163)</f>
        <v>548.32321582115208</v>
      </c>
    </row>
    <row r="21" spans="1:9" ht="80.25" customHeight="1" x14ac:dyDescent="0.25">
      <c r="A21" s="4" t="s">
        <v>12</v>
      </c>
      <c r="B21" s="8" t="s">
        <v>43</v>
      </c>
      <c r="C21" s="12" t="s">
        <v>23</v>
      </c>
      <c r="D21" s="4" t="s">
        <v>22</v>
      </c>
      <c r="E21" s="14">
        <v>376.2</v>
      </c>
      <c r="F21" s="4">
        <v>325</v>
      </c>
      <c r="G21" s="4">
        <f>F21</f>
        <v>325</v>
      </c>
      <c r="H21" s="4">
        <f>G21</f>
        <v>325</v>
      </c>
      <c r="I21" s="5">
        <f>H21-(127/1.163)</f>
        <v>215.79965606190888</v>
      </c>
    </row>
    <row r="22" spans="1:9" ht="65.25" customHeight="1" x14ac:dyDescent="0.25">
      <c r="A22" s="4" t="s">
        <v>13</v>
      </c>
      <c r="B22" s="8" t="s">
        <v>38</v>
      </c>
      <c r="C22" s="12" t="s">
        <v>23</v>
      </c>
      <c r="D22" s="4" t="s">
        <v>22</v>
      </c>
      <c r="E22" s="14">
        <v>256</v>
      </c>
      <c r="F22" s="4">
        <v>240.6</v>
      </c>
      <c r="G22" s="5">
        <f>F22-(26.5/1.163)</f>
        <v>217.81410146173687</v>
      </c>
      <c r="H22" s="5">
        <f>F22-(40.7/1.163)</f>
        <v>205.60429922613929</v>
      </c>
      <c r="I22" s="5">
        <f>H22</f>
        <v>205.60429922613929</v>
      </c>
    </row>
    <row r="23" spans="1:9" ht="75.75" customHeight="1" x14ac:dyDescent="0.25">
      <c r="A23" s="4" t="s">
        <v>14</v>
      </c>
      <c r="B23" s="8" t="s">
        <v>47</v>
      </c>
      <c r="C23" s="12" t="s">
        <v>23</v>
      </c>
      <c r="D23" s="4" t="s">
        <v>22</v>
      </c>
      <c r="E23" s="14">
        <v>459.5</v>
      </c>
      <c r="F23" s="4">
        <v>461.5</v>
      </c>
      <c r="G23" s="4">
        <f t="shared" ref="G23:H26" si="0">F23</f>
        <v>461.5</v>
      </c>
      <c r="H23" s="4">
        <f t="shared" si="0"/>
        <v>461.5</v>
      </c>
      <c r="I23" s="5">
        <f>H23-(22/1.163)</f>
        <v>442.58340498710231</v>
      </c>
    </row>
    <row r="24" spans="1:9" ht="66" customHeight="1" x14ac:dyDescent="0.25">
      <c r="A24" s="4" t="s">
        <v>15</v>
      </c>
      <c r="B24" s="8" t="s">
        <v>40</v>
      </c>
      <c r="C24" s="12" t="s">
        <v>23</v>
      </c>
      <c r="D24" s="4" t="s">
        <v>22</v>
      </c>
      <c r="E24" s="14">
        <v>100.8</v>
      </c>
      <c r="F24" s="4">
        <v>98.3</v>
      </c>
      <c r="G24" s="4">
        <f t="shared" si="0"/>
        <v>98.3</v>
      </c>
      <c r="H24" s="4">
        <f t="shared" si="0"/>
        <v>98.3</v>
      </c>
      <c r="I24" s="5">
        <f>H24-(38/1.163)</f>
        <v>65.625881341358564</v>
      </c>
    </row>
    <row r="25" spans="1:9" ht="66" customHeight="1" x14ac:dyDescent="0.25">
      <c r="A25" s="4" t="s">
        <v>16</v>
      </c>
      <c r="B25" s="8" t="s">
        <v>41</v>
      </c>
      <c r="C25" s="12" t="s">
        <v>23</v>
      </c>
      <c r="D25" s="4" t="s">
        <v>22</v>
      </c>
      <c r="E25" s="14">
        <v>195.3</v>
      </c>
      <c r="F25" s="5">
        <v>192</v>
      </c>
      <c r="G25" s="5">
        <f t="shared" si="0"/>
        <v>192</v>
      </c>
      <c r="H25" s="5">
        <f t="shared" si="0"/>
        <v>192</v>
      </c>
      <c r="I25" s="5">
        <f>H25-(71/1.163)</f>
        <v>130.95098882201205</v>
      </c>
    </row>
    <row r="26" spans="1:9" ht="66" customHeight="1" x14ac:dyDescent="0.25">
      <c r="A26" s="4" t="s">
        <v>17</v>
      </c>
      <c r="B26" s="8" t="s">
        <v>44</v>
      </c>
      <c r="C26" s="12" t="s">
        <v>23</v>
      </c>
      <c r="D26" s="4" t="s">
        <v>22</v>
      </c>
      <c r="E26" s="14">
        <v>592.5</v>
      </c>
      <c r="F26" s="4">
        <v>563.20000000000005</v>
      </c>
      <c r="G26" s="4">
        <f t="shared" si="0"/>
        <v>563.20000000000005</v>
      </c>
      <c r="H26" s="4">
        <f t="shared" si="0"/>
        <v>563.20000000000005</v>
      </c>
      <c r="I26" s="5">
        <f>H26-(112/1.163)</f>
        <v>466.8973344797937</v>
      </c>
    </row>
    <row r="27" spans="1:9" ht="84.75" customHeight="1" x14ac:dyDescent="0.25">
      <c r="A27" s="4" t="s">
        <v>18</v>
      </c>
      <c r="B27" s="8" t="s">
        <v>39</v>
      </c>
      <c r="C27" s="12" t="s">
        <v>23</v>
      </c>
      <c r="D27" s="4" t="s">
        <v>22</v>
      </c>
      <c r="E27" s="14">
        <f>709/1.163</f>
        <v>609.63026655202066</v>
      </c>
      <c r="F27" s="5">
        <f>(72.3*9.39)/1.163</f>
        <v>583.7463456577816</v>
      </c>
      <c r="G27" s="5">
        <f>F27-(37/1.163)</f>
        <v>551.93207222699914</v>
      </c>
      <c r="H27" s="5">
        <f t="shared" ref="H27" si="1">G27</f>
        <v>551.93207222699914</v>
      </c>
      <c r="I27" s="5">
        <f>H27</f>
        <v>551.93207222699914</v>
      </c>
    </row>
    <row r="28" spans="1:9" ht="66.75" customHeight="1" x14ac:dyDescent="0.25">
      <c r="A28" s="4" t="s">
        <v>64</v>
      </c>
      <c r="B28" s="8" t="s">
        <v>48</v>
      </c>
      <c r="C28" s="12" t="s">
        <v>23</v>
      </c>
      <c r="D28" s="4" t="s">
        <v>22</v>
      </c>
      <c r="E28" s="14">
        <v>308.89999999999998</v>
      </c>
      <c r="F28" s="4">
        <v>213.1</v>
      </c>
      <c r="G28" s="4">
        <f>F28</f>
        <v>213.1</v>
      </c>
      <c r="H28" s="4">
        <f>G28</f>
        <v>213.1</v>
      </c>
      <c r="I28" s="5">
        <f>H28-(14/1.163)</f>
        <v>201.0621668099742</v>
      </c>
    </row>
    <row r="29" spans="1:9" ht="46.5" customHeight="1" x14ac:dyDescent="0.25">
      <c r="A29" s="32" t="s">
        <v>24</v>
      </c>
      <c r="B29" s="34"/>
      <c r="C29" s="6" t="s">
        <v>23</v>
      </c>
      <c r="D29" s="3" t="s">
        <v>22</v>
      </c>
      <c r="E29" s="15">
        <f>SUM(E13:E28)</f>
        <v>9880.4302665520208</v>
      </c>
      <c r="F29" s="7">
        <f>SUM(F13:F28)</f>
        <v>9018.1463456577821</v>
      </c>
      <c r="G29" s="7">
        <f>SUM(G13:G28)</f>
        <v>8357.1360275150473</v>
      </c>
      <c r="H29" s="7">
        <f>SUM(H13:H28)</f>
        <v>7921.1489251934654</v>
      </c>
      <c r="I29" s="7">
        <f>SUM(I13:I28)</f>
        <v>7214.6407566637999</v>
      </c>
    </row>
    <row r="30" spans="1:9" ht="30" x14ac:dyDescent="0.4">
      <c r="A30" s="39" t="s">
        <v>20</v>
      </c>
      <c r="B30" s="40"/>
      <c r="C30" s="40"/>
      <c r="D30" s="40"/>
      <c r="E30" s="40"/>
      <c r="F30" s="40"/>
      <c r="G30" s="40"/>
      <c r="H30" s="40"/>
      <c r="I30" s="41"/>
    </row>
    <row r="31" spans="1:9" ht="30.75" x14ac:dyDescent="0.25">
      <c r="A31" s="42" t="s">
        <v>4</v>
      </c>
      <c r="B31" s="8" t="s">
        <v>49</v>
      </c>
      <c r="C31" s="12" t="s">
        <v>23</v>
      </c>
      <c r="D31" s="4" t="s">
        <v>22</v>
      </c>
      <c r="E31" s="14">
        <v>501.6</v>
      </c>
      <c r="F31" s="4">
        <v>389</v>
      </c>
      <c r="G31" s="5">
        <f>F31-((28+112.3)/1.163)</f>
        <v>268.36371453138435</v>
      </c>
      <c r="H31" s="5">
        <f>G31</f>
        <v>268.36371453138435</v>
      </c>
      <c r="I31" s="5">
        <f>H31</f>
        <v>268.36371453138435</v>
      </c>
    </row>
    <row r="32" spans="1:9" ht="30.75" x14ac:dyDescent="0.25">
      <c r="A32" s="43"/>
      <c r="B32" s="8" t="s">
        <v>50</v>
      </c>
      <c r="C32" s="12" t="s">
        <v>23</v>
      </c>
      <c r="D32" s="4" t="s">
        <v>22</v>
      </c>
      <c r="E32" s="14">
        <v>1533.6</v>
      </c>
      <c r="F32" s="4">
        <v>1615</v>
      </c>
      <c r="G32" s="5">
        <f>F32-((83.9+598.2)/1.163)</f>
        <v>1028.4995700773861</v>
      </c>
      <c r="H32" s="5">
        <f>G32</f>
        <v>1028.4995700773861</v>
      </c>
      <c r="I32" s="5">
        <f>H32</f>
        <v>1028.4995700773861</v>
      </c>
    </row>
    <row r="33" spans="1:10" ht="61.5" x14ac:dyDescent="0.25">
      <c r="A33" s="4" t="s">
        <v>5</v>
      </c>
      <c r="B33" s="8" t="s">
        <v>51</v>
      </c>
      <c r="C33" s="12" t="s">
        <v>23</v>
      </c>
      <c r="D33" s="4" t="s">
        <v>22</v>
      </c>
      <c r="E33" s="14">
        <v>1452.61</v>
      </c>
      <c r="F33" s="4">
        <v>1406</v>
      </c>
      <c r="G33" s="5">
        <f>F33-(134.7/1.163)</f>
        <v>1290.1788478073947</v>
      </c>
      <c r="H33" s="24">
        <f>F33-((79.3+109.3)/1.163)</f>
        <v>1243.8331900257954</v>
      </c>
      <c r="I33" s="5">
        <f>H33</f>
        <v>1243.8331900257954</v>
      </c>
    </row>
    <row r="34" spans="1:10" ht="61.5" x14ac:dyDescent="0.25">
      <c r="A34" s="4" t="s">
        <v>6</v>
      </c>
      <c r="B34" s="8" t="s">
        <v>52</v>
      </c>
      <c r="C34" s="12" t="s">
        <v>23</v>
      </c>
      <c r="D34" s="4" t="s">
        <v>22</v>
      </c>
      <c r="E34" s="14">
        <v>1338.1</v>
      </c>
      <c r="F34" s="4">
        <v>1458</v>
      </c>
      <c r="G34" s="4">
        <f>F34</f>
        <v>1458</v>
      </c>
      <c r="H34" s="5">
        <f>F34-(124.1/1.163)</f>
        <v>1351.2932072226999</v>
      </c>
      <c r="I34" s="5">
        <f>F34-(144/1.163)</f>
        <v>1334.1822871883062</v>
      </c>
    </row>
    <row r="35" spans="1:10" ht="49.5" customHeight="1" x14ac:dyDescent="0.25">
      <c r="A35" s="32" t="s">
        <v>24</v>
      </c>
      <c r="B35" s="34"/>
      <c r="C35" s="6" t="s">
        <v>23</v>
      </c>
      <c r="D35" s="3" t="s">
        <v>22</v>
      </c>
      <c r="E35" s="15">
        <f>SUM(E31:E34)</f>
        <v>4825.91</v>
      </c>
      <c r="F35" s="3">
        <f>SUM(F31:F34)</f>
        <v>4868</v>
      </c>
      <c r="G35" s="7">
        <f>SUM(G31:G34)</f>
        <v>4045.0421324161653</v>
      </c>
      <c r="H35" s="7">
        <f>SUM(H31:H34)</f>
        <v>3891.9896818572656</v>
      </c>
      <c r="I35" s="7">
        <f>SUM(I31:I34)</f>
        <v>3874.8787618228716</v>
      </c>
    </row>
    <row r="36" spans="1:10" ht="39.75" customHeight="1" x14ac:dyDescent="0.25">
      <c r="A36" s="32" t="s">
        <v>21</v>
      </c>
      <c r="B36" s="33"/>
      <c r="C36" s="33"/>
      <c r="D36" s="33"/>
      <c r="E36" s="33"/>
      <c r="F36" s="33"/>
      <c r="G36" s="33"/>
      <c r="H36" s="33"/>
      <c r="I36" s="34"/>
    </row>
    <row r="37" spans="1:10" ht="52.5" customHeight="1" x14ac:dyDescent="0.25">
      <c r="A37" s="4" t="s">
        <v>4</v>
      </c>
      <c r="B37" s="17" t="s">
        <v>54</v>
      </c>
      <c r="C37" s="12" t="s">
        <v>23</v>
      </c>
      <c r="D37" s="4" t="s">
        <v>22</v>
      </c>
      <c r="E37" s="14">
        <v>117.944</v>
      </c>
      <c r="F37" s="4">
        <v>91</v>
      </c>
      <c r="G37" s="5">
        <f>F37</f>
        <v>91</v>
      </c>
      <c r="H37" s="5">
        <f>G37</f>
        <v>91</v>
      </c>
      <c r="I37" s="5">
        <f>F37-(13/1.163)</f>
        <v>79.82201203783319</v>
      </c>
    </row>
    <row r="38" spans="1:10" ht="52.5" customHeight="1" x14ac:dyDescent="0.25">
      <c r="A38" s="4" t="s">
        <v>5</v>
      </c>
      <c r="B38" s="8" t="s">
        <v>53</v>
      </c>
      <c r="C38" s="12" t="s">
        <v>23</v>
      </c>
      <c r="D38" s="4" t="s">
        <v>22</v>
      </c>
      <c r="E38" s="14">
        <v>109.232</v>
      </c>
      <c r="F38" s="4">
        <v>104</v>
      </c>
      <c r="G38" s="5">
        <f>F38-(13/1.163)</f>
        <v>92.82201203783319</v>
      </c>
      <c r="H38" s="5">
        <f>G38</f>
        <v>92.82201203783319</v>
      </c>
      <c r="I38" s="5">
        <f>H38</f>
        <v>92.82201203783319</v>
      </c>
    </row>
    <row r="39" spans="1:10" ht="66" customHeight="1" x14ac:dyDescent="0.25">
      <c r="A39" s="4" t="s">
        <v>6</v>
      </c>
      <c r="B39" s="8" t="s">
        <v>55</v>
      </c>
      <c r="C39" s="12" t="s">
        <v>23</v>
      </c>
      <c r="D39" s="4" t="s">
        <v>22</v>
      </c>
      <c r="E39" s="14">
        <v>106.999</v>
      </c>
      <c r="F39" s="4">
        <v>116</v>
      </c>
      <c r="G39" s="5">
        <f>F39</f>
        <v>116</v>
      </c>
      <c r="H39" s="5">
        <f>F39-(17.2/1.163)</f>
        <v>101.21066208082546</v>
      </c>
      <c r="I39" s="5">
        <f>H39</f>
        <v>101.21066208082546</v>
      </c>
    </row>
    <row r="40" spans="1:10" ht="63.75" customHeight="1" x14ac:dyDescent="0.25">
      <c r="A40" s="4" t="s">
        <v>7</v>
      </c>
      <c r="B40" s="8" t="s">
        <v>56</v>
      </c>
      <c r="C40" s="12" t="s">
        <v>23</v>
      </c>
      <c r="D40" s="4" t="s">
        <v>22</v>
      </c>
      <c r="E40" s="14">
        <v>24.878</v>
      </c>
      <c r="F40" s="4">
        <v>24</v>
      </c>
      <c r="G40" s="5">
        <f>F40</f>
        <v>24</v>
      </c>
      <c r="H40" s="5">
        <f>F40-(3/1.163)</f>
        <v>21.420464316423043</v>
      </c>
      <c r="I40" s="5">
        <f>H40</f>
        <v>21.420464316423043</v>
      </c>
    </row>
    <row r="41" spans="1:10" ht="60.75" customHeight="1" x14ac:dyDescent="0.25">
      <c r="A41" s="4" t="s">
        <v>8</v>
      </c>
      <c r="B41" s="8" t="s">
        <v>57</v>
      </c>
      <c r="C41" s="12" t="s">
        <v>23</v>
      </c>
      <c r="D41" s="4" t="s">
        <v>22</v>
      </c>
      <c r="E41" s="14">
        <v>19.003</v>
      </c>
      <c r="F41" s="4">
        <v>18.100000000000001</v>
      </c>
      <c r="G41" s="5">
        <f>F41</f>
        <v>18.100000000000001</v>
      </c>
      <c r="H41" s="5">
        <f>F41-(4.8/1.163)</f>
        <v>13.972742906276871</v>
      </c>
      <c r="I41" s="5">
        <f>H41</f>
        <v>13.972742906276871</v>
      </c>
    </row>
    <row r="42" spans="1:10" ht="59.25" customHeight="1" x14ac:dyDescent="0.25">
      <c r="A42" s="4" t="s">
        <v>9</v>
      </c>
      <c r="B42" s="8" t="s">
        <v>58</v>
      </c>
      <c r="C42" s="12" t="s">
        <v>23</v>
      </c>
      <c r="D42" s="4" t="s">
        <v>22</v>
      </c>
      <c r="E42" s="14">
        <v>9.0500000000000007</v>
      </c>
      <c r="F42" s="5">
        <v>9.6780000000000008</v>
      </c>
      <c r="G42" s="5">
        <f>F42</f>
        <v>9.6780000000000008</v>
      </c>
      <c r="H42" s="5">
        <f>F42-(2/1.163)</f>
        <v>7.95830954428203</v>
      </c>
      <c r="I42" s="5">
        <f>H42</f>
        <v>7.95830954428203</v>
      </c>
    </row>
    <row r="43" spans="1:10" ht="47.25" customHeight="1" x14ac:dyDescent="0.25">
      <c r="A43" s="38" t="s">
        <v>24</v>
      </c>
      <c r="B43" s="38"/>
      <c r="C43" s="6" t="s">
        <v>23</v>
      </c>
      <c r="D43" s="3" t="s">
        <v>22</v>
      </c>
      <c r="E43" s="15">
        <f>SUM(E37:E42)</f>
        <v>387.10599999999994</v>
      </c>
      <c r="F43" s="7">
        <f>SUM(F37:F42)</f>
        <v>362.77800000000002</v>
      </c>
      <c r="G43" s="7">
        <f>SUM(G37:G42)</f>
        <v>351.60001203783321</v>
      </c>
      <c r="H43" s="7">
        <f>SUM(H37:H42)</f>
        <v>328.38419088564058</v>
      </c>
      <c r="I43" s="7">
        <f>SUM(I37:I42)</f>
        <v>317.20620292347377</v>
      </c>
    </row>
    <row r="44" spans="1:10" ht="47.25" customHeight="1" x14ac:dyDescent="0.25">
      <c r="A44" s="38" t="s">
        <v>26</v>
      </c>
      <c r="B44" s="38"/>
      <c r="C44" s="6" t="s">
        <v>23</v>
      </c>
      <c r="D44" s="3" t="s">
        <v>22</v>
      </c>
      <c r="E44" s="15">
        <f>E29+E35+E43</f>
        <v>15093.44626655202</v>
      </c>
      <c r="F44" s="7">
        <f>F29+F35+F43</f>
        <v>14248.924345657782</v>
      </c>
      <c r="G44" s="7">
        <f>G29+G35+G43</f>
        <v>12753.778171969047</v>
      </c>
      <c r="H44" s="7">
        <f>H29+H35+H43</f>
        <v>12141.522797936372</v>
      </c>
      <c r="I44" s="7">
        <f>I29+I35+I43</f>
        <v>11406.725721410145</v>
      </c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4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33" x14ac:dyDescent="0.45">
      <c r="A49" s="25" t="s">
        <v>28</v>
      </c>
      <c r="B49" s="25"/>
      <c r="C49" s="1"/>
      <c r="D49" s="1"/>
      <c r="E49" s="1"/>
      <c r="F49" s="1"/>
      <c r="G49" s="1"/>
      <c r="H49" s="47" t="s">
        <v>29</v>
      </c>
      <c r="I49" s="47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33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30.75" x14ac:dyDescent="0.45">
      <c r="A52" s="45" t="s">
        <v>30</v>
      </c>
      <c r="B52" s="45"/>
      <c r="C52" s="1"/>
      <c r="D52" s="1"/>
      <c r="E52" s="1"/>
      <c r="F52" s="1"/>
      <c r="G52" s="1"/>
      <c r="H52" s="1"/>
      <c r="I52" s="1"/>
      <c r="J52" s="1"/>
    </row>
    <row r="53" spans="1:10" ht="30.75" x14ac:dyDescent="0.45">
      <c r="A53" s="44" t="s">
        <v>33</v>
      </c>
      <c r="B53" s="45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D82" s="1"/>
    </row>
    <row r="83" spans="1:10" x14ac:dyDescent="0.25">
      <c r="D83" s="1"/>
    </row>
    <row r="84" spans="1:10" x14ac:dyDescent="0.25">
      <c r="D84" s="1"/>
    </row>
    <row r="85" spans="1:10" x14ac:dyDescent="0.25">
      <c r="D85" s="1"/>
    </row>
    <row r="86" spans="1:10" x14ac:dyDescent="0.25">
      <c r="D86" s="1"/>
    </row>
    <row r="87" spans="1:10" x14ac:dyDescent="0.25">
      <c r="D87" s="1"/>
    </row>
    <row r="88" spans="1:10" x14ac:dyDescent="0.25">
      <c r="D88" s="1"/>
    </row>
    <row r="89" spans="1:10" x14ac:dyDescent="0.25">
      <c r="D89" s="1"/>
    </row>
    <row r="90" spans="1:10" x14ac:dyDescent="0.25">
      <c r="D90" s="1"/>
    </row>
    <row r="91" spans="1:10" x14ac:dyDescent="0.25"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</sheetData>
  <mergeCells count="20">
    <mergeCell ref="A53:B53"/>
    <mergeCell ref="A44:B44"/>
    <mergeCell ref="A8:I8"/>
    <mergeCell ref="H49:I49"/>
    <mergeCell ref="A52:B52"/>
    <mergeCell ref="A43:B43"/>
    <mergeCell ref="E7:I7"/>
    <mergeCell ref="E3:I5"/>
    <mergeCell ref="E6:I6"/>
    <mergeCell ref="A36:I36"/>
    <mergeCell ref="C9:C10"/>
    <mergeCell ref="A35:B35"/>
    <mergeCell ref="A9:A10"/>
    <mergeCell ref="B9:B10"/>
    <mergeCell ref="D9:D10"/>
    <mergeCell ref="A12:I12"/>
    <mergeCell ref="A30:I30"/>
    <mergeCell ref="A29:B29"/>
    <mergeCell ref="A31:A32"/>
    <mergeCell ref="E9:I9"/>
  </mergeCells>
  <pageMargins left="1.1811023622047245" right="0.39370078740157483" top="0.39370078740157483" bottom="0.39370078740157483" header="0.31496062992125984" footer="0.31496062992125984"/>
  <pageSetup paperSize="9" scale="2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Коваленко Тетяна Сергіївна</cp:lastModifiedBy>
  <cp:lastPrinted>2019-11-22T15:55:57Z</cp:lastPrinted>
  <dcterms:created xsi:type="dcterms:W3CDTF">2019-11-20T09:43:51Z</dcterms:created>
  <dcterms:modified xsi:type="dcterms:W3CDTF">2019-11-25T08:48:46Z</dcterms:modified>
</cp:coreProperties>
</file>