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680" windowWidth="9300" windowHeight="3075" tabRatio="0" activeTab="1"/>
  </bookViews>
  <sheets>
    <sheet name="Диаграмма1" sheetId="1" r:id="rId1"/>
    <sheet name="Sheet1" sheetId="2" r:id="rId2"/>
  </sheets>
  <definedNames>
    <definedName name="_xlnm.Print_Area" localSheetId="1">'Sheet1'!$A$1:$P$707</definedName>
  </definedNames>
  <calcPr fullCalcOnLoad="1"/>
</workbook>
</file>

<file path=xl/sharedStrings.xml><?xml version="1.0" encoding="utf-8"?>
<sst xmlns="http://schemas.openxmlformats.org/spreadsheetml/2006/main" count="715" uniqueCount="468">
  <si>
    <t>Загальний фонд</t>
  </si>
  <si>
    <t>Спеціальний фонд</t>
  </si>
  <si>
    <t>5</t>
  </si>
  <si>
    <t>6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</si>
  <si>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</si>
  <si>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</si>
  <si>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</si>
  <si>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</si>
  <si>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кількість дорожніх знаків, од.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</si>
  <si>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</si>
  <si>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</si>
  <si>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</si>
  <si>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</si>
  <si>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площа вулично-дорожньої мережі з відновленою дорожньою розміткою, кв. м</t>
  </si>
  <si>
    <t xml:space="preserve">    Показник: кількість установлених світлофорних об"єктів, од.</t>
  </si>
  <si>
    <t xml:space="preserve">    Показник: середня вартість відновлення 1 кв. м дорожньої розмітки, грн.</t>
  </si>
  <si>
    <t xml:space="preserve">    Показник: середня вартість встановлення 1 світлофорного об"єкту , грн.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</si>
  <si>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</si>
  <si>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</si>
  <si>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дорожнього знаку,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</si>
  <si>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</si>
  <si>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дорожніх знаків з проведеним поточним ремонтом від потребуючих ремонту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</si>
  <si>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</si>
  <si>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</si>
  <si>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 xml:space="preserve">    Показник: довжина мереж зовнішнього освітлення, на якій проведено капітальний ремонт, км</t>
  </si>
  <si>
    <t>% виконання за _______ до уточненого плану</t>
  </si>
  <si>
    <t>Всього</t>
  </si>
  <si>
    <t xml:space="preserve">    Показник: кількість установлених дорожніх знаків, од.</t>
  </si>
  <si>
    <t xml:space="preserve">    Показник: середня вартість встановлення 1 дорожнього знаку, грн.</t>
  </si>
  <si>
    <t xml:space="preserve">  Завдання: 1. Забезпечення проведення капітального ремонту вулично-дорожньої мережі</t>
  </si>
  <si>
    <t xml:space="preserve">    Показник: % світлофорних об"єктів з проведеним капітальним ремонтом від потребуючих ремонту</t>
  </si>
  <si>
    <t xml:space="preserve">    Показник: кількість поточно відремонтованих дорожніх знаків , од.</t>
  </si>
  <si>
    <t xml:space="preserve">    Показник: % установлення дорожніх знаків в порівнянні з минулим роком</t>
  </si>
  <si>
    <t xml:space="preserve">  Завдання: 5. Забезпечення проведення ремонту та технічного обслуговування вуличного освітлення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</si>
  <si>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</si>
  <si>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</si>
  <si>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</si>
  <si>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Показник: % нанесення дорожньої розмітки від потребуючих нанесення</t>
  </si>
  <si>
    <t xml:space="preserve">    Тип показника: Витрати</t>
  </si>
  <si>
    <t>грн.</t>
  </si>
  <si>
    <t xml:space="preserve">    Показник: середня вартість придбання та монтажу одного покажчика, грн.</t>
  </si>
  <si>
    <t>Управління капітального будівництва та дорожнього господарства Сумської міської ради</t>
  </si>
  <si>
    <t>програми  реформування і розвитку житлово-</t>
  </si>
  <si>
    <t xml:space="preserve">    Показник: обсяг видатків, грн.</t>
  </si>
  <si>
    <t>обсяг електроенергії для безперебійної роботи світлофорних об'єктів, кВт/год</t>
  </si>
  <si>
    <t>середній обсяг спожитої електроенергії на один світлофорний об'єкт в рік, кВт/год</t>
  </si>
  <si>
    <t>середня вартість 1 кВт/год спожитої електроенергії на рік, грн.</t>
  </si>
  <si>
    <t>Департамент інфраструктури міста  Сумської міської ради</t>
  </si>
  <si>
    <t xml:space="preserve">    Показник: кількість заходів, що будуть виконуватись з проведенням оплачуваних громадських робіт, од.</t>
  </si>
  <si>
    <t xml:space="preserve">   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</si>
  <si>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</si>
  <si>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</si>
  <si>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</si>
  <si>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</si>
  <si>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</si>
  <si>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комунального господарства міста Суми </t>
  </si>
  <si>
    <t xml:space="preserve">  Завдання: 2. Забезпечення проведення поточного ремонту вулично-дорожньої мережі та штучних споруд</t>
  </si>
  <si>
    <t xml:space="preserve">    Показник: площа проїздів, тротуарів і внутрішньоквартальних доріг,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</si>
  <si>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внутрішньоквартальних доріг, грн.</t>
  </si>
  <si>
    <t xml:space="preserve">    Показник: питома вага проїздів, тротуарів і внутрішноквартальних доріг, що зазнала поточного ремонту до площі, що потребувала поточного ремонту</t>
  </si>
  <si>
    <t xml:space="preserve"> ДІМ СМР</t>
  </si>
  <si>
    <t>УКБтаДГ СМР</t>
  </si>
  <si>
    <t xml:space="preserve">    Показник: кількість світлофорних об'єктів, од.</t>
  </si>
  <si>
    <t xml:space="preserve">    Показник: кількість установлених та капітально відремонтованих світлофорних  об'єктів, од.</t>
  </si>
  <si>
    <t xml:space="preserve">    Показник: кількість поточно відремонтованих світлофорних  об'єктів, од.</t>
  </si>
  <si>
    <t xml:space="preserve">    Показник: середня вартість втановлення та капітального ремонту 1 світлофорного об'єкту, грн.</t>
  </si>
  <si>
    <t xml:space="preserve">    Показник: середня вартість поточного ремонту 1 світлофорного об'єкту , грн.</t>
  </si>
  <si>
    <t xml:space="preserve">    Показник: % світлофорних об'єктів з проведеним поточним ремонтом від потребуючих ремонту</t>
  </si>
  <si>
    <t xml:space="preserve"> Показник: площа вулично-дорожньої мережі, на якій необхідно провести роботи по відновленню дорожньої розмітки, кв. м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</si>
  <si>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</si>
  <si>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</si>
  <si>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</si>
  <si>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</si>
  <si>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</si>
  <si>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</si>
  <si>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</si>
  <si>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</si>
  <si>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</si>
  <si>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</si>
  <si>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</si>
  <si>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</si>
  <si>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</si>
  <si>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</si>
  <si>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</si>
  <si>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</si>
  <si>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</si>
  <si>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Площа території об'єктів зеленого господарства, яка підлягає санітарному прибиранню (догляду), га</t>
  </si>
  <si>
    <t xml:space="preserve">    Показник: кількість дерев та чагарників, які потребують видалення, од.</t>
  </si>
  <si>
    <t xml:space="preserve">    Показник: кількість дерев, які потребують догляду, од.</t>
  </si>
  <si>
    <t xml:space="preserve">    Показник: Площа газонів, яку необхідно утримувати (викошувати тощо), га</t>
  </si>
  <si>
    <t xml:space="preserve">    Показник: територія об'єктів зеленого господарства, на якій планується санітарне прибирання (догляд), од.</t>
  </si>
  <si>
    <t xml:space="preserve">    Показник: кількість дерев, які планується видалити, од.</t>
  </si>
  <si>
    <t xml:space="preserve">    Показник: кількість дерев, які планується доглянути (провести обрізку тощо), од.</t>
  </si>
  <si>
    <t xml:space="preserve">    Показник: площа газонів, яку планується утримувати (викошувати тощо), га</t>
  </si>
  <si>
    <t xml:space="preserve">    Показник: середні витрати на санітарне прибирання (догляд) 1 га території об'єктів зеленого господарства, грн.</t>
  </si>
  <si>
    <t xml:space="preserve">    Показник: середні витрати на  видалення одного  дерева, грн.</t>
  </si>
  <si>
    <t xml:space="preserve">    Показник: середні витрати на  догляд за одним деревом (обрізка тощо), грн.</t>
  </si>
  <si>
    <t xml:space="preserve">    Показник: середні витрати на  висадження 1 тис. од. квіткової розсади, грн.</t>
  </si>
  <si>
    <t xml:space="preserve">    Показник: середні витрати на  утримання 1 га газонів, грн.</t>
  </si>
  <si>
    <t xml:space="preserve">    Показник: Питома вага прибраної, доглянутої площі до площі, що підлягає догляду та прибирання, %</t>
  </si>
  <si>
    <t xml:space="preserve">    Показник: Питома вага видалених зелених насаджень у загальній кількості зелених насаджень, що потребують видалення, %,</t>
  </si>
  <si>
    <t xml:space="preserve">    Показник: Питома вага доглянутих зелених насаджень у загальній кількості зелених насаджень, що потребують догляду, %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</si>
  <si>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</si>
  <si>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</si>
  <si>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 xml:space="preserve">    Показник: кількість громадських вбиралень, які планується утримувати, од.</t>
  </si>
  <si>
    <t xml:space="preserve">    Показник: середня витрати на один виїзд спецслужби, грн.</t>
  </si>
  <si>
    <t xml:space="preserve">    Показник: середня вартість утримання однієї громадської вбиральні на рік,  грн. </t>
  </si>
  <si>
    <t xml:space="preserve">    Показник: Темп зростання витрат на один виїзд спецслужби порівняно з попереднім роком, %,</t>
  </si>
  <si>
    <t>Показник: Питома вага площі кладовищ, благоустрій яких планується здійснювати у загальній площі кладовищ, %</t>
  </si>
  <si>
    <t xml:space="preserve">    Показник: Темп зростання середніх витрат на утримання однієї громадської вбиральні порівняно з попереднім роком, %,</t>
  </si>
  <si>
    <t>Показник: кількість світлоточок, які планується утримувати, од.</t>
  </si>
  <si>
    <t xml:space="preserve">    Показник: кількість урн, які планується придбати, од.</t>
  </si>
  <si>
    <t xml:space="preserve">    Показник: вартість придбання однієї урни, грн.</t>
  </si>
  <si>
    <t>Показник: темп зростання середніх витрат на один захід із санітарної очистки території порівняно з попереднім роком, %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</si>
  <si>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</si>
  <si>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</si>
  <si>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 xml:space="preserve">    Показник: середня вартість одного заходу з поточного ремонту об'єктів благоустрою на рік, грн.</t>
  </si>
  <si>
    <t xml:space="preserve">    Показник: середня вартість одного заходу з утримання об'єктів благоустрою на рік, грн.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</si>
  <si>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</si>
  <si>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</si>
  <si>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</si>
  <si>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</si>
  <si>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</si>
  <si>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 xml:space="preserve">    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</si>
  <si>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 кількість об'єктів житлового фонду (будинків), що потребують ремонту, грн.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</si>
  <si>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</si>
  <si>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</si>
  <si>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</si>
  <si>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>Підпрограма 1. Капітальний ремонт житлового фонду</t>
  </si>
  <si>
    <t xml:space="preserve">    Мета:  Забезпечення святкового оформлення міста до пам'ятних та історичних дат, культурно-мистецьких, релігійних та інших святкових заходів</t>
  </si>
  <si>
    <t xml:space="preserve">    Показник: кількість покажчиків вулиць, які планується замінити</t>
  </si>
  <si>
    <t xml:space="preserve">    Показник: Питома вага кількості покажчиків вулиць, які планується замінити  до загальної кількості покажчиків, що потребують заміни, %</t>
  </si>
  <si>
    <t xml:space="preserve">    Показник: загальна кількість покажчиків вулиць, які потребують заміни, од.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</si>
  <si>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</si>
  <si>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</si>
  <si>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вартість розробки одного нормативу питного водопостачання для населення,  грн.</t>
  </si>
  <si>
    <t xml:space="preserve">    Показник: кількість систем поливу, що планується встановити, од.</t>
  </si>
  <si>
    <t xml:space="preserve">    Показник: середня вартість становлення однієї системи поливу, грн.</t>
  </si>
  <si>
    <t xml:space="preserve">РАЗОМ </t>
  </si>
  <si>
    <t xml:space="preserve">    Показник: загальна площа внутрішньоквартальних доріг і проїздів, що потребує капітального ремонту, кв. м</t>
  </si>
  <si>
    <t xml:space="preserve">    Показник: загальна площа тротуарів, що потребує капітального ремонту, кв. м</t>
  </si>
  <si>
    <t xml:space="preserve">    Показник: площа внутрішньоквартальних доріг та проїздів, на якій планується провести капітальний ремонт, кв.м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</si>
  <si>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</si>
  <si>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внутрішноквартальних доріг і проїздів, що зазнала капітального ремонту до площі, що потребувала капітального ремонту, %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</si>
  <si>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</si>
  <si>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внутрішноквартальних доріг і проїздів, грн.</t>
  </si>
  <si>
    <t xml:space="preserve">    Показник: середня вартість капітального ремонту 1 кв. м тротуарів, грн.</t>
  </si>
  <si>
    <t xml:space="preserve">    Показник:площа дитячого парку "Казка", що підлягає прибиранню,  га</t>
  </si>
  <si>
    <t xml:space="preserve">    Показник: площа дитячого парку "Казка", яку планується прибирати, га</t>
  </si>
  <si>
    <t xml:space="preserve">    Показник: середні витрати на  прибирання 1 га території дитячого парку "Казка",  грн. в квартал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</si>
  <si>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</si>
  <si>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</si>
  <si>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</si>
  <si>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середня вартість1 куб.м. спожитотого прородного газу, грн.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</si>
  <si>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</si>
  <si>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</si>
  <si>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кількість  об'єктів водопостачання на яких планується замінити гідранти, шт.</t>
  </si>
  <si>
    <t xml:space="preserve">    Показник: варість одного знаку "Пожежний гідрант",  грн.</t>
  </si>
  <si>
    <t xml:space="preserve">    Показник: обсяг видатків на обстеження та випробування, грн.</t>
  </si>
  <si>
    <t>Показник: кількість об'єктів, які планується обстежити та випробувати, од.</t>
  </si>
  <si>
    <t xml:space="preserve"> Показник: середні витрати наобстеження та випробовування одного  об'єкту,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</si>
  <si>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</si>
  <si>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</si>
  <si>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</si>
  <si>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 xml:space="preserve">    Показник: кількість проектів землеустрою щодо відведення земельних ділянок, од.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</si>
  <si>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</si>
  <si>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</si>
  <si>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</si>
  <si>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</si>
  <si>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Показник:кількість схем, шт.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</si>
  <si>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</si>
  <si>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</si>
  <si>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</si>
  <si>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>Показник: кількість кількість об'єктів, що потребує капітального ремонту од.</t>
  </si>
  <si>
    <t xml:space="preserve">    Показник: середня вартість проведення капітального ремонту на один об'єкт, грн</t>
  </si>
  <si>
    <t xml:space="preserve">    Показник: середня вартість 1 місяця оплати податку на земельну ділянку за адресою: м.Суми, вул.Привокзальна, 4/13 (каналізаційно-насосна станція),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</si>
  <si>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</si>
  <si>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</si>
  <si>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середня вартість однієї науково-технічної продукції, 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</si>
  <si>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</si>
  <si>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</si>
  <si>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</si>
  <si>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</si>
  <si>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>Показник: кількість об'єктів, що планується відремонтувати, грн.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</si>
  <si>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</si>
  <si>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</si>
  <si>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>власні кошти підприємства</t>
  </si>
  <si>
    <t xml:space="preserve">    Показник:кількість об'єктів, шт.</t>
  </si>
  <si>
    <t>Управління  архітектури та містобудування Сумської міської ради</t>
  </si>
  <si>
    <t>УАМ СМР</t>
  </si>
  <si>
    <t xml:space="preserve">    Показник: середня вартість ремонту 1 об'єкта, грн.</t>
  </si>
  <si>
    <t>Показник: середня вартість поховання 1 безрідного, грн.</t>
  </si>
  <si>
    <t xml:space="preserve">    Показник: кількість об'єктів житлового фонду (будинків), що планується відремонтувати, шт.</t>
  </si>
  <si>
    <t>Показник:вартість капітального ремонту житлового фонду ОСББ (будинку), грн.</t>
  </si>
  <si>
    <t>Показник:  вартість співфінансування капітального ремонту  житлового фонду (будинку) ОСББ та ЖБК, грн.</t>
  </si>
  <si>
    <t xml:space="preserve">    Показник: середня вартість співфінансування капітального ремонту одного об'єкта житлового фонду (будинку) ОСББ та ЖБК, грн.</t>
  </si>
  <si>
    <t xml:space="preserve">    Показник: кількість науково-технічної продукції, од.</t>
  </si>
  <si>
    <t xml:space="preserve">    Показник: вартість садіння дерев та кущів, створення газонів  на території м. Суми</t>
  </si>
  <si>
    <t xml:space="preserve">    Мета: Повернення бюджетних позичок      </t>
  </si>
  <si>
    <t xml:space="preserve">    Показник:кількість підприємств, яким надана бюджетна позичка, од.</t>
  </si>
  <si>
    <t xml:space="preserve">    Показник: обсяг бюджетної позички, який підлягає поверненню, грн.</t>
  </si>
  <si>
    <t xml:space="preserve">    Мета: Проведення будівництва об'єктів комунального господарства </t>
  </si>
  <si>
    <t xml:space="preserve">    Показник: кількість інформаційних дошок про втрачені об’єкти архітектури у місті , які планується встановити</t>
  </si>
  <si>
    <t xml:space="preserve">    Показник: середня вартість капітального та проточного ремонту колекторів та каналізаційних мереж, грн.</t>
  </si>
  <si>
    <t xml:space="preserve">    Показник: загальна кількість об'єктів, що потребує поточного та капітального ремонту, шт.</t>
  </si>
  <si>
    <t xml:space="preserve">    Показник:кількість об'ктів, яка охоплена поточним та капітальним ремонтом, шт.</t>
  </si>
  <si>
    <t xml:space="preserve">    Показник: питома вага об'ктів, що зазнали ремонту до кількості, що потребувала  ремонту</t>
  </si>
  <si>
    <t xml:space="preserve">    Показник: кількість зелених насаджень, що планується висадити та провести озеленення територій, од.</t>
  </si>
  <si>
    <t xml:space="preserve">    Показник: середні витрати на  висадження одного дерева та озеленення територій, грн.</t>
  </si>
  <si>
    <t xml:space="preserve">    Показник:площа трави (амброзії), що підлягає прополюванню,  га</t>
  </si>
  <si>
    <t xml:space="preserve">    Показник:площа русел річок та водойм, які потребують очищення від намулів, відкладів та завалів, га</t>
  </si>
  <si>
    <t xml:space="preserve">    Показник:площа трави (амброзії), яку планується прополювати,  га</t>
  </si>
  <si>
    <t xml:space="preserve">    Показник:площа русел річок та водойм, які планується очищати від намулів, відкладів та завалів, га</t>
  </si>
  <si>
    <t xml:space="preserve">    Показник:середні витрати на прополювання трави (амброзії), грн</t>
  </si>
  <si>
    <t xml:space="preserve">    Показник: видатки по забезпеченню діяльності спецслужби, грн</t>
  </si>
  <si>
    <t xml:space="preserve"> Показник: видатки по забезпеченню фукціонування громадських вбиралень, грн</t>
  </si>
  <si>
    <t>Показник: видатки на поточний ремонт, утримання місць поховань та елементів благоустрою, грн</t>
  </si>
  <si>
    <t xml:space="preserve">    Показник: видатки на забезпечення поховання безрідних, грн</t>
  </si>
  <si>
    <t xml:space="preserve">    Показник: видатки на проведення капітального ремонту місць поховань та елементів благоустрою на них, грн</t>
  </si>
  <si>
    <t xml:space="preserve">    Показник: кількість кладовищ, благоустрій яких планується здійснюваати, од.</t>
  </si>
  <si>
    <t xml:space="preserve">    Показник: середньорічні витрати на благоустрій 1 кладовища, грн.</t>
  </si>
  <si>
    <t xml:space="preserve">    Показник: середні витрати на прибирання, ліквідацію 1 м3 сміття на об'єктах благоустрою загального користування комунальними підприємствами міста Суми, грн.</t>
  </si>
  <si>
    <t>Показник: темп зростання середніх витрат на придбання однієї урни порівняно з попереднім роком, %</t>
  </si>
  <si>
    <t>Показник: темп зростання середніх витрат на придбання однієї лавки порівняно з попереднім роком, %</t>
  </si>
  <si>
    <t>Показник: кількість місяців, за які сплачується податок на земельну ділянку за адресою: м.Суми, вул.Привокзальна, 4/13 (каналізаційно-насосна станція), од</t>
  </si>
  <si>
    <t xml:space="preserve">    Показник: кількість заходів із акарицидної обробки зелених насаджень у парках та скверах містаї, од.</t>
  </si>
  <si>
    <t xml:space="preserve">    Показник: середня вартість одного заходу із акарицидної обробки зелених насаджень у парках та скверах міста грн.</t>
  </si>
  <si>
    <t xml:space="preserve">    Показник:кількість об'єктів благоустрою по зеленим насадженням, які потребують проведення капітального ремонту, од</t>
  </si>
  <si>
    <t xml:space="preserve">    Показник:кількість об'єктів благоустрою по зеленим насадженням, на яких планується  проведення капітального ремонту, од</t>
  </si>
  <si>
    <t xml:space="preserve">    Показник:середні витрати на проведення капітального ремонту об'єктів благоустрою по зеленим насадженням, грн</t>
  </si>
  <si>
    <t>Показник: сума видатків на поточний ремонт  проїздів, тротуарів і внутрішньоквартальних доріг,грн</t>
  </si>
  <si>
    <t xml:space="preserve">    Показник: середня вартість 1 кВт/год електроенергії необхідної для безперебійної роботи вуличного освітлення, грн</t>
  </si>
  <si>
    <t xml:space="preserve">    Показник: кількість дерев, що потребують висадженню, од.</t>
  </si>
  <si>
    <t xml:space="preserve">    Показник:середні витрати на очищення русел річок та водойм від намулів, відкладів та завалів, грн/га</t>
  </si>
  <si>
    <t>Показник: видатки на пслуги зі збирання безпечних відходів, непридатних для вторинного використання (прибирання урн від сміття по місту), грн</t>
  </si>
  <si>
    <t xml:space="preserve">    Показник: видатки на придбання урн, грн</t>
  </si>
  <si>
    <t xml:space="preserve"> Показник: видатки на догляд за об'єктами благоустрою загального користування (прибирання сміття), грн</t>
  </si>
  <si>
    <t xml:space="preserve"> Показник: видатки на догляд за об'єктами благоустрою загального користування (ліквідація стихійних звалищ), грн</t>
  </si>
  <si>
    <t xml:space="preserve">    Показник: кількість заходів із збирання безпечних відходів, непридатних для вторинного використання (прибирання урн від сміття по місту), од.</t>
  </si>
  <si>
    <t xml:space="preserve">    Показник: середня вартість одного заходу із збирання безпечних відходів, непридатних для вторинного використання (прибирання урн від сміття по місту), грн.</t>
  </si>
  <si>
    <t xml:space="preserve">    Показник: обсяг сміття по несанкціонованих звалищ, який планується ліквідувати на об'єктах благоустрою загального користування, тн</t>
  </si>
  <si>
    <t xml:space="preserve">    Показник: середні витрати на  ліквідацію  стихійних звалищ, грн.</t>
  </si>
  <si>
    <t xml:space="preserve">    Показник: середні витрати на  здійснення догляду за об'єктами загального користування, грн.</t>
  </si>
  <si>
    <t xml:space="preserve">    Показник: площа території на об'єктах благоустрою загального користування, на якій планується здійснювати догляд, тис. кв м</t>
  </si>
  <si>
    <t>Показник: темп зростання середніх витрат на  здійснення догляду за об'єктами загального користування порівняно з попереднім роком, %</t>
  </si>
  <si>
    <t>Показник: темп зростання середніх витрат на ліквідацію 1 м3 сміття стихійних звалищ порівняно з попереднім роком, %</t>
  </si>
  <si>
    <t xml:space="preserve">    Показник: кількість безпритульних тварин, які планується виловити (утримувати в притулку, стерилізувати), од.</t>
  </si>
  <si>
    <t xml:space="preserve">    Показник: середні витрати на проведення утримання в притулку, стерилізації тварини та їх виловлення, грн.</t>
  </si>
  <si>
    <t>КПКВК 6020</t>
  </si>
  <si>
    <t xml:space="preserve">    Показник: обсяг видатків, передбачений на забезпечення функціонування об'єктів житлово-комунального господарства, грн.</t>
  </si>
  <si>
    <t xml:space="preserve">    Показник: кількість підприємств, яким планується видатки на забезпечення функціонування об'єктів житлово-комунального господарства, од.</t>
  </si>
  <si>
    <t xml:space="preserve">    Показник: середня сума  видатків на забезпечення функціонування об'єктів житлово-комунального господарства,  грн.</t>
  </si>
  <si>
    <t xml:space="preserve">    Показник: кількість заходів, по яким плануються видатки на забезпечення функціонування водопровідно-каналізаційне господарство, од.</t>
  </si>
  <si>
    <t xml:space="preserve">    Показник: середня сума   видатків на забезпечення функціонування водопровідно-каналізаційне господарство,  грн.</t>
  </si>
  <si>
    <t>КПКВК 6013</t>
  </si>
  <si>
    <t>КПКВК 7640</t>
  </si>
  <si>
    <t>КПКВК 7670</t>
  </si>
  <si>
    <t>КПКВК 9770</t>
  </si>
  <si>
    <t>КПКВК 8862</t>
  </si>
  <si>
    <t xml:space="preserve">    Показник: середня вартість реконструкції (реставрації) для одного об'єкта,  грн.</t>
  </si>
  <si>
    <t xml:space="preserve">    Мета: Розробка технічних паспортів на багатоквартирні житлові будинки</t>
  </si>
  <si>
    <t xml:space="preserve">    Мета: Надання бюджетних позичок      </t>
  </si>
  <si>
    <t xml:space="preserve">    Показник:кількість підприємств, яким планується надання бюджетної позички, од.</t>
  </si>
  <si>
    <t xml:space="preserve">    Показник: середній обсяг бюджетної позички, який планується надати,  грн.</t>
  </si>
  <si>
    <t xml:space="preserve">    Показник: обсяг бюджетної позички, який планується  надати, грн.</t>
  </si>
  <si>
    <t>КПКВК 8861</t>
  </si>
  <si>
    <t xml:space="preserve">    Показник: середня вартість 1  відшкодування майнової шкоди, охорони новорічних ялинок, грн.</t>
  </si>
  <si>
    <t>Показник: кількість відшкодувань майнової шкоди та новорічних ялинок, які планується охороняти, од</t>
  </si>
  <si>
    <t xml:space="preserve">    Показник: загальна кількість святкових заходів, які підлягають святковому оформленню</t>
  </si>
  <si>
    <t xml:space="preserve">    Показник: обсяг видатків на святкове оформлення та ремонт, грн.</t>
  </si>
  <si>
    <t xml:space="preserve">    Показник: середня вартість 1 святкового заходу та ремонту, грн.</t>
  </si>
  <si>
    <t xml:space="preserve">    Показник: середня вартість схеми теплопостачання м.Суми, грн.</t>
  </si>
  <si>
    <t>Показник: кількість схем теплопостачання м.Суми, які планується розробити, од</t>
  </si>
  <si>
    <t xml:space="preserve">Результативні показники виконання заходів програми  реформування і розвитку житлово-комунального господарства, на виконання яких виділяються кошти міського бюджету та інші надходження                                    </t>
  </si>
  <si>
    <t>на 2018-2020 роки</t>
  </si>
  <si>
    <t xml:space="preserve">    Показник: площа тротуарів з асфальтобетонним покриттям та фігурними елиментами мощення, на якій  проведено роботи з очищення (утримання),  м.кв.</t>
  </si>
  <si>
    <t xml:space="preserve">    Показник: загальна площа тротуарів з асфальтобетонним покриттям та фігурними елиментами мощення, які визначені для чищення, кв.м.</t>
  </si>
  <si>
    <t>Залишок субвенції на капремонт внутрішньобудинкових інженерних мереж житлового будинку №4 по вул. Менделєєва, м.Суми</t>
  </si>
  <si>
    <t>Залишок субвенції на реконструкцію багатофункціонального спортивного майданчику вул.Новомістенська, 4</t>
  </si>
  <si>
    <t xml:space="preserve">    Мета:  Регулювання діяльності у сфері розміщення зовнішньої реклами на території міста Суми</t>
  </si>
  <si>
    <t xml:space="preserve">    Показник:загальна кількість заходів з розміщення соціальної реклами, од</t>
  </si>
  <si>
    <t xml:space="preserve">    Показник:загальна кількість святкових та урочистих подій, які підлягають святковому оформленню</t>
  </si>
  <si>
    <t xml:space="preserve">    Показник: середня вартість проведення одного заходу з розміщення рекламних матеріалів до святкових та урочистих подій, грн.</t>
  </si>
  <si>
    <t xml:space="preserve">    Показник: середня вартість проведення одного заходу з розміщення соціальної реклами, грн.</t>
  </si>
  <si>
    <t>Показник: обсяг видатків на демонтаж (розбирання, знесення) рекламних засобів на висоті до 3 метрів, грн</t>
  </si>
  <si>
    <t>Показник: обсяг видатків на демонтаж (розбирання, знесення) рекламних засобів на висоті вище 3 метрів, грн</t>
  </si>
  <si>
    <t>Показник: обсяг видатків на демонтаж (розбирання, знесення) великоформатинх рекламних засобів (типу "бігборд" та ін.), грн</t>
  </si>
  <si>
    <t>Показник: обсяг видатків за послуги із доставки демонтованих рекламних засобів на майданчик тимчасового зберігання, грн</t>
  </si>
  <si>
    <t>Показник: обсяг видатків за послуги із відключення від мережі електропостачання, грн</t>
  </si>
  <si>
    <t>Показник: обсяг видатків за послуги з прибирання території (від сміття, що залишилося після демонтажу), грн</t>
  </si>
  <si>
    <t xml:space="preserve">    Показник: кількість часу витраченого на демонтаж (розбирання, знесення) рекламних засобів на висоті до 3 метрів, год.</t>
  </si>
  <si>
    <t xml:space="preserve">    Показник: кількість часу витраченого на демонтаж (розбирання, знесення) рекламних засобів на висоті вище 3 метрів, год.</t>
  </si>
  <si>
    <t>Показник: кількість часу витраченого на демонтаж (розбирання, знесення) великоформатних рекламних засобів (типу "біг-борд" та ін.), год</t>
  </si>
  <si>
    <t>Показник: кількість часу витраченого на доставку демонтованих рекламних засобів на майданчик тимчасового зберігання, год</t>
  </si>
  <si>
    <t>Показник: кількість часу витраченого на відклюення від мережі електропостачання, год</t>
  </si>
  <si>
    <t>Показник: кількість куб.м. прибраного на території сміття</t>
  </si>
  <si>
    <t xml:space="preserve">   Показник: середня вартість однієї години демонтажу(розбирання, знесення) рекламних засобів на висоті до 3 метрів, грн.</t>
  </si>
  <si>
    <t xml:space="preserve">   Показник: середня вартість однієї години демонтажу(розбирання, знесення) рекламних засобів на висоті вище 3 метрів, грн.</t>
  </si>
  <si>
    <t xml:space="preserve">   Показник: середня вартість однієї години демонтажу(розбирання, знесення) великогабаритних рекламних засобів (типу "біг-борд" та ін.), грн.</t>
  </si>
  <si>
    <t>Показник: середня вартість однієї години послуги з доставки демонтованих рекламних засобів на майданчик тимчасового зберігання, грн</t>
  </si>
  <si>
    <t>Показник: середня вартість однієї години послуги з відключення від мережі електропостачання, грн</t>
  </si>
  <si>
    <t>Показник: середня вартість прибирання одного куб.м. сміття на території, грн</t>
  </si>
  <si>
    <t>КПКВК 6090</t>
  </si>
  <si>
    <t>КПКВК 7691</t>
  </si>
  <si>
    <t xml:space="preserve">    Мета:  Забезпечення демонтажу та зберігання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 та рекламних засобів, розміщених самовільно та з порушенням порядку розміщення зовнішньої реклами.</t>
  </si>
  <si>
    <t>Показник: обсяг видатків за послуги із відключення об'єктів від мережі електропостачання , грн.</t>
  </si>
  <si>
    <t>Показник: обсяг видатків на  проведення демонтажу об'єктів без відключення від мережі електропостачання, грн.</t>
  </si>
  <si>
    <t>Показник: обсяг видатків за послуги із доставки демонтованих об'єктів на майданчик тимчасового зберігання , грн.</t>
  </si>
  <si>
    <t>Показник: обсяг видатків за послуги з прибирання території (від сміття, що залишилось після демонтажу) , грн.</t>
  </si>
  <si>
    <t xml:space="preserve">    Показник: кількість часу витраченого на демонтаж об'єктів без відключення від мережі електропостачання, год.</t>
  </si>
  <si>
    <t xml:space="preserve">    Показник: кількість часу витраченого на відключення об'єктів від мережі електропостачання , год.</t>
  </si>
  <si>
    <t xml:space="preserve">    Показник: кількість часу витраченого на доставку демонтованих об'єктів на майданчик тимчасового зберігання , год.</t>
  </si>
  <si>
    <t xml:space="preserve">    Показник: кількість куб.м. прибраного на території сміття </t>
  </si>
  <si>
    <t>Показник: середня вартість однієї години демонтажу об'єктів без відключення від мережі електропостачання , грн.</t>
  </si>
  <si>
    <t>Показник: середня вартість однієї години послуги з відключення об'єктів від мережі електропостачання , грн.</t>
  </si>
  <si>
    <t>Показник: середня вартість однієї години послуги з доставки демонтованих об'єктів на майданчик тимчасового зберігання , грн.</t>
  </si>
  <si>
    <t>Показник: середня вартість прибирання одного куб.м. сміття на території  , грн.</t>
  </si>
  <si>
    <t xml:space="preserve">    Показник: обсяг видатків на опдату послуги зберігання об'єктів, грн.</t>
  </si>
  <si>
    <t xml:space="preserve">    Показник: загальна площа території для зберігання об'єктів, кв.м</t>
  </si>
  <si>
    <t xml:space="preserve">    Показник: середня вартість послуги зберігання на площі 1 кв.м., грн.</t>
  </si>
  <si>
    <t xml:space="preserve">    Показник: обсяг видатків на реконструкцію , грн.</t>
  </si>
  <si>
    <t>Показник: кількість об'єктів, які планується реконструювати , од.</t>
  </si>
  <si>
    <t xml:space="preserve"> Показник: середні витрати на реконструкцію  одного  об'єкту, грн.</t>
  </si>
  <si>
    <t>Показник: кількість послуг, які будуть надані при визначенні норм  з вивезення ТПВ, од</t>
  </si>
  <si>
    <t xml:space="preserve">    Показник: середня вартість 1 послуги, з визначення норм вивезення ТПВ , грн.</t>
  </si>
  <si>
    <t>Показник: кількість послуг з перевірки лічильників, од.</t>
  </si>
  <si>
    <t xml:space="preserve">    Показник: середня вартість 1 послуги, з повірки лічильників , грн.</t>
  </si>
  <si>
    <t xml:space="preserve">    Показник: обсяг видатків (субвенція з ДБ) ,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 бюджету</t>
  </si>
  <si>
    <t xml:space="preserve">    Показник: середня вартість,  грн.</t>
  </si>
  <si>
    <t>КПКВК 6017</t>
  </si>
  <si>
    <t xml:space="preserve"> КПКВК 3210</t>
  </si>
  <si>
    <t>КПКВК 7130</t>
  </si>
  <si>
    <t xml:space="preserve">    Показник: середня вартість заходу,  грн.</t>
  </si>
  <si>
    <t xml:space="preserve">Мета  Забезпечення сталого розвитку земельного господарства </t>
  </si>
  <si>
    <t xml:space="preserve">    Показник:кількість заходів,од.</t>
  </si>
  <si>
    <t xml:space="preserve">    Показник: кількість зелених насаджень ( дерев та кущів), що планується виисадити , од.</t>
  </si>
  <si>
    <t xml:space="preserve">    Показник: середні витрати на  висадження одного дерева та посадку куща, грн.</t>
  </si>
  <si>
    <t xml:space="preserve">Показник: вартість співфінансування капітального ремонту житлового фонду, грн. </t>
  </si>
  <si>
    <t>Показник: середня вартість співфінансування капітального ремонту одного об'єкта житлового фонду, грн.</t>
  </si>
  <si>
    <t>Підпрограма 2. Капітальний ремонт житлового фонду об'єднань  співвласників  багатоквартирних будинків</t>
  </si>
  <si>
    <t xml:space="preserve">    Показник: середня обсяг бюджетної позички,який підлягає поверненню, грн.</t>
  </si>
  <si>
    <t xml:space="preserve">    Показник: кількість дерев та кущів, які планується висадити, од.</t>
  </si>
  <si>
    <t xml:space="preserve">    Показник: середні витрати на садіння 1 деревата куща, грн.</t>
  </si>
  <si>
    <t>Показник: кількість похованих безрідних, чол.</t>
  </si>
  <si>
    <t>КПКВК 6016</t>
  </si>
  <si>
    <t xml:space="preserve">    Мета: Здійснення   заходів із впровадження засобів обліку витрат та регулювання споживання води та теплової енергії </t>
  </si>
  <si>
    <t xml:space="preserve"> Показник: кількість вузлів комерційного обліку, які плануються встановити, од.</t>
  </si>
  <si>
    <t xml:space="preserve"> Показник: середня вартість встановлення одного вузла комерційного обліку, грн.</t>
  </si>
  <si>
    <t>до рішення Сумської міської ради</t>
  </si>
  <si>
    <t xml:space="preserve">    Показник: обсяг видатків на поточний та капітальний ремон, грн.</t>
  </si>
  <si>
    <t>Показник: кількість об'єктів, на яких планується здійснити технічне обслуговування, грн.</t>
  </si>
  <si>
    <t xml:space="preserve">    Показник: середня вартість з технячного обслуговування, грн.</t>
  </si>
  <si>
    <t xml:space="preserve">    Показник: обсяг видатків на технічне обслуговування, грн.  </t>
  </si>
  <si>
    <t>КПКВК 6011,7691,7363</t>
  </si>
  <si>
    <t>Субвенція на капітальний ремонт житлового фонду</t>
  </si>
  <si>
    <t>Показник: Кількість сертифікатів для введення в експлуатацію обєктів</t>
  </si>
  <si>
    <t>Показник: середня вартість видачі одного сертифікату, грн.</t>
  </si>
  <si>
    <t>КПКВК 7310, 7330,7340,7363</t>
  </si>
  <si>
    <t>Субвенція на будівництво та реконструкцію обєктів</t>
  </si>
  <si>
    <t>КПКВК  6090, 7691, 7370</t>
  </si>
  <si>
    <t xml:space="preserve">    Мета:  Проведення архітектурних та містобудівних конкурсів</t>
  </si>
  <si>
    <t xml:space="preserve">    Показник: обсяг видатків на фінансування конкурсів, грн.</t>
  </si>
  <si>
    <t xml:space="preserve">    Показник: загальна кількість конкурсів, од. </t>
  </si>
  <si>
    <t xml:space="preserve">    Показник: середня вартість проведення одного конкурсу, грн.</t>
  </si>
  <si>
    <t>КПКВК 7370</t>
  </si>
  <si>
    <t>Співфінансування на капітальний ремонт житлового фонду</t>
  </si>
  <si>
    <t>Субвенція з Державного бюджету на реконструкцію хлорного господарства на очисних спорудах м. Суми з переведенням на гіпохлорит натрію</t>
  </si>
  <si>
    <t xml:space="preserve">  Завдання: 3. Забезпечення проведення поточного ремонту вулично-дорожньої мережі та штучних споруд за рахунок субвенції з державного бюджету</t>
  </si>
  <si>
    <t xml:space="preserve">  Завдання: 4. Забезпечення проведення ремонту мостів і шляхопроводів по місту</t>
  </si>
  <si>
    <t xml:space="preserve">  Завдання: 5.  Забезпечення проведення утримання вулично-дорожньої мережі та штучних споруд</t>
  </si>
  <si>
    <t xml:space="preserve">  Завдання: 6. Забезпечення проведення поточного ремонту проїздів, велосіпедних доріжок,  внутрішньоквартальних проїзних доріг та тротуарів</t>
  </si>
  <si>
    <t xml:space="preserve">  Завдання: 8. Забезпечення проведення обстеження об'єктів транспортної інфраструктури</t>
  </si>
  <si>
    <t xml:space="preserve">  Завдання: 9. Реконструкція  об'єктів транспортної інфраструктури</t>
  </si>
  <si>
    <t xml:space="preserve">  Завдання: 10.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об'єктів</t>
  </si>
  <si>
    <t xml:space="preserve">  Завдання: 11. Забезпечення функціонування мереж зовнішнього освітлення </t>
  </si>
  <si>
    <t xml:space="preserve">  Завдання: 12. Збереження та утримання на належному рівні зеленої зони міста Суми та поліпшення його екологічних умов </t>
  </si>
  <si>
    <t xml:space="preserve">  Завдання: 13. Забезпечення відтворення зелених насаджен за рахунок цільового фонду (7691)</t>
  </si>
  <si>
    <t xml:space="preserve">  Завдання: 14. Забезпечення благоустрою кладовищ, діяльності спецслужби, поховання безрідних та функціонування громадських вбиралень</t>
  </si>
  <si>
    <t xml:space="preserve">  Завдання: 15. Забезпечення санітарної очистки території</t>
  </si>
  <si>
    <t xml:space="preserve">  Завдання: 16. Поточний ремонт та утримання в належному стані об'єктів благоустрою</t>
  </si>
  <si>
    <t xml:space="preserve">  Завдання: 17. Забезпечення сприятливих умов для співіснування людей та тварин</t>
  </si>
  <si>
    <t xml:space="preserve">  Завдання: 18. Капітальний ремонт об'єктів та елементів благоустрою </t>
  </si>
  <si>
    <t xml:space="preserve">  Завдання: 19. 1 Проведення капітального ремонту житлових будинків</t>
  </si>
  <si>
    <t xml:space="preserve">  Завдання: 19.2. Проведення капітального ремонту житлових будинків об'єднань співвласників багатоквартирних будинків</t>
  </si>
  <si>
    <t xml:space="preserve">  Завдання: 19.3. Співфінансування капітального ремонту житлових будинків об'єднань співвласників багатоквартирних будинків та ЖБК</t>
  </si>
  <si>
    <t xml:space="preserve">  Завдання: 19.4. Співфінансування капітального ремонту житлових будинків (40%/60%) за рахунок цільвого фонду (7691)</t>
  </si>
  <si>
    <t xml:space="preserve">  Завдання: 20. Забезпечення святкового оформлення міста та ремонт</t>
  </si>
  <si>
    <t xml:space="preserve">  Завдання: 21. Придбання та монтаж покажчиків вулиць, інформаційних дошок про втрачені об’єкти архітектури у місті </t>
  </si>
  <si>
    <t>Показник: площа газонів які планується створити і відновити по місту, га</t>
  </si>
  <si>
    <t>Показник: середні витрати на створення та відновлення газонів по місту,грн.</t>
  </si>
  <si>
    <t xml:space="preserve"> Показник: кількість дерев, що потребують висадженню, од.</t>
  </si>
  <si>
    <t xml:space="preserve">    Показник: обсяг видатків на придбання та виготовлення рекламних матеріалів до святкових та урочистих подій, грн</t>
  </si>
  <si>
    <t>Показник: обсяг видатків на придбання та виготовлення рекламних матеріалів соціального характеру, грн</t>
  </si>
  <si>
    <t xml:space="preserve">    Мета: Передача іншої субвенції  Верхньосироватському сільському бюджету для Верхньосироватської сільської ради та об'єктів, що знаходяться на території Верхньосироватської обєднаної територіальної  громади згідно з їх пропозиціями</t>
  </si>
  <si>
    <t>Субвенція на капітальний ремонт обєктів благоустрою</t>
  </si>
  <si>
    <t>Співфінансування на капітальний ремонт обєктів благоустрою</t>
  </si>
  <si>
    <t xml:space="preserve"> Завдання: 22. Здійснення просвітницької діяльності серед населення міста Суми щодо змін законодавства України у сфері житлово-комунальних послуг, переваги ОСББ тощо</t>
  </si>
  <si>
    <t xml:space="preserve">    Показник: кількість інформаційних видань</t>
  </si>
  <si>
    <t xml:space="preserve">    Показник: середня вартість одного видання, грн.</t>
  </si>
  <si>
    <t xml:space="preserve">    Показник: загальна сума видавничих матеріалів, од.</t>
  </si>
  <si>
    <t xml:space="preserve">    Показник: кількість , од.</t>
  </si>
  <si>
    <t>Показник: видатки Послуги з утримання в належному стані об'єктів благоустрою міста Суми (утримання зупинок громадського транспорту)</t>
  </si>
  <si>
    <t>Показник: кількістьпаспортів по проведенню паспортизації вулично-дорожньої мережі</t>
  </si>
  <si>
    <t xml:space="preserve">  Завдання: 23. Придбання та виготовлення  рекламних матеріалів соціального характеру, рекламних матеріалів до святкових та урочистих подій</t>
  </si>
  <si>
    <t xml:space="preserve">  Завдання: 24. Демонтаж  рекламних засобів, розміщених самовільно та з порушенням порядку розміщення зовнішньої реклами</t>
  </si>
  <si>
    <t xml:space="preserve">  Завдання: 25. Демонтаж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</t>
  </si>
  <si>
    <t xml:space="preserve">  Завдання: 26. Зберігання демонтованих елементів благоустрою, тимчасових збірно-розбірних індивідуальних гаражів, тимчасових споруд та рекламних засобів</t>
  </si>
  <si>
    <t xml:space="preserve">  Завдання: 27. Забезпечення постачання природного газу монументу "Вічна Слава"</t>
  </si>
  <si>
    <t xml:space="preserve">  Завдання: 29. Проведення архітектурних та містобудівних конкурсів (з подальшим визначенням, з числа поданих, кращого найбільш оригінального проекта  для подальшої реалізації) </t>
  </si>
  <si>
    <t xml:space="preserve">  Завдання: 30. Забезпечення функціонування об'єктів житлово-комунального господарства</t>
  </si>
  <si>
    <t xml:space="preserve">  Завдання: 31.2 Фінансова підтримка (оплата за електроенергію)</t>
  </si>
  <si>
    <t xml:space="preserve">  Завдання: 32. Розробка нормативів питного водопостачання для населення м. Суми </t>
  </si>
  <si>
    <t xml:space="preserve">  Завдання: 33. Вимоги пожежної безпеки</t>
  </si>
  <si>
    <t>Завдання: 34. Придбання водопровідних та каналізаційних люків</t>
  </si>
  <si>
    <t>Завдання: 35. Проведення капітального та поточного ремонту колекторів та каналізаційних мереж, технічне обслуговуавння</t>
  </si>
  <si>
    <t>Завдання: 36. Виконання геофізичного дослідження свердловин з подальшим їх тампонажем</t>
  </si>
  <si>
    <t xml:space="preserve">Завдання: 37.Капітальний ремонт по підключенню будинків №103-Б та №105 по вул. Харківській до мереж міської каналізації </t>
  </si>
  <si>
    <t>Завдання: 38. Розробка схеми оптимізації роботи системи централізованого водопостачання та водовідведення міста Суми 2018-2020 роки</t>
  </si>
  <si>
    <t>Завдання: 39. Капітальний ремонт  діючого  каналізаційного самотічного колектора Д 500 мм по вул.Ремісничій в м. Суми</t>
  </si>
  <si>
    <t xml:space="preserve">Завдання: 40. Виготовлення електронної карти ливневої каналізаційної мережі м.Суми </t>
  </si>
  <si>
    <t>Завдання: 41. Впровадження Автоматичної системи комерційного оьліку електроенергії (АСКОЕ)</t>
  </si>
  <si>
    <t>Показник: кількість науково-технічної продукції внесення змін до проекту розміщення зупинок громадського транспорту на вулично-дорожній мережі м.Суми які планується розробити, од</t>
  </si>
  <si>
    <t>Показник: середня вартість науково-технічної продукції внесення змін до проекту розміщення зупинок громадського транспорту на вулично-дорожній мережі м.Суми які планується розробити, грн.</t>
  </si>
  <si>
    <t>КПКВК 6090, 7691</t>
  </si>
  <si>
    <t>Завдання: 42. Будівництво мереж водопроводу та водовідведення в мікрорайонах приватної забудови міста</t>
  </si>
  <si>
    <t>Завдання: 43. Поточний ремонт водогону в дитячому парку "Казка" м.Суми</t>
  </si>
  <si>
    <t xml:space="preserve">  Завдання: 31.1 Забезпечення охорони  водозаборів  та очисних споруд, охорона КНС за адресою по вул. Привокзальна,4/13,  Послуги з технічного обслуговування електрообладнання каналізаційно-насосної станції за адресою м.Суми вул.Привокзальна ,4/13,  постачання електричної енергії ,  підключення електричного кабелю від КНС по вул.Привокзальна, 4/13</t>
  </si>
  <si>
    <t>Завдання: 44. Впровадження енергозберігаючих заходів</t>
  </si>
  <si>
    <t>Завдання: 44. 1 Відшкодування з міського бюджету частини відсотків за кредитами, залученими населенням (фізичними особами), на впровадження енергозберігаючих заходів</t>
  </si>
  <si>
    <t>Завдання: 44.2 Відшкодування з міського бюджету частини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</t>
  </si>
  <si>
    <t xml:space="preserve">  Завдання: 45. Забезпечення зміцнення матеріально-технічної бази підприємств комунальної форми власності</t>
  </si>
  <si>
    <t xml:space="preserve">  Завдання: 46. Створення сприятливих умов проживання населення та забезпечення надання життєво необхідних послуг</t>
  </si>
  <si>
    <t xml:space="preserve"> Завдання: 47. Встановлення вузлів  комерційного обліку </t>
  </si>
  <si>
    <t xml:space="preserve">  Завдання: 48. Забезпечення надійного та безперебійного функціонування житлово-експлуатаційного господарства</t>
  </si>
  <si>
    <t xml:space="preserve">  Завдання: 49. Організація та проведення громадських робіт</t>
  </si>
  <si>
    <t xml:space="preserve">  Завдання: 50.Заходи з будівництва, реставрації  та реконструкції</t>
  </si>
  <si>
    <t xml:space="preserve">  Завдання: 51.Здійснення заходів із землеустрою </t>
  </si>
  <si>
    <t xml:space="preserve">  Завдання: 53. Повернення бюджетних позичок на поворотній основі</t>
  </si>
  <si>
    <t xml:space="preserve">  Завдання: 52. Повернення бюджетних позичок на поворотній основі</t>
  </si>
  <si>
    <t xml:space="preserve">  Завдання: 54. Надання бюджетних позичок на поворотній основі</t>
  </si>
  <si>
    <t xml:space="preserve"> КПКВК 6030, 7691, 7462, 7363, 7442</t>
  </si>
  <si>
    <t>2018 рік  (план)</t>
  </si>
  <si>
    <t>2019 рік  (план)</t>
  </si>
  <si>
    <t>2020 рік  (прогноз)</t>
  </si>
  <si>
    <t>Додаток 23</t>
  </si>
  <si>
    <t xml:space="preserve">Показник: видатки на визначення норм надання послуг з вивезення ТПВ в м. Суми (ІІІ етап робіт -розробка звіту) </t>
  </si>
  <si>
    <t>Показник: кількість послуг, які будуть надані при визначенні норм обсягів шару на новоселецькому кладовищі, од</t>
  </si>
  <si>
    <t>Показник: середня вартість 1 послуги, з визначення норм обсягів шару на новоселецькому кладовищі , грн.</t>
  </si>
  <si>
    <t>Показник: кількість послуг, які будуть надані при розробці ОВД будівництва 3 черги полігону ТПВ, од</t>
  </si>
  <si>
    <t xml:space="preserve"> Показник: середня вартість 1 послуги,  при розробці ОВД будівництва 3 черги полігону ТПВ , грн.</t>
  </si>
  <si>
    <t xml:space="preserve"> Сумський міський голова </t>
  </si>
  <si>
    <t>О.М. Лисенко</t>
  </si>
  <si>
    <t>Виконавець: Павленко В.І.</t>
  </si>
  <si>
    <t xml:space="preserve">  Завдання: 28. Оплата податку на земельну ділянку за адресою: м.Суми, вул.Привокзальна, 4/13 (каналізаційно-насосна станція),  відшкодування майнової шкоди по рішенню судів , охорона новорічних ялинок, розробка схеми теплопостачання м.Суми, визначення  норм надання послуг  з вивезення ТПВ, оплата послуг з повірки лічильників, Послуги з розробки науково-технічної продукції внесення змін до проекту розміщення зупинок громадського транспорту на вулично-дорожній мережі м.Суми, надання послуг з розробки ОВД будівництва 3 черги полігону ТПВ, визначення обсягів шару на новоселецькому кладовищі, надання послуг з визначення норм накопичення рослинних відходів, проведення комплексно-приладового обстеження газопроводів військогового містечка по вул.Г.Кондратьєва165</t>
  </si>
  <si>
    <t>Показник: кількість колодязів , по яких буде проведена санація, од</t>
  </si>
  <si>
    <t>Показник: середня вартість проведення санації, грн.</t>
  </si>
  <si>
    <t>Показник: кількість інформаційних табло які необхідно встановаити, од</t>
  </si>
  <si>
    <t>Показник: середня вартість встановлення табло, грн.</t>
  </si>
  <si>
    <t>"Про внесення змін до рішення Сумської міської ради</t>
  </si>
  <si>
    <t>від 21 грудня 2017 року № 2913-МР</t>
  </si>
  <si>
    <t xml:space="preserve">«Про затвердження  Комплексної цільової </t>
  </si>
  <si>
    <t>на 2018 - 2020 роки, (зі змінами)</t>
  </si>
  <si>
    <t xml:space="preserve">від                           №  </t>
  </si>
  <si>
    <t xml:space="preserve">  Завдання: 7. Забезпечення проведення капітального ремонту проїздів, велосіпедних доріжок,  внутрішньоквартальних проїзних доріг та тротуарів, тротуарівв до шкіл та садочків</t>
  </si>
  <si>
    <t>реалізацію проектів-переможців громадського (партиципаторного )бюджету</t>
  </si>
  <si>
    <t xml:space="preserve"> Завдання: 31.3 Фінансова підтримка (погашення заборгованості за судовим рішенням)</t>
  </si>
  <si>
    <t xml:space="preserve">  Завдання: 31.4 Фінансова підтримка КП «Міськводоканал» СМР для проведення оцінки 
запасів питних підземних вод Сумського родовища</t>
  </si>
  <si>
    <t xml:space="preserve">  Завдання: 31. Забезпечення охорони  водозаборів  та очисних споруд, охорона КНС за адресою по вул. Привокзальна,4/13, фінансова підтримка (оплата електроенергії , погашення заборгованності за судовим рішенням), Фінансова підтримка КП «Міськводоканал» СМР для проведення оцінки запасів питних підземних вод Сумського родовища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</si>
</sst>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0"/>
    <numFmt numFmtId="191" formatCode="0.00000"/>
    <numFmt numFmtId="192" formatCode="0.000"/>
    <numFmt numFmtId="193" formatCode="0.0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"/>
    <numFmt numFmtId="201" formatCode="#,##0.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_ ;[Red]\-#,##0.00\ "/>
    <numFmt numFmtId="207" formatCode="#"/>
    <numFmt numFmtId="208" formatCode="#,##0.000_₴"/>
    <numFmt numFmtId="209" formatCode="#,##0.00000"/>
    <numFmt numFmtId="210" formatCode="#,##0.000000"/>
  </numFmts>
  <fonts count="56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207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1" fontId="1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" fontId="1" fillId="0" borderId="13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wrapText="1"/>
    </xf>
    <xf numFmtId="4" fontId="6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left" wrapText="1"/>
    </xf>
    <xf numFmtId="4" fontId="2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wrapText="1"/>
    </xf>
    <xf numFmtId="1" fontId="6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3" fillId="0" borderId="10" xfId="53" applyFont="1" applyFill="1" applyBorder="1" applyAlignment="1">
      <alignment horizontal="left"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4" fontId="6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9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2" fontId="1" fillId="34" borderId="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199" fontId="1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1" fillId="0" borderId="18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4" fontId="12" fillId="0" borderId="0" xfId="0" applyNumberFormat="1" applyFont="1" applyFill="1" applyAlignment="1">
      <alignment horizontal="center"/>
    </xf>
    <xf numFmtId="4" fontId="15" fillId="0" borderId="19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735"/>
          <c:h val="0.96425"/>
        </c:manualLayout>
      </c:layout>
      <c:barChart>
        <c:barDir val="col"/>
        <c:grouping val="clustered"/>
        <c:varyColors val="0"/>
        <c:axId val="38008602"/>
        <c:axId val="6533099"/>
      </c:barChart>
      <c:catAx>
        <c:axId val="38008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3099"/>
        <c:crosses val="autoZero"/>
        <c:auto val="1"/>
        <c:lblOffset val="100"/>
        <c:tickLblSkip val="1"/>
        <c:noMultiLvlLbl val="0"/>
      </c:catAx>
      <c:valAx>
        <c:axId val="65330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08602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G804"/>
  <sheetViews>
    <sheetView tabSelected="1" view="pageBreakPreview" zoomScaleNormal="85" zoomScaleSheetLayoutView="100" workbookViewId="0" topLeftCell="A2">
      <selection activeCell="O653" sqref="O653"/>
    </sheetView>
  </sheetViews>
  <sheetFormatPr defaultColWidth="9.33203125" defaultRowHeight="11.25"/>
  <cols>
    <col min="1" max="1" width="45.33203125" style="25" customWidth="1"/>
    <col min="2" max="2" width="9.5" style="25" hidden="1" customWidth="1"/>
    <col min="3" max="3" width="9.66015625" style="25" hidden="1" customWidth="1"/>
    <col min="4" max="4" width="24" style="26" customWidth="1"/>
    <col min="5" max="5" width="18.5" style="26" customWidth="1"/>
    <col min="6" max="7" width="19.83203125" style="26" bestFit="1" customWidth="1"/>
    <col min="8" max="8" width="17.83203125" style="26" customWidth="1"/>
    <col min="9" max="9" width="16.16015625" style="26" hidden="1" customWidth="1"/>
    <col min="10" max="10" width="19.83203125" style="26" bestFit="1" customWidth="1"/>
    <col min="11" max="13" width="16" style="26" hidden="1" customWidth="1"/>
    <col min="14" max="14" width="17.16015625" style="26" customWidth="1"/>
    <col min="15" max="15" width="17.5" style="26" customWidth="1"/>
    <col min="16" max="16" width="20.16015625" style="26" customWidth="1"/>
    <col min="17" max="17" width="0.328125" style="25" customWidth="1"/>
    <col min="18" max="18" width="17.33203125" style="25" customWidth="1"/>
    <col min="19" max="235" width="10.33203125" style="25" customWidth="1"/>
    <col min="236" max="16384" width="9.33203125" style="53" customWidth="1"/>
  </cols>
  <sheetData>
    <row r="1" ht="11.25" hidden="1"/>
    <row r="2" spans="1:16" ht="18.75">
      <c r="A2" s="112"/>
      <c r="B2" s="112"/>
      <c r="C2" s="112"/>
      <c r="D2" s="118"/>
      <c r="E2" s="118"/>
      <c r="F2" s="118"/>
      <c r="G2" s="118"/>
      <c r="H2" s="118"/>
      <c r="I2" s="118"/>
      <c r="J2" s="167" t="s">
        <v>444</v>
      </c>
      <c r="K2" s="167"/>
      <c r="L2" s="167"/>
      <c r="M2" s="108"/>
      <c r="N2" s="108"/>
      <c r="O2" s="108"/>
      <c r="P2" s="108"/>
    </row>
    <row r="3" spans="1:16" ht="14.25" customHeight="1">
      <c r="A3" s="112"/>
      <c r="B3" s="112"/>
      <c r="C3" s="112"/>
      <c r="D3" s="118"/>
      <c r="E3" s="118"/>
      <c r="F3" s="118"/>
      <c r="G3" s="118"/>
      <c r="H3" s="118"/>
      <c r="I3" s="118"/>
      <c r="J3" s="108" t="s">
        <v>348</v>
      </c>
      <c r="K3" s="108"/>
      <c r="L3" s="108"/>
      <c r="M3" s="108"/>
      <c r="N3" s="108"/>
      <c r="O3" s="108"/>
      <c r="P3" s="108"/>
    </row>
    <row r="4" spans="1:16" ht="14.25" customHeight="1">
      <c r="A4" s="112"/>
      <c r="B4" s="112"/>
      <c r="C4" s="112"/>
      <c r="D4" s="118"/>
      <c r="E4" s="118"/>
      <c r="F4" s="118"/>
      <c r="G4" s="118"/>
      <c r="H4" s="118"/>
      <c r="I4" s="118"/>
      <c r="J4" s="108" t="s">
        <v>458</v>
      </c>
      <c r="K4" s="108"/>
      <c r="L4" s="108"/>
      <c r="M4" s="108"/>
      <c r="N4" s="108"/>
      <c r="O4" s="108"/>
      <c r="P4" s="108"/>
    </row>
    <row r="5" spans="1:16" ht="14.25" customHeight="1">
      <c r="A5" s="112"/>
      <c r="B5" s="112"/>
      <c r="C5" s="112"/>
      <c r="D5" s="118"/>
      <c r="E5" s="118"/>
      <c r="F5" s="118"/>
      <c r="G5" s="118"/>
      <c r="H5" s="118"/>
      <c r="I5" s="118"/>
      <c r="J5" s="108" t="s">
        <v>459</v>
      </c>
      <c r="K5" s="108"/>
      <c r="L5" s="108"/>
      <c r="M5" s="108"/>
      <c r="N5" s="108"/>
      <c r="O5" s="108"/>
      <c r="P5" s="108"/>
    </row>
    <row r="6" spans="1:16" ht="14.25" customHeight="1">
      <c r="A6" s="112"/>
      <c r="B6" s="112"/>
      <c r="C6" s="112"/>
      <c r="D6" s="118"/>
      <c r="E6" s="118"/>
      <c r="F6" s="118"/>
      <c r="G6" s="118"/>
      <c r="H6" s="118"/>
      <c r="I6" s="118"/>
      <c r="J6" s="108" t="s">
        <v>460</v>
      </c>
      <c r="K6" s="108"/>
      <c r="L6" s="108"/>
      <c r="M6" s="108"/>
      <c r="N6" s="108"/>
      <c r="O6" s="108"/>
      <c r="P6" s="108"/>
    </row>
    <row r="7" spans="1:16" ht="13.5" customHeight="1">
      <c r="A7" s="120"/>
      <c r="B7" s="120"/>
      <c r="C7" s="120"/>
      <c r="D7" s="121"/>
      <c r="E7" s="121"/>
      <c r="F7" s="121"/>
      <c r="G7" s="121"/>
      <c r="H7" s="121"/>
      <c r="I7" s="121"/>
      <c r="J7" s="108" t="s">
        <v>42</v>
      </c>
      <c r="K7" s="108"/>
      <c r="L7" s="108"/>
      <c r="M7" s="108"/>
      <c r="N7" s="108"/>
      <c r="O7" s="108"/>
      <c r="P7" s="108"/>
    </row>
    <row r="8" spans="1:16" ht="14.25" customHeight="1">
      <c r="A8" s="120"/>
      <c r="B8" s="120"/>
      <c r="C8" s="120"/>
      <c r="D8" s="121"/>
      <c r="E8" s="121"/>
      <c r="F8" s="121"/>
      <c r="G8" s="121"/>
      <c r="H8" s="121"/>
      <c r="I8" s="121"/>
      <c r="J8" s="108" t="s">
        <v>55</v>
      </c>
      <c r="K8" s="108"/>
      <c r="L8" s="108"/>
      <c r="M8" s="108"/>
      <c r="N8" s="108"/>
      <c r="O8" s="108"/>
      <c r="P8" s="108"/>
    </row>
    <row r="9" spans="1:16" ht="14.25" customHeight="1">
      <c r="A9" s="120"/>
      <c r="B9" s="120"/>
      <c r="C9" s="120"/>
      <c r="D9" s="121"/>
      <c r="E9" s="121"/>
      <c r="F9" s="121"/>
      <c r="G9" s="121"/>
      <c r="H9" s="121"/>
      <c r="I9" s="121"/>
      <c r="J9" s="108" t="s">
        <v>461</v>
      </c>
      <c r="K9" s="108"/>
      <c r="L9" s="108"/>
      <c r="M9" s="108"/>
      <c r="N9" s="108"/>
      <c r="O9" s="108"/>
      <c r="P9" s="108"/>
    </row>
    <row r="10" spans="1:16" ht="15" customHeight="1">
      <c r="A10" s="120"/>
      <c r="B10" s="120"/>
      <c r="C10" s="120"/>
      <c r="D10" s="121"/>
      <c r="E10" s="121"/>
      <c r="F10" s="121"/>
      <c r="G10" s="121"/>
      <c r="H10" s="121"/>
      <c r="I10" s="121"/>
      <c r="J10" s="108" t="s">
        <v>462</v>
      </c>
      <c r="K10" s="108"/>
      <c r="L10" s="108"/>
      <c r="M10" s="108"/>
      <c r="N10" s="108"/>
      <c r="O10" s="108"/>
      <c r="P10" s="108"/>
    </row>
    <row r="11" spans="1:17" ht="12.75" customHeight="1">
      <c r="A11" s="120"/>
      <c r="B11" s="120"/>
      <c r="C11" s="120"/>
      <c r="D11" s="121"/>
      <c r="E11" s="121"/>
      <c r="F11" s="121"/>
      <c r="G11" s="121"/>
      <c r="H11" s="121"/>
      <c r="I11" s="121"/>
      <c r="J11" s="118"/>
      <c r="K11" s="118"/>
      <c r="L11" s="118"/>
      <c r="M11" s="118"/>
      <c r="N11" s="119"/>
      <c r="O11" s="119"/>
      <c r="P11" s="119"/>
      <c r="Q11" s="28"/>
    </row>
    <row r="12" spans="1:16" ht="10.5" customHeight="1">
      <c r="A12" s="120"/>
      <c r="B12" s="120"/>
      <c r="C12" s="120"/>
      <c r="D12" s="121"/>
      <c r="E12" s="121"/>
      <c r="F12" s="121"/>
      <c r="G12" s="121"/>
      <c r="H12" s="121"/>
      <c r="I12" s="121"/>
      <c r="J12" s="118"/>
      <c r="K12" s="118"/>
      <c r="L12" s="118"/>
      <c r="M12" s="118"/>
      <c r="N12" s="118"/>
      <c r="O12" s="118"/>
      <c r="P12" s="118"/>
    </row>
    <row r="13" spans="1:16" ht="39.75" customHeight="1">
      <c r="A13" s="168" t="s">
        <v>273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</row>
    <row r="14" spans="1:16" ht="16.5" customHeight="1">
      <c r="A14" s="122"/>
      <c r="B14" s="122"/>
      <c r="C14" s="122"/>
      <c r="D14" s="123"/>
      <c r="E14" s="123"/>
      <c r="F14" s="166" t="s">
        <v>274</v>
      </c>
      <c r="G14" s="166"/>
      <c r="H14" s="123"/>
      <c r="I14" s="123"/>
      <c r="J14" s="118"/>
      <c r="K14" s="123"/>
      <c r="L14" s="118"/>
      <c r="M14" s="118"/>
      <c r="N14" s="118"/>
      <c r="O14" s="118"/>
      <c r="P14" s="158" t="s">
        <v>39</v>
      </c>
    </row>
    <row r="15" spans="1:241" ht="11.25" customHeight="1">
      <c r="A15" s="180"/>
      <c r="B15" s="180" t="s">
        <v>34</v>
      </c>
      <c r="C15" s="180" t="s">
        <v>35</v>
      </c>
      <c r="D15" s="170" t="s">
        <v>441</v>
      </c>
      <c r="E15" s="171"/>
      <c r="F15" s="172"/>
      <c r="G15" s="177" t="s">
        <v>442</v>
      </c>
      <c r="H15" s="177"/>
      <c r="I15" s="177"/>
      <c r="J15" s="177"/>
      <c r="K15" s="33"/>
      <c r="L15" s="33"/>
      <c r="M15" s="33"/>
      <c r="N15" s="170" t="s">
        <v>443</v>
      </c>
      <c r="O15" s="171"/>
      <c r="P15" s="172"/>
      <c r="IB15" s="25"/>
      <c r="IC15" s="25"/>
      <c r="ID15" s="25"/>
      <c r="IE15" s="25"/>
      <c r="IF15" s="25"/>
      <c r="IG15" s="25"/>
    </row>
    <row r="16" spans="1:241" ht="12" customHeight="1">
      <c r="A16" s="181"/>
      <c r="B16" s="181"/>
      <c r="C16" s="181"/>
      <c r="D16" s="173" t="s">
        <v>36</v>
      </c>
      <c r="E16" s="174"/>
      <c r="F16" s="175" t="s">
        <v>26</v>
      </c>
      <c r="G16" s="179" t="s">
        <v>36</v>
      </c>
      <c r="H16" s="179"/>
      <c r="I16" s="179"/>
      <c r="J16" s="177" t="s">
        <v>26</v>
      </c>
      <c r="K16" s="170" t="s">
        <v>25</v>
      </c>
      <c r="L16" s="171"/>
      <c r="M16" s="172"/>
      <c r="N16" s="173" t="s">
        <v>36</v>
      </c>
      <c r="O16" s="174"/>
      <c r="P16" s="175" t="s">
        <v>26</v>
      </c>
      <c r="IB16" s="25"/>
      <c r="IC16" s="25"/>
      <c r="ID16" s="25"/>
      <c r="IE16" s="25"/>
      <c r="IF16" s="25"/>
      <c r="IG16" s="25"/>
    </row>
    <row r="17" spans="1:241" ht="24.75" customHeight="1">
      <c r="A17" s="182"/>
      <c r="B17" s="182"/>
      <c r="C17" s="182"/>
      <c r="D17" s="33" t="s">
        <v>0</v>
      </c>
      <c r="E17" s="33" t="s">
        <v>1</v>
      </c>
      <c r="F17" s="176"/>
      <c r="G17" s="33" t="s">
        <v>0</v>
      </c>
      <c r="H17" s="33" t="s">
        <v>1</v>
      </c>
      <c r="I17" s="33" t="s">
        <v>186</v>
      </c>
      <c r="J17" s="177"/>
      <c r="K17" s="33" t="s">
        <v>0</v>
      </c>
      <c r="L17" s="33" t="s">
        <v>1</v>
      </c>
      <c r="M17" s="33" t="s">
        <v>26</v>
      </c>
      <c r="N17" s="33" t="s">
        <v>0</v>
      </c>
      <c r="O17" s="33" t="s">
        <v>1</v>
      </c>
      <c r="P17" s="176"/>
      <c r="IB17" s="25"/>
      <c r="IC17" s="25"/>
      <c r="ID17" s="25"/>
      <c r="IE17" s="25"/>
      <c r="IF17" s="25"/>
      <c r="IG17" s="25"/>
    </row>
    <row r="18" spans="1:241" s="116" customFormat="1" ht="12.75">
      <c r="A18" s="124">
        <v>1</v>
      </c>
      <c r="B18" s="124"/>
      <c r="C18" s="124"/>
      <c r="D18" s="124" t="s">
        <v>2</v>
      </c>
      <c r="E18" s="124" t="s">
        <v>3</v>
      </c>
      <c r="F18" s="124">
        <v>7</v>
      </c>
      <c r="G18" s="124">
        <v>8</v>
      </c>
      <c r="H18" s="124">
        <v>9</v>
      </c>
      <c r="I18" s="124">
        <v>10</v>
      </c>
      <c r="J18" s="124">
        <v>11</v>
      </c>
      <c r="K18" s="124">
        <v>12</v>
      </c>
      <c r="L18" s="124">
        <v>13</v>
      </c>
      <c r="M18" s="124">
        <v>14</v>
      </c>
      <c r="N18" s="124">
        <v>12</v>
      </c>
      <c r="O18" s="124">
        <v>13</v>
      </c>
      <c r="P18" s="124">
        <v>14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</row>
    <row r="19" spans="1:16" s="25" customFormat="1" ht="28.5" customHeight="1">
      <c r="A19" s="32" t="s">
        <v>47</v>
      </c>
      <c r="B19" s="32"/>
      <c r="C19" s="32"/>
      <c r="D19" s="33">
        <f>SUM(D24)+D301+D340+D467+D476+D586+D604+D613+D622+D632+D642+D650+D663+D672+D690</f>
        <v>157231200.00291747</v>
      </c>
      <c r="E19" s="33">
        <f>SUM(E24)+E301+E340+E467+E476+E586+E604+E613+E622+E632+E642+E650+E663+E672+E690</f>
        <v>490457807.999755</v>
      </c>
      <c r="F19" s="33">
        <f>SUM(D19:E19)</f>
        <v>647689008.0026724</v>
      </c>
      <c r="G19" s="33">
        <f>SUM(G24)+G301+G340+G467+G476+G586+G604+G613+G622+G632+G642+G650+G663+G672+G690</f>
        <v>330608667.0799948</v>
      </c>
      <c r="H19" s="33">
        <f>SUM(H24)+H301+H340+H467+H476+H586+H604+H613+H622+H632+H642+H650+H663+H672+H681+H690</f>
        <v>383991108.94646204</v>
      </c>
      <c r="I19" s="33" t="e">
        <f>SUM(I24)+I301+I340+I467+I476+I586+I604+I613+I622+I632+I642+I650+I663+I672+I690</f>
        <v>#REF!</v>
      </c>
      <c r="J19" s="33">
        <f>SUM(G19)+H19</f>
        <v>714599776.0264568</v>
      </c>
      <c r="K19" s="33" t="e">
        <f>SUM(K24)+K301+K340+K467+K476+K586+K604+K613+K622+K632+K642+K650+K663+K672+K690</f>
        <v>#REF!</v>
      </c>
      <c r="L19" s="33" t="e">
        <f>SUM(L24)+L301+L340+L467+L476+L586+L604+L613+L622+L632+L642+L650+L663+L672+L690</f>
        <v>#REF!</v>
      </c>
      <c r="M19" s="33" t="e">
        <f>SUM(M24)+M301+M340+M467+M476+M586+M604+M613+M622+M632+M642+M650+M663+M672+M690</f>
        <v>#REF!</v>
      </c>
      <c r="N19" s="33">
        <f>SUM(N24)+N301+N340+N467+N476+N586+N604+N613+N622+N632+N650+N663+N672+N690</f>
        <v>184448805.3341847</v>
      </c>
      <c r="O19" s="33">
        <f>SUM(O24)+O301+O340+O467+O476+O586+O604+O613+O622+O632+O642+O650+O663+O672+O690</f>
        <v>303732728.380365</v>
      </c>
      <c r="P19" s="33">
        <f>SUM(P24)+P301+P340+P467+P476+P586+P604+P613+P622+P632+P650+P663+P672+P690</f>
        <v>488181533.7145497</v>
      </c>
    </row>
    <row r="20" spans="1:16" s="25" customFormat="1" ht="41.25" customHeight="1">
      <c r="A20" s="32" t="s">
        <v>41</v>
      </c>
      <c r="B20" s="32"/>
      <c r="C20" s="32"/>
      <c r="D20" s="33">
        <f>D25</f>
        <v>124999999.9999491</v>
      </c>
      <c r="E20" s="33">
        <f>E25</f>
        <v>191899944.43989998</v>
      </c>
      <c r="F20" s="33">
        <f>F25</f>
        <v>316899944.4398491</v>
      </c>
      <c r="G20" s="33">
        <f>G25</f>
        <v>9041700.003999999</v>
      </c>
      <c r="H20" s="33">
        <f>H25</f>
        <v>208302479.99964452</v>
      </c>
      <c r="I20" s="33">
        <f aca="true" t="shared" si="0" ref="I20:O20">I25</f>
        <v>-2000000</v>
      </c>
      <c r="J20" s="33">
        <f>SUM(G20)+H20</f>
        <v>217344180.00364453</v>
      </c>
      <c r="K20" s="33">
        <f t="shared" si="0"/>
        <v>-2000000</v>
      </c>
      <c r="L20" s="33">
        <f t="shared" si="0"/>
        <v>-2000000</v>
      </c>
      <c r="M20" s="33">
        <f t="shared" si="0"/>
        <v>-2000000</v>
      </c>
      <c r="N20" s="33">
        <f>N25</f>
        <v>146537599.99986666</v>
      </c>
      <c r="O20" s="33">
        <f t="shared" si="0"/>
        <v>164363001.15679845</v>
      </c>
      <c r="P20" s="33">
        <f>P25</f>
        <v>310900601.1566651</v>
      </c>
    </row>
    <row r="21" spans="1:17" ht="40.5" customHeight="1">
      <c r="A21" s="32" t="s">
        <v>188</v>
      </c>
      <c r="B21" s="32"/>
      <c r="C21" s="32"/>
      <c r="D21" s="33">
        <f>D341-0.006</f>
        <v>462379.99700000003</v>
      </c>
      <c r="E21" s="33">
        <f>E341</f>
        <v>692840</v>
      </c>
      <c r="F21" s="33">
        <f>F341</f>
        <v>1155220.003</v>
      </c>
      <c r="G21" s="33">
        <f>G341</f>
        <v>443775</v>
      </c>
      <c r="H21" s="33">
        <f>H341</f>
        <v>763900</v>
      </c>
      <c r="I21" s="33">
        <f>I341</f>
        <v>0</v>
      </c>
      <c r="J21" s="33">
        <f>SUM(G21)+H21</f>
        <v>1207675</v>
      </c>
      <c r="K21" s="33">
        <f aca="true" t="shared" si="1" ref="K21:Q21">K341</f>
        <v>0</v>
      </c>
      <c r="L21" s="33">
        <f t="shared" si="1"/>
        <v>0</v>
      </c>
      <c r="M21" s="33">
        <f t="shared" si="1"/>
        <v>0</v>
      </c>
      <c r="N21" s="33">
        <f t="shared" si="1"/>
        <v>352520</v>
      </c>
      <c r="O21" s="33">
        <f t="shared" si="1"/>
        <v>787532</v>
      </c>
      <c r="P21" s="33">
        <f t="shared" si="1"/>
        <v>1140052</v>
      </c>
      <c r="Q21" s="33">
        <f t="shared" si="1"/>
        <v>0</v>
      </c>
    </row>
    <row r="22" spans="1:18" ht="20.25" customHeight="1">
      <c r="A22" s="32" t="s">
        <v>138</v>
      </c>
      <c r="B22" s="32"/>
      <c r="C22" s="32"/>
      <c r="D22" s="33">
        <f>D19+D20+D21</f>
        <v>282693579.99986655</v>
      </c>
      <c r="E22" s="33">
        <f aca="true" t="shared" si="2" ref="E22:Q22">E19+E20+E21</f>
        <v>683050592.4396551</v>
      </c>
      <c r="F22" s="33">
        <f t="shared" si="2"/>
        <v>965744172.4455216</v>
      </c>
      <c r="G22" s="33">
        <f>G19+G20+G21</f>
        <v>340094142.0839948</v>
      </c>
      <c r="H22" s="33">
        <f>H19+H20+H21</f>
        <v>593057488.9461066</v>
      </c>
      <c r="I22" s="33" t="e">
        <f t="shared" si="2"/>
        <v>#REF!</v>
      </c>
      <c r="J22" s="33">
        <f>J19+J20+J21</f>
        <v>933151631.0301013</v>
      </c>
      <c r="K22" s="33" t="e">
        <f t="shared" si="2"/>
        <v>#REF!</v>
      </c>
      <c r="L22" s="33" t="e">
        <f t="shared" si="2"/>
        <v>#REF!</v>
      </c>
      <c r="M22" s="33" t="e">
        <f t="shared" si="2"/>
        <v>#REF!</v>
      </c>
      <c r="N22" s="33">
        <f>N19+N20+N21</f>
        <v>331338925.3340514</v>
      </c>
      <c r="O22" s="33">
        <f t="shared" si="2"/>
        <v>468883261.5371635</v>
      </c>
      <c r="P22" s="33">
        <f>P19+P20+P21</f>
        <v>800222186.8712149</v>
      </c>
      <c r="Q22" s="33">
        <f t="shared" si="2"/>
        <v>0</v>
      </c>
      <c r="R22" s="26"/>
    </row>
    <row r="23" spans="1:235" s="139" customFormat="1" ht="30.75" customHeight="1">
      <c r="A23" s="140" t="s">
        <v>440</v>
      </c>
      <c r="B23" s="141"/>
      <c r="C23" s="141"/>
      <c r="D23" s="142">
        <f>D24+D25</f>
        <v>242045100.0028672</v>
      </c>
      <c r="E23" s="142">
        <f>E24+E25</f>
        <v>290485527.43965495</v>
      </c>
      <c r="F23" s="142">
        <f>F24+F25</f>
        <v>532530627.44252217</v>
      </c>
      <c r="G23" s="142">
        <f aca="true" t="shared" si="3" ref="G23:P23">G24+G25</f>
        <v>261115566.68376482</v>
      </c>
      <c r="H23" s="142">
        <f>H24+H25</f>
        <v>319617016.9486065</v>
      </c>
      <c r="I23" s="142">
        <f t="shared" si="3"/>
        <v>-2000000</v>
      </c>
      <c r="J23" s="142">
        <f>J24+J25</f>
        <v>580732583.6323714</v>
      </c>
      <c r="K23" s="142" t="e">
        <f t="shared" si="3"/>
        <v>#REF!</v>
      </c>
      <c r="L23" s="142" t="e">
        <f t="shared" si="3"/>
        <v>#REF!</v>
      </c>
      <c r="M23" s="142" t="e">
        <f t="shared" si="3"/>
        <v>#REF!</v>
      </c>
      <c r="N23" s="142">
        <f t="shared" si="3"/>
        <v>284874933.3320017</v>
      </c>
      <c r="O23" s="142">
        <f>O24+O25</f>
        <v>288467784.91516346</v>
      </c>
      <c r="P23" s="142">
        <f t="shared" si="3"/>
        <v>573342718.2471651</v>
      </c>
      <c r="Q23" s="143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  <c r="HC23" s="138"/>
      <c r="HD23" s="138"/>
      <c r="HE23" s="138"/>
      <c r="HF23" s="138"/>
      <c r="HG23" s="138"/>
      <c r="HH23" s="138"/>
      <c r="HI23" s="138"/>
      <c r="HJ23" s="138"/>
      <c r="HK23" s="138"/>
      <c r="HL23" s="138"/>
      <c r="HM23" s="138"/>
      <c r="HN23" s="138"/>
      <c r="HO23" s="138"/>
      <c r="HP23" s="138"/>
      <c r="HQ23" s="138"/>
      <c r="HR23" s="138"/>
      <c r="HS23" s="138"/>
      <c r="HT23" s="138"/>
      <c r="HU23" s="138"/>
      <c r="HV23" s="138"/>
      <c r="HW23" s="138"/>
      <c r="HX23" s="138"/>
      <c r="HY23" s="138"/>
      <c r="HZ23" s="138"/>
      <c r="IA23" s="138"/>
    </row>
    <row r="24" spans="1:235" s="139" customFormat="1" ht="15" customHeight="1">
      <c r="A24" s="144" t="s">
        <v>60</v>
      </c>
      <c r="B24" s="144"/>
      <c r="C24" s="144"/>
      <c r="D24" s="142">
        <f>SUM(D49)+D77+(D92*D95)+D99+D142+D168+D222+D246+D270+D291+D283+2000000</f>
        <v>117045100.0029181</v>
      </c>
      <c r="E24" s="142">
        <f>SUM(E49)+E77+(E92*E95)+E99+E142+E168+E222+E246+E270+E291+E283</f>
        <v>98585582.999755</v>
      </c>
      <c r="F24" s="142">
        <f>D24+E24</f>
        <v>215630683.0026731</v>
      </c>
      <c r="G24" s="142">
        <f>SUM(G49)+G77+(G92*G95)+G99+G142+G168+G222+G246+G270+G291+G283+G35+G58</f>
        <v>252073866.6797648</v>
      </c>
      <c r="H24" s="142">
        <f>SUM(H49)+H77+(H92*H95)+H99+H142+H168+H222+H246+H270+H291+H283</f>
        <v>111314536.948962</v>
      </c>
      <c r="I24" s="142">
        <f>I49+I77+I86+I99+I142+I168+I222+I246+I270+I283+I291</f>
        <v>0</v>
      </c>
      <c r="J24" s="142">
        <f>G24+H24</f>
        <v>363388403.62872684</v>
      </c>
      <c r="K24" s="142" t="e">
        <f>K49+K77+K86+K99+K142+K168+K222+K246+K270+K283+K291</f>
        <v>#REF!</v>
      </c>
      <c r="L24" s="142" t="e">
        <f>L49+L77+L86+L99+L142+L168+L222+L246+L270+L283+L291</f>
        <v>#REF!</v>
      </c>
      <c r="M24" s="142" t="e">
        <f>M49+M77+M86+M99+M142+M168+M222+M246+M270+M283+M291</f>
        <v>#REF!</v>
      </c>
      <c r="N24" s="142">
        <f>SUM(N49)+N77+(N92*N95)+N99+N142+N168+N222+N246+N270+N291+N283</f>
        <v>138337333.33213502</v>
      </c>
      <c r="O24" s="142">
        <f>SUM(O49)+O77+(O92*O95)+O99+O142+O168+O222+O246+O270+O291+O215+O283-O215</f>
        <v>124104783.758365</v>
      </c>
      <c r="P24" s="142">
        <f>N24+O24</f>
        <v>262442117.09050003</v>
      </c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  <c r="HC24" s="138"/>
      <c r="HD24" s="138"/>
      <c r="HE24" s="138"/>
      <c r="HF24" s="138"/>
      <c r="HG24" s="138"/>
      <c r="HH24" s="138"/>
      <c r="HI24" s="138"/>
      <c r="HJ24" s="138"/>
      <c r="HK24" s="138"/>
      <c r="HL24" s="138"/>
      <c r="HM24" s="138"/>
      <c r="HN24" s="138"/>
      <c r="HO24" s="138"/>
      <c r="HP24" s="138"/>
      <c r="HQ24" s="138"/>
      <c r="HR24" s="138"/>
      <c r="HS24" s="138"/>
      <c r="HT24" s="138"/>
      <c r="HU24" s="138"/>
      <c r="HV24" s="138"/>
      <c r="HW24" s="138"/>
      <c r="HX24" s="138"/>
      <c r="HY24" s="138"/>
      <c r="HZ24" s="138"/>
      <c r="IA24" s="138"/>
    </row>
    <row r="25" spans="1:235" s="139" customFormat="1" ht="28.5" customHeight="1">
      <c r="A25" s="144" t="s">
        <v>61</v>
      </c>
      <c r="B25" s="144"/>
      <c r="C25" s="144"/>
      <c r="D25" s="142">
        <f>SUM(D26)+D35+D58+D113-2000000</f>
        <v>124999999.9999491</v>
      </c>
      <c r="E25" s="142">
        <f>SUM(E26)+E35+E58+E113+(E91*E94)+E44</f>
        <v>191899944.43989998</v>
      </c>
      <c r="F25" s="142">
        <f>SUM(D25)+E25</f>
        <v>316899944.4398491</v>
      </c>
      <c r="G25" s="142">
        <f>SUM(G26)+G113</f>
        <v>9041700.003999999</v>
      </c>
      <c r="H25" s="142">
        <f>SUM(H26)+H35+H44+H58+H113+(H91*H94)+H106</f>
        <v>208302479.99964452</v>
      </c>
      <c r="I25" s="142">
        <f>I26+I35+I58+I106+I113-2000000</f>
        <v>-2000000</v>
      </c>
      <c r="J25" s="142">
        <f>G25+H25</f>
        <v>217344180.00364453</v>
      </c>
      <c r="K25" s="142">
        <f>K26+K35+K58+K106+K113-2000000</f>
        <v>-2000000</v>
      </c>
      <c r="L25" s="142">
        <f>L26+L35+L58+L106+L113-2000000</f>
        <v>-2000000</v>
      </c>
      <c r="M25" s="142">
        <f>M26+M35+M58+M106+M113-2000000</f>
        <v>-2000000</v>
      </c>
      <c r="N25" s="142">
        <f>SUM(N26)+N35+N58+N113</f>
        <v>146537599.99986666</v>
      </c>
      <c r="O25" s="142">
        <f>SUM(O26)+O35+O58+O113+(O91*O94)</f>
        <v>164363001.15679845</v>
      </c>
      <c r="P25" s="142">
        <f>N25+O25</f>
        <v>310900601.1566651</v>
      </c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138"/>
      <c r="ER25" s="138"/>
      <c r="ES25" s="138"/>
      <c r="ET25" s="138"/>
      <c r="EU25" s="138"/>
      <c r="EV25" s="138"/>
      <c r="EW25" s="138"/>
      <c r="EX25" s="138"/>
      <c r="EY25" s="138"/>
      <c r="EZ25" s="138"/>
      <c r="FA25" s="138"/>
      <c r="FB25" s="138"/>
      <c r="FC25" s="138"/>
      <c r="FD25" s="138"/>
      <c r="FE25" s="138"/>
      <c r="FF25" s="138"/>
      <c r="FG25" s="138"/>
      <c r="FH25" s="138"/>
      <c r="FI25" s="138"/>
      <c r="FJ25" s="138"/>
      <c r="FK25" s="138"/>
      <c r="FL25" s="138"/>
      <c r="FM25" s="138"/>
      <c r="FN25" s="138"/>
      <c r="FO25" s="138"/>
      <c r="FP25" s="138"/>
      <c r="FQ25" s="138"/>
      <c r="FR25" s="138"/>
      <c r="FS25" s="138"/>
      <c r="FT25" s="138"/>
      <c r="FU25" s="138"/>
      <c r="FV25" s="138"/>
      <c r="FW25" s="138"/>
      <c r="FX25" s="138"/>
      <c r="FY25" s="138"/>
      <c r="FZ25" s="138"/>
      <c r="GA25" s="138"/>
      <c r="GB25" s="138"/>
      <c r="GC25" s="138"/>
      <c r="GD25" s="138"/>
      <c r="GE25" s="138"/>
      <c r="GF25" s="138"/>
      <c r="GG25" s="138"/>
      <c r="GH25" s="138"/>
      <c r="GI25" s="138"/>
      <c r="GJ25" s="138"/>
      <c r="GK25" s="138"/>
      <c r="GL25" s="138"/>
      <c r="GM25" s="138"/>
      <c r="GN25" s="138"/>
      <c r="GO25" s="138"/>
      <c r="GP25" s="138"/>
      <c r="GQ25" s="138"/>
      <c r="GR25" s="138"/>
      <c r="GS25" s="138"/>
      <c r="GT25" s="138"/>
      <c r="GU25" s="138"/>
      <c r="GV25" s="138"/>
      <c r="GW25" s="138"/>
      <c r="GX25" s="138"/>
      <c r="GY25" s="138"/>
      <c r="GZ25" s="138"/>
      <c r="HA25" s="138"/>
      <c r="HB25" s="138"/>
      <c r="HC25" s="138"/>
      <c r="HD25" s="138"/>
      <c r="HE25" s="138"/>
      <c r="HF25" s="138"/>
      <c r="HG25" s="138"/>
      <c r="HH25" s="138"/>
      <c r="HI25" s="138"/>
      <c r="HJ25" s="138"/>
      <c r="HK25" s="138"/>
      <c r="HL25" s="138"/>
      <c r="HM25" s="138"/>
      <c r="HN25" s="138"/>
      <c r="HO25" s="138"/>
      <c r="HP25" s="138"/>
      <c r="HQ25" s="138"/>
      <c r="HR25" s="138"/>
      <c r="HS25" s="138"/>
      <c r="HT25" s="138"/>
      <c r="HU25" s="138"/>
      <c r="HV25" s="138"/>
      <c r="HW25" s="138"/>
      <c r="HX25" s="138"/>
      <c r="HY25" s="138"/>
      <c r="HZ25" s="138"/>
      <c r="IA25" s="138"/>
    </row>
    <row r="26" spans="1:235" s="39" customFormat="1" ht="33.75">
      <c r="A26" s="34" t="s">
        <v>29</v>
      </c>
      <c r="B26" s="35"/>
      <c r="C26" s="35"/>
      <c r="D26" s="36"/>
      <c r="E26" s="36">
        <f>E32*E30+73455.56-73455.56</f>
        <v>49999944.44</v>
      </c>
      <c r="F26" s="36">
        <f>SUM(D26)+E26</f>
        <v>49999944.44</v>
      </c>
      <c r="G26" s="36"/>
      <c r="H26" s="36">
        <f>H30*H32</f>
        <v>55743999.9999828</v>
      </c>
      <c r="I26" s="36"/>
      <c r="J26" s="36">
        <f>H26</f>
        <v>55743999.9999828</v>
      </c>
      <c r="K26" s="36"/>
      <c r="L26" s="36"/>
      <c r="M26" s="36"/>
      <c r="N26" s="36"/>
      <c r="O26" s="36">
        <f>(O32*O30)</f>
        <v>58620999.99996351</v>
      </c>
      <c r="P26" s="36">
        <f>(P32*P30)</f>
        <v>58620999.99996351</v>
      </c>
      <c r="Q26" s="38"/>
      <c r="R26" s="117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</row>
    <row r="27" spans="1:16" ht="11.25">
      <c r="A27" s="5" t="s">
        <v>4</v>
      </c>
      <c r="B27" s="37"/>
      <c r="C27" s="37"/>
      <c r="D27" s="36"/>
      <c r="E27" s="36"/>
      <c r="F27" s="36"/>
      <c r="G27" s="36"/>
      <c r="H27" s="36"/>
      <c r="I27" s="36"/>
      <c r="J27" s="36"/>
      <c r="K27" s="7"/>
      <c r="L27" s="7"/>
      <c r="M27" s="7"/>
      <c r="N27" s="36"/>
      <c r="O27" s="36"/>
      <c r="P27" s="36"/>
    </row>
    <row r="28" spans="1:16" ht="27" customHeight="1">
      <c r="A28" s="8" t="s">
        <v>9</v>
      </c>
      <c r="B28" s="6"/>
      <c r="C28" s="6"/>
      <c r="D28" s="7"/>
      <c r="E28" s="7">
        <v>270000</v>
      </c>
      <c r="F28" s="7">
        <f>E28</f>
        <v>270000</v>
      </c>
      <c r="G28" s="7">
        <f>F26+F35+F49+F58+F77+F86+F99+F106+F113</f>
        <v>326499944.4408291</v>
      </c>
      <c r="H28" s="7">
        <v>270000</v>
      </c>
      <c r="I28" s="7"/>
      <c r="J28" s="7">
        <f>H28</f>
        <v>270000</v>
      </c>
      <c r="K28" s="7"/>
      <c r="L28" s="7"/>
      <c r="M28" s="7"/>
      <c r="N28" s="7"/>
      <c r="O28" s="7">
        <v>270000</v>
      </c>
      <c r="P28" s="7">
        <f>O28</f>
        <v>270000</v>
      </c>
    </row>
    <row r="29" spans="1:16" ht="11.25">
      <c r="A29" s="5" t="s">
        <v>5</v>
      </c>
      <c r="B29" s="37"/>
      <c r="C29" s="37"/>
      <c r="D29" s="7"/>
      <c r="E29" s="36"/>
      <c r="F29" s="36"/>
      <c r="G29" s="7"/>
      <c r="H29" s="36"/>
      <c r="I29" s="36"/>
      <c r="J29" s="36"/>
      <c r="K29" s="7"/>
      <c r="L29" s="7"/>
      <c r="M29" s="7"/>
      <c r="N29" s="7"/>
      <c r="O29" s="36"/>
      <c r="P29" s="36"/>
    </row>
    <row r="30" spans="1:16" ht="22.5">
      <c r="A30" s="8" t="s">
        <v>12</v>
      </c>
      <c r="B30" s="6"/>
      <c r="C30" s="6"/>
      <c r="D30" s="7"/>
      <c r="E30" s="7">
        <v>44444</v>
      </c>
      <c r="F30" s="7">
        <f>E30</f>
        <v>44444</v>
      </c>
      <c r="G30" s="7"/>
      <c r="H30" s="7">
        <v>44452.9505582</v>
      </c>
      <c r="I30" s="7"/>
      <c r="J30" s="7">
        <f>H30</f>
        <v>44452.9505582</v>
      </c>
      <c r="K30" s="7"/>
      <c r="L30" s="7"/>
      <c r="M30" s="7"/>
      <c r="N30" s="7"/>
      <c r="O30" s="7">
        <v>44443.5178165</v>
      </c>
      <c r="P30" s="7">
        <f>O30</f>
        <v>44443.5178165</v>
      </c>
    </row>
    <row r="31" spans="1:16" ht="11.25">
      <c r="A31" s="5" t="s">
        <v>7</v>
      </c>
      <c r="B31" s="37"/>
      <c r="C31" s="37"/>
      <c r="D31" s="7"/>
      <c r="E31" s="36"/>
      <c r="F31" s="36"/>
      <c r="G31" s="7"/>
      <c r="H31" s="36"/>
      <c r="I31" s="36"/>
      <c r="J31" s="36"/>
      <c r="K31" s="7"/>
      <c r="L31" s="7"/>
      <c r="M31" s="7"/>
      <c r="N31" s="7"/>
      <c r="O31" s="36"/>
      <c r="P31" s="36"/>
    </row>
    <row r="32" spans="1:16" ht="22.5">
      <c r="A32" s="8" t="s">
        <v>17</v>
      </c>
      <c r="B32" s="6"/>
      <c r="C32" s="6"/>
      <c r="D32" s="7"/>
      <c r="E32" s="7">
        <v>1125.01</v>
      </c>
      <c r="F32" s="7">
        <f>E32</f>
        <v>1125.01</v>
      </c>
      <c r="G32" s="7"/>
      <c r="H32" s="7">
        <v>1254</v>
      </c>
      <c r="I32" s="7"/>
      <c r="J32" s="7">
        <f>H32</f>
        <v>1254</v>
      </c>
      <c r="K32" s="7"/>
      <c r="L32" s="7"/>
      <c r="M32" s="7"/>
      <c r="N32" s="7"/>
      <c r="O32" s="7">
        <v>1319</v>
      </c>
      <c r="P32" s="7">
        <f>O32</f>
        <v>1319</v>
      </c>
    </row>
    <row r="33" spans="1:16" ht="11.25">
      <c r="A33" s="5" t="s">
        <v>6</v>
      </c>
      <c r="B33" s="37"/>
      <c r="C33" s="37"/>
      <c r="D33" s="7"/>
      <c r="E33" s="36"/>
      <c r="F33" s="36"/>
      <c r="G33" s="7"/>
      <c r="H33" s="36"/>
      <c r="I33" s="36"/>
      <c r="J33" s="36"/>
      <c r="K33" s="7"/>
      <c r="L33" s="7"/>
      <c r="M33" s="7"/>
      <c r="N33" s="7"/>
      <c r="O33" s="36"/>
      <c r="P33" s="36"/>
    </row>
    <row r="34" spans="1:16" ht="22.5">
      <c r="A34" s="8" t="s">
        <v>23</v>
      </c>
      <c r="B34" s="6"/>
      <c r="C34" s="6"/>
      <c r="D34" s="7"/>
      <c r="E34" s="7">
        <f>E30/E28*100</f>
        <v>16.46074074074074</v>
      </c>
      <c r="F34" s="7">
        <f>F30/F28*100</f>
        <v>16.46074074074074</v>
      </c>
      <c r="G34" s="7"/>
      <c r="H34" s="7">
        <v>0</v>
      </c>
      <c r="I34" s="7"/>
      <c r="J34" s="7">
        <f>J30/J28*100</f>
        <v>16.464055762296294</v>
      </c>
      <c r="K34" s="7"/>
      <c r="L34" s="7"/>
      <c r="M34" s="7"/>
      <c r="N34" s="7"/>
      <c r="O34" s="7">
        <v>0</v>
      </c>
      <c r="P34" s="7">
        <f>P30/P28*100</f>
        <v>16.46056215425926</v>
      </c>
    </row>
    <row r="35" spans="1:235" s="134" customFormat="1" ht="35.25" customHeight="1">
      <c r="A35" s="130" t="s">
        <v>56</v>
      </c>
      <c r="B35" s="131"/>
      <c r="C35" s="131"/>
      <c r="D35" s="132">
        <f>D41*D39</f>
        <v>77889999.99998794</v>
      </c>
      <c r="E35" s="132"/>
      <c r="F35" s="132">
        <f>F41*F39</f>
        <v>77889999.99998794</v>
      </c>
      <c r="G35" s="132">
        <f>G39*G41</f>
        <v>86837999.99996285</v>
      </c>
      <c r="H35" s="132"/>
      <c r="I35" s="132"/>
      <c r="J35" s="132">
        <f>G35</f>
        <v>86837999.99996285</v>
      </c>
      <c r="K35" s="132"/>
      <c r="L35" s="132"/>
      <c r="M35" s="132"/>
      <c r="N35" s="132">
        <f>N39*N41</f>
        <v>91319799.99991322</v>
      </c>
      <c r="O35" s="132"/>
      <c r="P35" s="132">
        <f>N35</f>
        <v>91319799.99991322</v>
      </c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33"/>
      <c r="EL35" s="133"/>
      <c r="EM35" s="133"/>
      <c r="EN35" s="133"/>
      <c r="EO35" s="133"/>
      <c r="EP35" s="133"/>
      <c r="EQ35" s="133"/>
      <c r="ER35" s="133"/>
      <c r="ES35" s="133"/>
      <c r="ET35" s="133"/>
      <c r="EU35" s="133"/>
      <c r="EV35" s="133"/>
      <c r="EW35" s="133"/>
      <c r="EX35" s="133"/>
      <c r="EY35" s="133"/>
      <c r="EZ35" s="133"/>
      <c r="FA35" s="133"/>
      <c r="FB35" s="133"/>
      <c r="FC35" s="133"/>
      <c r="FD35" s="133"/>
      <c r="FE35" s="133"/>
      <c r="FF35" s="133"/>
      <c r="FG35" s="133"/>
      <c r="FH35" s="133"/>
      <c r="FI35" s="133"/>
      <c r="FJ35" s="133"/>
      <c r="FK35" s="133"/>
      <c r="FL35" s="133"/>
      <c r="FM35" s="133"/>
      <c r="FN35" s="133"/>
      <c r="FO35" s="133"/>
      <c r="FP35" s="133"/>
      <c r="FQ35" s="133"/>
      <c r="FR35" s="133"/>
      <c r="FS35" s="133"/>
      <c r="FT35" s="133"/>
      <c r="FU35" s="133"/>
      <c r="FV35" s="133"/>
      <c r="FW35" s="133"/>
      <c r="FX35" s="133"/>
      <c r="FY35" s="133"/>
      <c r="FZ35" s="133"/>
      <c r="GA35" s="133"/>
      <c r="GB35" s="133"/>
      <c r="GC35" s="133"/>
      <c r="GD35" s="133"/>
      <c r="GE35" s="133"/>
      <c r="GF35" s="133"/>
      <c r="GG35" s="133"/>
      <c r="GH35" s="133"/>
      <c r="GI35" s="133"/>
      <c r="GJ35" s="133"/>
      <c r="GK35" s="133"/>
      <c r="GL35" s="133"/>
      <c r="GM35" s="133"/>
      <c r="GN35" s="133"/>
      <c r="GO35" s="133"/>
      <c r="GP35" s="133"/>
      <c r="GQ35" s="133"/>
      <c r="GR35" s="133"/>
      <c r="GS35" s="133"/>
      <c r="GT35" s="133"/>
      <c r="GU35" s="133"/>
      <c r="GV35" s="133"/>
      <c r="GW35" s="133"/>
      <c r="GX35" s="133"/>
      <c r="GY35" s="133"/>
      <c r="GZ35" s="133"/>
      <c r="HA35" s="133"/>
      <c r="HB35" s="133"/>
      <c r="HC35" s="133"/>
      <c r="HD35" s="133"/>
      <c r="HE35" s="133"/>
      <c r="HF35" s="133"/>
      <c r="HG35" s="133"/>
      <c r="HH35" s="133"/>
      <c r="HI35" s="133"/>
      <c r="HJ35" s="133"/>
      <c r="HK35" s="133"/>
      <c r="HL35" s="133"/>
      <c r="HM35" s="133"/>
      <c r="HN35" s="133"/>
      <c r="HO35" s="133"/>
      <c r="HP35" s="133"/>
      <c r="HQ35" s="133"/>
      <c r="HR35" s="133"/>
      <c r="HS35" s="133"/>
      <c r="HT35" s="133"/>
      <c r="HU35" s="133"/>
      <c r="HV35" s="133"/>
      <c r="HW35" s="133"/>
      <c r="HX35" s="133"/>
      <c r="HY35" s="133"/>
      <c r="HZ35" s="133"/>
      <c r="IA35" s="133"/>
    </row>
    <row r="36" spans="1:16" ht="11.25">
      <c r="A36" s="5" t="s">
        <v>4</v>
      </c>
      <c r="B36" s="37"/>
      <c r="C36" s="3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22.5">
      <c r="A37" s="8" t="s">
        <v>10</v>
      </c>
      <c r="B37" s="6"/>
      <c r="C37" s="6"/>
      <c r="D37" s="7">
        <v>292000</v>
      </c>
      <c r="E37" s="7"/>
      <c r="F37" s="7">
        <f>D37</f>
        <v>292000</v>
      </c>
      <c r="G37" s="7">
        <v>292000</v>
      </c>
      <c r="H37" s="7"/>
      <c r="I37" s="7"/>
      <c r="J37" s="7">
        <f>G37</f>
        <v>292000</v>
      </c>
      <c r="K37" s="7"/>
      <c r="L37" s="7"/>
      <c r="M37" s="7"/>
      <c r="N37" s="7">
        <v>300000</v>
      </c>
      <c r="O37" s="7"/>
      <c r="P37" s="7">
        <f>N37</f>
        <v>300000</v>
      </c>
    </row>
    <row r="38" spans="1:16" ht="11.25">
      <c r="A38" s="5" t="s">
        <v>5</v>
      </c>
      <c r="B38" s="37"/>
      <c r="C38" s="3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22.5">
      <c r="A39" s="8" t="s">
        <v>11</v>
      </c>
      <c r="B39" s="6"/>
      <c r="C39" s="6"/>
      <c r="D39" s="7">
        <v>119831</v>
      </c>
      <c r="E39" s="7"/>
      <c r="F39" s="7">
        <f>D39</f>
        <v>119831</v>
      </c>
      <c r="G39" s="7">
        <v>119777</v>
      </c>
      <c r="H39" s="7"/>
      <c r="I39" s="7"/>
      <c r="J39" s="7">
        <f>G39</f>
        <v>119777</v>
      </c>
      <c r="K39" s="7"/>
      <c r="L39" s="7"/>
      <c r="M39" s="7"/>
      <c r="N39" s="7">
        <v>119842</v>
      </c>
      <c r="O39" s="7"/>
      <c r="P39" s="7">
        <f>N39</f>
        <v>119842</v>
      </c>
    </row>
    <row r="40" spans="1:16" ht="11.25">
      <c r="A40" s="5" t="s">
        <v>7</v>
      </c>
      <c r="B40" s="37"/>
      <c r="C40" s="3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24" customHeight="1">
      <c r="A41" s="8" t="s">
        <v>20</v>
      </c>
      <c r="B41" s="6"/>
      <c r="C41" s="6"/>
      <c r="D41" s="7">
        <v>649.998748237</v>
      </c>
      <c r="E41" s="7"/>
      <c r="F41" s="7">
        <f>D41</f>
        <v>649.998748237</v>
      </c>
      <c r="G41" s="7">
        <v>724.997286624</v>
      </c>
      <c r="H41" s="7"/>
      <c r="I41" s="7"/>
      <c r="J41" s="7">
        <f>G41</f>
        <v>724.997286624</v>
      </c>
      <c r="K41" s="7"/>
      <c r="L41" s="7"/>
      <c r="M41" s="7"/>
      <c r="N41" s="7">
        <v>762.001635486</v>
      </c>
      <c r="O41" s="7"/>
      <c r="P41" s="7">
        <f>N41</f>
        <v>762.001635486</v>
      </c>
    </row>
    <row r="42" spans="1:16" ht="11.25">
      <c r="A42" s="5" t="s">
        <v>6</v>
      </c>
      <c r="B42" s="37"/>
      <c r="C42" s="3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21.75" customHeight="1">
      <c r="A43" s="8" t="s">
        <v>22</v>
      </c>
      <c r="B43" s="6"/>
      <c r="C43" s="6"/>
      <c r="D43" s="7">
        <f aca="true" t="shared" si="4" ref="D43:J43">D39/D37*100</f>
        <v>41.03801369863014</v>
      </c>
      <c r="E43" s="7"/>
      <c r="F43" s="7">
        <f t="shared" si="4"/>
        <v>41.03801369863014</v>
      </c>
      <c r="G43" s="7">
        <f>G39/G37*100</f>
        <v>41.019520547945206</v>
      </c>
      <c r="H43" s="7"/>
      <c r="I43" s="7"/>
      <c r="J43" s="7">
        <f t="shared" si="4"/>
        <v>41.019520547945206</v>
      </c>
      <c r="K43" s="7"/>
      <c r="L43" s="7"/>
      <c r="M43" s="7"/>
      <c r="N43" s="7">
        <f>N39/N37*100</f>
        <v>39.94733333333333</v>
      </c>
      <c r="O43" s="7"/>
      <c r="P43" s="7">
        <f>P39/P37*100</f>
        <v>39.94733333333333</v>
      </c>
    </row>
    <row r="44" spans="1:16" ht="33.75" customHeight="1">
      <c r="A44" s="34" t="s">
        <v>367</v>
      </c>
      <c r="B44" s="6"/>
      <c r="C44" s="6"/>
      <c r="D44" s="7"/>
      <c r="E44" s="7">
        <v>41900000</v>
      </c>
      <c r="F44" s="7">
        <f>D44+E44</f>
        <v>41900000</v>
      </c>
      <c r="G44" s="7"/>
      <c r="H44" s="7">
        <v>41000000</v>
      </c>
      <c r="I44" s="7"/>
      <c r="J44" s="7">
        <f>H44</f>
        <v>41000000</v>
      </c>
      <c r="K44" s="7"/>
      <c r="L44" s="7"/>
      <c r="M44" s="7"/>
      <c r="N44" s="7"/>
      <c r="O44" s="7"/>
      <c r="P44" s="7"/>
    </row>
    <row r="45" spans="1:235" s="52" customFormat="1" ht="21.75" customHeight="1">
      <c r="A45" s="5" t="s">
        <v>5</v>
      </c>
      <c r="B45" s="37"/>
      <c r="C45" s="37"/>
      <c r="D45" s="30"/>
      <c r="E45" s="30"/>
      <c r="F45" s="30"/>
      <c r="G45" s="30"/>
      <c r="H45" s="30"/>
      <c r="I45" s="30"/>
      <c r="J45" s="7"/>
      <c r="K45" s="30"/>
      <c r="L45" s="30"/>
      <c r="M45" s="30"/>
      <c r="N45" s="30"/>
      <c r="O45" s="30"/>
      <c r="P45" s="30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</row>
    <row r="46" spans="1:16" ht="21.75" customHeight="1">
      <c r="A46" s="8" t="s">
        <v>11</v>
      </c>
      <c r="B46" s="6"/>
      <c r="C46" s="6"/>
      <c r="D46" s="7"/>
      <c r="E46" s="7">
        <f>SUM(E44)/E48</f>
        <v>64461.53846153846</v>
      </c>
      <c r="F46" s="7">
        <f>SUM(F44)/F48</f>
        <v>64461.53846153846</v>
      </c>
      <c r="G46" s="7"/>
      <c r="H46" s="7">
        <v>63076.92</v>
      </c>
      <c r="I46" s="7"/>
      <c r="J46" s="7">
        <f>H46</f>
        <v>63076.92</v>
      </c>
      <c r="K46" s="7"/>
      <c r="L46" s="7"/>
      <c r="M46" s="7"/>
      <c r="N46" s="7"/>
      <c r="O46" s="7"/>
      <c r="P46" s="7"/>
    </row>
    <row r="47" spans="1:235" s="52" customFormat="1" ht="21.75" customHeight="1">
      <c r="A47" s="5" t="s">
        <v>7</v>
      </c>
      <c r="B47" s="37"/>
      <c r="C47" s="37"/>
      <c r="D47" s="30"/>
      <c r="E47" s="30"/>
      <c r="F47" s="30"/>
      <c r="G47" s="30"/>
      <c r="H47" s="30"/>
      <c r="I47" s="30"/>
      <c r="J47" s="7"/>
      <c r="K47" s="30"/>
      <c r="L47" s="30"/>
      <c r="M47" s="30"/>
      <c r="N47" s="30"/>
      <c r="O47" s="30"/>
      <c r="P47" s="30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</row>
    <row r="48" spans="1:16" ht="21.75" customHeight="1">
      <c r="A48" s="8" t="s">
        <v>20</v>
      </c>
      <c r="B48" s="6"/>
      <c r="C48" s="6"/>
      <c r="D48" s="7"/>
      <c r="E48" s="7">
        <v>650</v>
      </c>
      <c r="F48" s="7">
        <f>SUM(E48)</f>
        <v>650</v>
      </c>
      <c r="G48" s="7"/>
      <c r="H48" s="7">
        <v>650</v>
      </c>
      <c r="I48" s="7"/>
      <c r="J48" s="7">
        <f>H48</f>
        <v>650</v>
      </c>
      <c r="K48" s="7"/>
      <c r="L48" s="7"/>
      <c r="M48" s="7"/>
      <c r="N48" s="7"/>
      <c r="O48" s="7"/>
      <c r="P48" s="7"/>
    </row>
    <row r="49" spans="1:235" s="39" customFormat="1" ht="27" customHeight="1">
      <c r="A49" s="34" t="s">
        <v>368</v>
      </c>
      <c r="B49" s="35"/>
      <c r="C49" s="35"/>
      <c r="D49" s="36">
        <f>D55*D53</f>
        <v>800000.001</v>
      </c>
      <c r="E49" s="36">
        <v>17300000</v>
      </c>
      <c r="F49" s="36">
        <f>E49+D49</f>
        <v>18100000.001</v>
      </c>
      <c r="G49" s="36">
        <f>G53*G55</f>
        <v>2000000</v>
      </c>
      <c r="H49" s="36">
        <f>H53*H55</f>
        <v>16100000.199000001</v>
      </c>
      <c r="I49" s="36"/>
      <c r="J49" s="36">
        <f>G49+H49</f>
        <v>18100000.199</v>
      </c>
      <c r="K49" s="36"/>
      <c r="L49" s="36"/>
      <c r="M49" s="36"/>
      <c r="N49" s="36">
        <f>N53*N55</f>
        <v>450000</v>
      </c>
      <c r="O49" s="36">
        <f>O53*O55</f>
        <v>14550000</v>
      </c>
      <c r="P49" s="36">
        <f>O49+N49</f>
        <v>15000000</v>
      </c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</row>
    <row r="50" spans="1:16" ht="11.25">
      <c r="A50" s="5" t="s">
        <v>4</v>
      </c>
      <c r="B50" s="37"/>
      <c r="C50" s="37"/>
      <c r="D50" s="7"/>
      <c r="E50" s="7"/>
      <c r="F50" s="7">
        <f aca="true" t="shared" si="5" ref="F50:F56">E50+D50</f>
        <v>0</v>
      </c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22.5">
      <c r="A51" s="8" t="s">
        <v>204</v>
      </c>
      <c r="B51" s="6"/>
      <c r="C51" s="6"/>
      <c r="D51" s="7">
        <v>3</v>
      </c>
      <c r="E51" s="7">
        <v>4</v>
      </c>
      <c r="F51" s="7">
        <f t="shared" si="5"/>
        <v>7</v>
      </c>
      <c r="G51" s="7">
        <v>4</v>
      </c>
      <c r="H51" s="7">
        <v>3</v>
      </c>
      <c r="I51" s="7"/>
      <c r="J51" s="7">
        <f>G51+H51</f>
        <v>7</v>
      </c>
      <c r="K51" s="7"/>
      <c r="L51" s="7"/>
      <c r="M51" s="7"/>
      <c r="N51" s="7">
        <v>1</v>
      </c>
      <c r="O51" s="7">
        <v>2</v>
      </c>
      <c r="P51" s="7">
        <f>O51+N51</f>
        <v>3</v>
      </c>
    </row>
    <row r="52" spans="1:16" ht="11.25">
      <c r="A52" s="5" t="s">
        <v>5</v>
      </c>
      <c r="B52" s="37"/>
      <c r="C52" s="37"/>
      <c r="D52" s="7"/>
      <c r="E52" s="7"/>
      <c r="F52" s="7">
        <f t="shared" si="5"/>
        <v>0</v>
      </c>
      <c r="G52" s="7"/>
      <c r="H52" s="7"/>
      <c r="I52" s="7"/>
      <c r="J52" s="7">
        <f>G52+H52</f>
        <v>0</v>
      </c>
      <c r="K52" s="7"/>
      <c r="L52" s="7"/>
      <c r="M52" s="7"/>
      <c r="N52" s="7"/>
      <c r="O52" s="7"/>
      <c r="P52" s="7"/>
    </row>
    <row r="53" spans="1:16" ht="22.5">
      <c r="A53" s="8" t="s">
        <v>205</v>
      </c>
      <c r="B53" s="6"/>
      <c r="C53" s="6"/>
      <c r="D53" s="7">
        <v>3</v>
      </c>
      <c r="E53" s="7">
        <v>3</v>
      </c>
      <c r="F53" s="7">
        <f t="shared" si="5"/>
        <v>6</v>
      </c>
      <c r="G53" s="7">
        <v>4</v>
      </c>
      <c r="H53" s="7">
        <v>3</v>
      </c>
      <c r="I53" s="7"/>
      <c r="J53" s="7">
        <f>G53+H53</f>
        <v>7</v>
      </c>
      <c r="K53" s="7"/>
      <c r="L53" s="7"/>
      <c r="M53" s="7"/>
      <c r="N53" s="7">
        <v>1</v>
      </c>
      <c r="O53" s="7">
        <v>1</v>
      </c>
      <c r="P53" s="7">
        <f>O53+N53</f>
        <v>2</v>
      </c>
    </row>
    <row r="54" spans="1:16" ht="11.25">
      <c r="A54" s="5" t="s">
        <v>7</v>
      </c>
      <c r="B54" s="37"/>
      <c r="C54" s="37"/>
      <c r="D54" s="7"/>
      <c r="E54" s="7"/>
      <c r="F54" s="7">
        <f t="shared" si="5"/>
        <v>0</v>
      </c>
      <c r="G54" s="7"/>
      <c r="H54" s="7"/>
      <c r="I54" s="7"/>
      <c r="J54" s="7">
        <f>G54+H54</f>
        <v>0</v>
      </c>
      <c r="K54" s="7"/>
      <c r="L54" s="7"/>
      <c r="M54" s="7"/>
      <c r="N54" s="7"/>
      <c r="O54" s="7"/>
      <c r="P54" s="7"/>
    </row>
    <row r="55" spans="1:16" ht="22.5">
      <c r="A55" s="8" t="s">
        <v>190</v>
      </c>
      <c r="B55" s="6"/>
      <c r="C55" s="6"/>
      <c r="D55" s="7">
        <v>266666.667</v>
      </c>
      <c r="E55" s="7">
        <v>5766666.67</v>
      </c>
      <c r="F55" s="7">
        <f>E55+D55</f>
        <v>6033333.337</v>
      </c>
      <c r="G55" s="7">
        <v>500000</v>
      </c>
      <c r="H55" s="7">
        <v>5366666.733</v>
      </c>
      <c r="I55" s="7"/>
      <c r="J55" s="7">
        <f>G55+H55</f>
        <v>5866666.733</v>
      </c>
      <c r="K55" s="7"/>
      <c r="L55" s="7"/>
      <c r="M55" s="7"/>
      <c r="N55" s="7">
        <v>450000</v>
      </c>
      <c r="O55" s="7">
        <v>14550000</v>
      </c>
      <c r="P55" s="7">
        <f>N55</f>
        <v>450000</v>
      </c>
    </row>
    <row r="56" spans="1:16" ht="11.25">
      <c r="A56" s="5" t="s">
        <v>6</v>
      </c>
      <c r="B56" s="37"/>
      <c r="C56" s="37"/>
      <c r="D56" s="7"/>
      <c r="E56" s="7"/>
      <c r="F56" s="7">
        <f t="shared" si="5"/>
        <v>0</v>
      </c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21.75" customHeight="1">
      <c r="A57" s="8" t="s">
        <v>206</v>
      </c>
      <c r="B57" s="6"/>
      <c r="C57" s="6"/>
      <c r="D57" s="7">
        <f>D53/D51*100</f>
        <v>100</v>
      </c>
      <c r="E57" s="7">
        <f>E53/E51*100</f>
        <v>75</v>
      </c>
      <c r="F57" s="36"/>
      <c r="G57" s="7">
        <f>G53/G51</f>
        <v>1</v>
      </c>
      <c r="H57" s="7">
        <f>H53/H51</f>
        <v>1</v>
      </c>
      <c r="I57" s="7"/>
      <c r="J57" s="7">
        <f>J53/J51*100</f>
        <v>100</v>
      </c>
      <c r="K57" s="7"/>
      <c r="L57" s="7"/>
      <c r="M57" s="7"/>
      <c r="N57" s="7">
        <f>N53/N51*100</f>
        <v>100</v>
      </c>
      <c r="O57" s="7">
        <f>O53/O51*100</f>
        <v>50</v>
      </c>
      <c r="P57" s="7">
        <f>P53/P51*100</f>
        <v>66.66666666666666</v>
      </c>
    </row>
    <row r="58" spans="1:235" s="39" customFormat="1" ht="29.25" customHeight="1">
      <c r="A58" s="34" t="s">
        <v>369</v>
      </c>
      <c r="B58" s="35"/>
      <c r="C58" s="35"/>
      <c r="D58" s="36">
        <f>(D62*D64)+2000000</f>
        <v>40999999.999961145</v>
      </c>
      <c r="E58" s="36"/>
      <c r="F58" s="36">
        <f>(F62*F64)+(F68*F72)-544</f>
        <v>40999999.999961145</v>
      </c>
      <c r="G58" s="36">
        <f>G62*G64+G70*G72</f>
        <v>45680299.99663542</v>
      </c>
      <c r="H58" s="36"/>
      <c r="I58" s="36"/>
      <c r="J58" s="36">
        <f>G58</f>
        <v>45680299.99663542</v>
      </c>
      <c r="K58" s="36"/>
      <c r="L58" s="36"/>
      <c r="M58" s="36"/>
      <c r="N58" s="36">
        <f>N62*N64</f>
        <v>45724399.99995345</v>
      </c>
      <c r="O58" s="36"/>
      <c r="P58" s="36">
        <f>N58</f>
        <v>45724399.99995345</v>
      </c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</row>
    <row r="59" spans="1:16" ht="11.25">
      <c r="A59" s="5" t="s">
        <v>4</v>
      </c>
      <c r="B59" s="37"/>
      <c r="C59" s="3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ht="22.5">
      <c r="A60" s="8" t="s">
        <v>51</v>
      </c>
      <c r="B60" s="6"/>
      <c r="C60" s="6"/>
      <c r="D60" s="7">
        <v>3372600</v>
      </c>
      <c r="E60" s="7"/>
      <c r="F60" s="7">
        <f>D60</f>
        <v>3372600</v>
      </c>
      <c r="G60" s="7">
        <v>3372600</v>
      </c>
      <c r="H60" s="7"/>
      <c r="I60" s="7"/>
      <c r="J60" s="7">
        <f>G60</f>
        <v>3372600</v>
      </c>
      <c r="K60" s="7"/>
      <c r="L60" s="7"/>
      <c r="M60" s="7"/>
      <c r="N60" s="7">
        <v>3372600</v>
      </c>
      <c r="O60" s="7"/>
      <c r="P60" s="7">
        <f>N60</f>
        <v>3372600</v>
      </c>
    </row>
    <row r="61" spans="1:16" ht="11.25">
      <c r="A61" s="5" t="s">
        <v>5</v>
      </c>
      <c r="B61" s="37"/>
      <c r="C61" s="3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ht="21.75" customHeight="1">
      <c r="A62" s="8" t="s">
        <v>52</v>
      </c>
      <c r="B62" s="6"/>
      <c r="C62" s="6"/>
      <c r="D62" s="7">
        <v>1310344.8</v>
      </c>
      <c r="E62" s="7"/>
      <c r="F62" s="7">
        <f>D62</f>
        <v>1310344.8</v>
      </c>
      <c r="G62" s="7">
        <v>1310344.8</v>
      </c>
      <c r="H62" s="7"/>
      <c r="I62" s="7"/>
      <c r="J62" s="7">
        <f>G62</f>
        <v>1310344.8</v>
      </c>
      <c r="K62" s="7">
        <f>H62</f>
        <v>0</v>
      </c>
      <c r="L62" s="7">
        <f>I62</f>
        <v>0</v>
      </c>
      <c r="M62" s="7">
        <f>J62</f>
        <v>1310344.8</v>
      </c>
      <c r="N62" s="7">
        <v>1310344.8</v>
      </c>
      <c r="O62" s="7"/>
      <c r="P62" s="7">
        <f>N62</f>
        <v>1310344.8</v>
      </c>
    </row>
    <row r="63" spans="1:16" ht="11.25">
      <c r="A63" s="5" t="s">
        <v>7</v>
      </c>
      <c r="B63" s="37"/>
      <c r="C63" s="3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21.75" customHeight="1">
      <c r="A64" s="8" t="s">
        <v>18</v>
      </c>
      <c r="B64" s="6"/>
      <c r="C64" s="6"/>
      <c r="D64" s="7">
        <v>29.7631585213</v>
      </c>
      <c r="E64" s="7"/>
      <c r="F64" s="7">
        <f>D64</f>
        <v>29.7631585213</v>
      </c>
      <c r="G64" s="7">
        <v>33.33284739</v>
      </c>
      <c r="H64" s="7"/>
      <c r="I64" s="7"/>
      <c r="J64" s="7">
        <f>G64</f>
        <v>33.33284739</v>
      </c>
      <c r="K64" s="7"/>
      <c r="L64" s="7"/>
      <c r="M64" s="7"/>
      <c r="N64" s="7">
        <v>34.8949375767</v>
      </c>
      <c r="O64" s="7"/>
      <c r="P64" s="7">
        <f>N64</f>
        <v>34.8949375767</v>
      </c>
    </row>
    <row r="65" spans="1:16" ht="11.25">
      <c r="A65" s="5" t="s">
        <v>6</v>
      </c>
      <c r="B65" s="37"/>
      <c r="C65" s="3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ht="34.5" customHeight="1">
      <c r="A66" s="8" t="s">
        <v>53</v>
      </c>
      <c r="B66" s="6"/>
      <c r="C66" s="6"/>
      <c r="D66" s="7">
        <f>D62/D60*100</f>
        <v>38.852659669098024</v>
      </c>
      <c r="E66" s="7"/>
      <c r="F66" s="7">
        <f>F62/F60*100</f>
        <v>38.852659669098024</v>
      </c>
      <c r="G66" s="7">
        <f>G62/G60*100</f>
        <v>38.852659669098024</v>
      </c>
      <c r="H66" s="7"/>
      <c r="I66" s="7"/>
      <c r="J66" s="7">
        <f>J62/J60*100</f>
        <v>38.852659669098024</v>
      </c>
      <c r="K66" s="7"/>
      <c r="L66" s="7"/>
      <c r="M66" s="7"/>
      <c r="N66" s="7">
        <f>N62/N60*100</f>
        <v>38.852659669098024</v>
      </c>
      <c r="O66" s="7"/>
      <c r="P66" s="7">
        <f>P62/P60*100</f>
        <v>38.852659669098024</v>
      </c>
    </row>
    <row r="67" spans="1:16" ht="11.25">
      <c r="A67" s="5" t="s">
        <v>4</v>
      </c>
      <c r="B67" s="6"/>
      <c r="C67" s="6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ht="45">
      <c r="A68" s="8" t="s">
        <v>276</v>
      </c>
      <c r="B68" s="6"/>
      <c r="C68" s="6"/>
      <c r="D68" s="7">
        <v>446550</v>
      </c>
      <c r="E68" s="7"/>
      <c r="F68" s="7">
        <v>446550</v>
      </c>
      <c r="G68" s="7">
        <v>446550</v>
      </c>
      <c r="H68" s="7"/>
      <c r="I68" s="7"/>
      <c r="J68" s="7">
        <v>446550</v>
      </c>
      <c r="K68" s="7"/>
      <c r="L68" s="7"/>
      <c r="M68" s="7"/>
      <c r="N68" s="7">
        <v>446550</v>
      </c>
      <c r="O68" s="7"/>
      <c r="P68" s="7">
        <v>446550</v>
      </c>
    </row>
    <row r="69" spans="1:16" ht="11.25">
      <c r="A69" s="5" t="s">
        <v>5</v>
      </c>
      <c r="B69" s="6"/>
      <c r="C69" s="6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ht="45">
      <c r="A70" s="8" t="s">
        <v>275</v>
      </c>
      <c r="B70" s="6"/>
      <c r="C70" s="6"/>
      <c r="D70" s="7">
        <v>446550</v>
      </c>
      <c r="E70" s="7"/>
      <c r="F70" s="7">
        <v>446550</v>
      </c>
      <c r="G70" s="7">
        <v>446550</v>
      </c>
      <c r="H70" s="7"/>
      <c r="I70" s="7"/>
      <c r="J70" s="7">
        <v>446550</v>
      </c>
      <c r="K70" s="7"/>
      <c r="L70" s="7"/>
      <c r="M70" s="7"/>
      <c r="N70" s="7"/>
      <c r="O70" s="7"/>
      <c r="P70" s="7"/>
    </row>
    <row r="71" spans="1:16" ht="11.25">
      <c r="A71" s="5" t="s">
        <v>7</v>
      </c>
      <c r="B71" s="6"/>
      <c r="C71" s="6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16" ht="22.5">
      <c r="A72" s="8" t="s">
        <v>18</v>
      </c>
      <c r="B72" s="6"/>
      <c r="C72" s="6"/>
      <c r="D72" s="7">
        <v>4.48</v>
      </c>
      <c r="E72" s="7"/>
      <c r="F72" s="7">
        <v>4.48</v>
      </c>
      <c r="G72" s="7">
        <v>4.4849999999</v>
      </c>
      <c r="H72" s="7"/>
      <c r="I72" s="7"/>
      <c r="J72" s="7">
        <v>4.48</v>
      </c>
      <c r="K72" s="7"/>
      <c r="L72" s="7"/>
      <c r="M72" s="7"/>
      <c r="N72" s="7"/>
      <c r="O72" s="7"/>
      <c r="P72" s="7"/>
    </row>
    <row r="73" spans="1:16" ht="11.25">
      <c r="A73" s="5" t="s">
        <v>6</v>
      </c>
      <c r="B73" s="6"/>
      <c r="C73" s="6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1:16" ht="31.5" customHeight="1">
      <c r="A74" s="8" t="s">
        <v>53</v>
      </c>
      <c r="B74" s="6"/>
      <c r="C74" s="6"/>
      <c r="D74" s="7">
        <v>100</v>
      </c>
      <c r="E74" s="7"/>
      <c r="F74" s="7">
        <v>100</v>
      </c>
      <c r="G74" s="7">
        <v>100</v>
      </c>
      <c r="H74" s="7"/>
      <c r="I74" s="7"/>
      <c r="J74" s="7">
        <v>100</v>
      </c>
      <c r="K74" s="7"/>
      <c r="L74" s="7"/>
      <c r="M74" s="7"/>
      <c r="N74" s="7"/>
      <c r="O74" s="7"/>
      <c r="P74" s="7"/>
    </row>
    <row r="75" spans="1:16" ht="1.5" customHeight="1">
      <c r="A75" s="8"/>
      <c r="B75" s="6"/>
      <c r="C75" s="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16" ht="11.25">
      <c r="A76" s="8"/>
      <c r="B76" s="6"/>
      <c r="C76" s="6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1:235" s="39" customFormat="1" ht="46.5" customHeight="1">
      <c r="A77" s="34" t="s">
        <v>370</v>
      </c>
      <c r="B77" s="35"/>
      <c r="C77" s="35"/>
      <c r="D77" s="36">
        <f>(D81*D83)</f>
        <v>5999999.99998</v>
      </c>
      <c r="E77" s="36"/>
      <c r="F77" s="36">
        <f>(F83*F81)</f>
        <v>5999999.99998</v>
      </c>
      <c r="G77" s="36">
        <f>(G83*G81)-0.01</f>
        <v>5799999.99875</v>
      </c>
      <c r="H77" s="36"/>
      <c r="I77" s="36"/>
      <c r="J77" s="36">
        <f>G77+H77</f>
        <v>5799999.99875</v>
      </c>
      <c r="K77" s="36"/>
      <c r="L77" s="36"/>
      <c r="M77" s="36"/>
      <c r="N77" s="36">
        <f>(N81*N83)</f>
        <v>9999999.99975</v>
      </c>
      <c r="O77" s="36"/>
      <c r="P77" s="36">
        <f>N77</f>
        <v>9999999.99975</v>
      </c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</row>
    <row r="78" spans="1:16" ht="11.25">
      <c r="A78" s="5" t="s">
        <v>4</v>
      </c>
      <c r="B78" s="37"/>
      <c r="C78" s="3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1:16" ht="33" customHeight="1">
      <c r="A79" s="8" t="s">
        <v>230</v>
      </c>
      <c r="B79" s="6"/>
      <c r="C79" s="6"/>
      <c r="D79" s="7">
        <f>D77</f>
        <v>5999999.99998</v>
      </c>
      <c r="E79" s="7"/>
      <c r="F79" s="7">
        <f>D79</f>
        <v>5999999.99998</v>
      </c>
      <c r="G79" s="7">
        <f>G77</f>
        <v>5799999.99875</v>
      </c>
      <c r="H79" s="7"/>
      <c r="I79" s="7"/>
      <c r="J79" s="7">
        <f>G79</f>
        <v>5799999.99875</v>
      </c>
      <c r="K79" s="7"/>
      <c r="L79" s="7"/>
      <c r="M79" s="7"/>
      <c r="N79" s="7">
        <f>N77</f>
        <v>9999999.99975</v>
      </c>
      <c r="O79" s="7"/>
      <c r="P79" s="7">
        <f>N79</f>
        <v>9999999.99975</v>
      </c>
    </row>
    <row r="80" spans="1:16" ht="11.25">
      <c r="A80" s="5" t="s">
        <v>5</v>
      </c>
      <c r="B80" s="37"/>
      <c r="C80" s="3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1:16" ht="34.5" customHeight="1">
      <c r="A81" s="8" t="s">
        <v>57</v>
      </c>
      <c r="B81" s="6"/>
      <c r="C81" s="6"/>
      <c r="D81" s="7">
        <v>8571.4285714</v>
      </c>
      <c r="E81" s="7"/>
      <c r="F81" s="7">
        <f>D81</f>
        <v>8571.4285714</v>
      </c>
      <c r="G81" s="7">
        <v>7733.333345</v>
      </c>
      <c r="H81" s="7"/>
      <c r="I81" s="7"/>
      <c r="J81" s="7">
        <f>G81</f>
        <v>7733.333345</v>
      </c>
      <c r="K81" s="7"/>
      <c r="L81" s="7"/>
      <c r="M81" s="7"/>
      <c r="N81" s="7">
        <v>13333.333333</v>
      </c>
      <c r="O81" s="7"/>
      <c r="P81" s="7">
        <f>N81</f>
        <v>13333.333333</v>
      </c>
    </row>
    <row r="82" spans="1:16" ht="11.25">
      <c r="A82" s="5" t="s">
        <v>7</v>
      </c>
      <c r="B82" s="37"/>
      <c r="C82" s="3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1:16" ht="33.75">
      <c r="A83" s="8" t="s">
        <v>58</v>
      </c>
      <c r="B83" s="6"/>
      <c r="C83" s="6"/>
      <c r="D83" s="7">
        <v>700</v>
      </c>
      <c r="E83" s="7"/>
      <c r="F83" s="7">
        <f>D83</f>
        <v>700</v>
      </c>
      <c r="G83" s="7">
        <v>750</v>
      </c>
      <c r="H83" s="7"/>
      <c r="I83" s="7"/>
      <c r="J83" s="7">
        <f>G83</f>
        <v>750</v>
      </c>
      <c r="K83" s="7"/>
      <c r="L83" s="7"/>
      <c r="M83" s="7"/>
      <c r="N83" s="7">
        <v>750</v>
      </c>
      <c r="O83" s="7"/>
      <c r="P83" s="7">
        <f>N83</f>
        <v>750</v>
      </c>
    </row>
    <row r="84" spans="1:16" ht="11.25">
      <c r="A84" s="5" t="s">
        <v>6</v>
      </c>
      <c r="B84" s="37"/>
      <c r="C84" s="3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1:16" ht="45">
      <c r="A85" s="8" t="s">
        <v>59</v>
      </c>
      <c r="B85" s="6"/>
      <c r="C85" s="6"/>
      <c r="D85" s="7">
        <f>D81/D79*100</f>
        <v>0.14285714285714285</v>
      </c>
      <c r="E85" s="7"/>
      <c r="F85" s="7">
        <f>F81/F79*100</f>
        <v>0.14285714285714285</v>
      </c>
      <c r="G85" s="7">
        <f>G81/G79*100</f>
        <v>0.1333333335632184</v>
      </c>
      <c r="H85" s="7"/>
      <c r="I85" s="7"/>
      <c r="J85" s="7">
        <f>J81/J79*100</f>
        <v>0.1333333335632184</v>
      </c>
      <c r="K85" s="7"/>
      <c r="L85" s="7"/>
      <c r="M85" s="7"/>
      <c r="N85" s="7">
        <f>N81/N79*100</f>
        <v>0.13333333333333336</v>
      </c>
      <c r="O85" s="7"/>
      <c r="P85" s="7">
        <f>P81/P79*100</f>
        <v>0.13333333333333336</v>
      </c>
    </row>
    <row r="86" spans="1:235" s="39" customFormat="1" ht="49.5" customHeight="1">
      <c r="A86" s="34" t="s">
        <v>463</v>
      </c>
      <c r="B86" s="35"/>
      <c r="C86" s="35"/>
      <c r="D86" s="36"/>
      <c r="E86" s="36">
        <f>(E91*E94)+(E92*E95)</f>
        <v>124999999.9999</v>
      </c>
      <c r="F86" s="36">
        <f>E86</f>
        <v>124999999.9999</v>
      </c>
      <c r="G86" s="36"/>
      <c r="H86" s="36">
        <f>(H91*H94)+(H92*H95)</f>
        <v>142488000.34962872</v>
      </c>
      <c r="I86" s="36"/>
      <c r="J86" s="36">
        <f>H86</f>
        <v>142488000.34962872</v>
      </c>
      <c r="K86" s="36">
        <f aca="true" t="shared" si="6" ref="K86:P86">(K91*K94)+(K92*K95)</f>
        <v>0</v>
      </c>
      <c r="L86" s="36">
        <f t="shared" si="6"/>
        <v>0</v>
      </c>
      <c r="M86" s="36">
        <f t="shared" si="6"/>
        <v>0</v>
      </c>
      <c r="N86" s="36"/>
      <c r="O86" s="36">
        <f>(O91*O94)+(O92*O95)</f>
        <v>140742001.15680495</v>
      </c>
      <c r="P86" s="36">
        <f t="shared" si="6"/>
        <v>140742001.15680495</v>
      </c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</row>
    <row r="87" spans="1:16" ht="11.25">
      <c r="A87" s="5" t="s">
        <v>4</v>
      </c>
      <c r="B87" s="6"/>
      <c r="C87" s="6"/>
      <c r="D87" s="7"/>
      <c r="E87" s="7"/>
      <c r="F87" s="7"/>
      <c r="G87" s="7"/>
      <c r="H87" s="7"/>
      <c r="I87" s="7"/>
      <c r="J87" s="36"/>
      <c r="K87" s="7"/>
      <c r="L87" s="7"/>
      <c r="M87" s="7"/>
      <c r="N87" s="7"/>
      <c r="O87" s="7"/>
      <c r="P87" s="7"/>
    </row>
    <row r="88" spans="1:16" ht="33.75">
      <c r="A88" s="8" t="s">
        <v>139</v>
      </c>
      <c r="B88" s="6"/>
      <c r="C88" s="6"/>
      <c r="D88" s="7"/>
      <c r="E88" s="7">
        <v>380000</v>
      </c>
      <c r="F88" s="7">
        <f>E88</f>
        <v>380000</v>
      </c>
      <c r="G88" s="7"/>
      <c r="H88" s="7">
        <f>E88</f>
        <v>380000</v>
      </c>
      <c r="I88" s="7"/>
      <c r="J88" s="7">
        <f aca="true" t="shared" si="7" ref="J88:J94">H88</f>
        <v>380000</v>
      </c>
      <c r="K88" s="7"/>
      <c r="L88" s="7"/>
      <c r="M88" s="7"/>
      <c r="N88" s="7"/>
      <c r="O88" s="7">
        <f>H88</f>
        <v>380000</v>
      </c>
      <c r="P88" s="7">
        <f>O88</f>
        <v>380000</v>
      </c>
    </row>
    <row r="89" spans="1:16" ht="29.25" customHeight="1">
      <c r="A89" s="8" t="s">
        <v>140</v>
      </c>
      <c r="B89" s="6"/>
      <c r="C89" s="6"/>
      <c r="D89" s="7"/>
      <c r="E89" s="7">
        <v>76000</v>
      </c>
      <c r="F89" s="7">
        <f>E89</f>
        <v>76000</v>
      </c>
      <c r="G89" s="7"/>
      <c r="H89" s="7">
        <f>E89</f>
        <v>76000</v>
      </c>
      <c r="I89" s="7"/>
      <c r="J89" s="7">
        <f>H89</f>
        <v>76000</v>
      </c>
      <c r="K89" s="7"/>
      <c r="L89" s="7"/>
      <c r="M89" s="7"/>
      <c r="N89" s="7"/>
      <c r="O89" s="7">
        <f>H89</f>
        <v>76000</v>
      </c>
      <c r="P89" s="7">
        <f>O89</f>
        <v>76000</v>
      </c>
    </row>
    <row r="90" spans="1:16" ht="11.25">
      <c r="A90" s="5" t="s">
        <v>5</v>
      </c>
      <c r="B90" s="6"/>
      <c r="C90" s="6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6" ht="34.5" customHeight="1">
      <c r="A91" s="8" t="s">
        <v>141</v>
      </c>
      <c r="B91" s="6"/>
      <c r="C91" s="6"/>
      <c r="D91" s="7"/>
      <c r="E91" s="7">
        <v>103950</v>
      </c>
      <c r="F91" s="7">
        <f>E91</f>
        <v>103950</v>
      </c>
      <c r="G91" s="7"/>
      <c r="H91" s="7">
        <v>103903</v>
      </c>
      <c r="I91" s="7"/>
      <c r="J91" s="7">
        <f t="shared" si="7"/>
        <v>103903</v>
      </c>
      <c r="K91" s="7"/>
      <c r="L91" s="7"/>
      <c r="M91" s="7"/>
      <c r="N91" s="7"/>
      <c r="O91" s="7">
        <v>93742.96</v>
      </c>
      <c r="P91" s="7">
        <f>O91</f>
        <v>93742.96</v>
      </c>
    </row>
    <row r="92" spans="1:16" ht="26.25" customHeight="1">
      <c r="A92" s="8" t="s">
        <v>142</v>
      </c>
      <c r="B92" s="6"/>
      <c r="C92" s="6"/>
      <c r="D92" s="7"/>
      <c r="E92" s="7">
        <v>50000</v>
      </c>
      <c r="F92" s="7">
        <f>E92</f>
        <v>50000</v>
      </c>
      <c r="G92" s="7"/>
      <c r="H92" s="7">
        <f>58823.5294117+1960.785</f>
        <v>60784.314411700005</v>
      </c>
      <c r="I92" s="7"/>
      <c r="J92" s="7">
        <f>H92</f>
        <v>60784.314411700005</v>
      </c>
      <c r="K92" s="7"/>
      <c r="L92" s="7"/>
      <c r="M92" s="7"/>
      <c r="N92" s="7"/>
      <c r="O92" s="7">
        <v>66037.735849</v>
      </c>
      <c r="P92" s="7">
        <f>O92</f>
        <v>66037.735849</v>
      </c>
    </row>
    <row r="93" spans="1:16" ht="11.25">
      <c r="A93" s="5" t="s">
        <v>7</v>
      </c>
      <c r="B93" s="6"/>
      <c r="C93" s="6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6" ht="22.5" customHeight="1">
      <c r="A94" s="8" t="s">
        <v>145</v>
      </c>
      <c r="B94" s="6"/>
      <c r="C94" s="6"/>
      <c r="D94" s="7"/>
      <c r="E94" s="7">
        <v>962.000962</v>
      </c>
      <c r="F94" s="7">
        <f>E94</f>
        <v>962.000962</v>
      </c>
      <c r="G94" s="7"/>
      <c r="H94" s="7">
        <v>1073.00077957</v>
      </c>
      <c r="I94" s="7"/>
      <c r="J94" s="7">
        <f t="shared" si="7"/>
        <v>1073.00077957</v>
      </c>
      <c r="K94" s="7"/>
      <c r="L94" s="7"/>
      <c r="M94" s="7"/>
      <c r="N94" s="7"/>
      <c r="O94" s="7">
        <v>1127.99938424</v>
      </c>
      <c r="P94" s="7">
        <f>O94</f>
        <v>1127.99938424</v>
      </c>
    </row>
    <row r="95" spans="1:16" ht="22.5" customHeight="1">
      <c r="A95" s="8" t="s">
        <v>146</v>
      </c>
      <c r="B95" s="6"/>
      <c r="C95" s="6"/>
      <c r="D95" s="7"/>
      <c r="E95" s="7">
        <v>500</v>
      </c>
      <c r="F95" s="7">
        <f>E95</f>
        <v>500</v>
      </c>
      <c r="G95" s="7"/>
      <c r="H95" s="7">
        <v>510</v>
      </c>
      <c r="I95" s="7"/>
      <c r="J95" s="7">
        <f>H95</f>
        <v>510</v>
      </c>
      <c r="K95" s="7"/>
      <c r="L95" s="7"/>
      <c r="M95" s="7"/>
      <c r="N95" s="7"/>
      <c r="O95" s="7">
        <v>530</v>
      </c>
      <c r="P95" s="7">
        <f>O95</f>
        <v>530</v>
      </c>
    </row>
    <row r="96" spans="1:16" ht="11.25">
      <c r="A96" s="5" t="s">
        <v>6</v>
      </c>
      <c r="B96" s="6"/>
      <c r="C96" s="6"/>
      <c r="D96" s="7"/>
      <c r="E96" s="7"/>
      <c r="F96" s="7"/>
      <c r="G96" s="7"/>
      <c r="H96" s="7"/>
      <c r="I96" s="7"/>
      <c r="J96" s="36"/>
      <c r="K96" s="7"/>
      <c r="L96" s="7"/>
      <c r="M96" s="7"/>
      <c r="N96" s="7"/>
      <c r="O96" s="7"/>
      <c r="P96" s="7"/>
    </row>
    <row r="97" spans="1:16" ht="38.25" customHeight="1">
      <c r="A97" s="8" t="s">
        <v>143</v>
      </c>
      <c r="B97" s="6"/>
      <c r="C97" s="6"/>
      <c r="D97" s="7"/>
      <c r="E97" s="7">
        <f>E91/E88*100</f>
        <v>27.35526315789474</v>
      </c>
      <c r="F97" s="7">
        <f aca="true" t="shared" si="8" ref="F97:P97">F91/F88*100</f>
        <v>27.35526315789474</v>
      </c>
      <c r="G97" s="7"/>
      <c r="H97" s="7">
        <f t="shared" si="8"/>
        <v>27.342894736842105</v>
      </c>
      <c r="I97" s="7"/>
      <c r="J97" s="7">
        <f t="shared" si="8"/>
        <v>27.342894736842105</v>
      </c>
      <c r="K97" s="7" t="e">
        <f t="shared" si="8"/>
        <v>#DIV/0!</v>
      </c>
      <c r="L97" s="7" t="e">
        <f t="shared" si="8"/>
        <v>#DIV/0!</v>
      </c>
      <c r="M97" s="7" t="e">
        <f t="shared" si="8"/>
        <v>#DIV/0!</v>
      </c>
      <c r="N97" s="7"/>
      <c r="O97" s="7">
        <f t="shared" si="8"/>
        <v>24.669200000000004</v>
      </c>
      <c r="P97" s="7">
        <f t="shared" si="8"/>
        <v>24.669200000000004</v>
      </c>
    </row>
    <row r="98" spans="1:16" ht="38.25" customHeight="1">
      <c r="A98" s="8" t="s">
        <v>144</v>
      </c>
      <c r="B98" s="6"/>
      <c r="C98" s="6"/>
      <c r="D98" s="7"/>
      <c r="E98" s="7">
        <f>E92/E89*100</f>
        <v>65.78947368421053</v>
      </c>
      <c r="F98" s="7">
        <f aca="true" t="shared" si="9" ref="F98:P98">F92/F89*100</f>
        <v>65.78947368421053</v>
      </c>
      <c r="G98" s="7"/>
      <c r="H98" s="7">
        <f t="shared" si="9"/>
        <v>79.97936106802632</v>
      </c>
      <c r="I98" s="7"/>
      <c r="J98" s="7">
        <f t="shared" si="9"/>
        <v>79.97936106802632</v>
      </c>
      <c r="K98" s="7" t="e">
        <f t="shared" si="9"/>
        <v>#DIV/0!</v>
      </c>
      <c r="L98" s="7" t="e">
        <f t="shared" si="9"/>
        <v>#DIV/0!</v>
      </c>
      <c r="M98" s="7" t="e">
        <f t="shared" si="9"/>
        <v>#DIV/0!</v>
      </c>
      <c r="N98" s="7"/>
      <c r="O98" s="7">
        <f t="shared" si="9"/>
        <v>86.89175769605264</v>
      </c>
      <c r="P98" s="7">
        <f t="shared" si="9"/>
        <v>86.89175769605264</v>
      </c>
    </row>
    <row r="99" spans="1:235" s="39" customFormat="1" ht="33.75">
      <c r="A99" s="34" t="s">
        <v>371</v>
      </c>
      <c r="B99" s="35"/>
      <c r="C99" s="35"/>
      <c r="D99" s="36">
        <f>D101</f>
        <v>400000</v>
      </c>
      <c r="E99" s="36"/>
      <c r="F99" s="36">
        <f>D99</f>
        <v>400000</v>
      </c>
      <c r="G99" s="36">
        <f>G101</f>
        <v>950000</v>
      </c>
      <c r="H99" s="36"/>
      <c r="I99" s="36"/>
      <c r="J99" s="36">
        <f>G99</f>
        <v>950000</v>
      </c>
      <c r="K99" s="36"/>
      <c r="L99" s="36"/>
      <c r="M99" s="36"/>
      <c r="N99" s="36">
        <f>N105*N103</f>
        <v>500000</v>
      </c>
      <c r="O99" s="36"/>
      <c r="P99" s="36">
        <f>N99+O99</f>
        <v>500000</v>
      </c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</row>
    <row r="100" spans="1:16" ht="11.25">
      <c r="A100" s="5" t="s">
        <v>4</v>
      </c>
      <c r="B100" s="6"/>
      <c r="C100" s="6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1:16" ht="27" customHeight="1">
      <c r="A101" s="8" t="s">
        <v>158</v>
      </c>
      <c r="B101" s="6"/>
      <c r="C101" s="6"/>
      <c r="D101" s="7">
        <v>400000</v>
      </c>
      <c r="E101" s="7"/>
      <c r="F101" s="7">
        <f>D101</f>
        <v>400000</v>
      </c>
      <c r="G101" s="7">
        <f>400000+550000</f>
        <v>950000</v>
      </c>
      <c r="H101" s="7"/>
      <c r="I101" s="7"/>
      <c r="J101" s="7">
        <f>G101</f>
        <v>950000</v>
      </c>
      <c r="K101" s="7"/>
      <c r="L101" s="7"/>
      <c r="M101" s="7"/>
      <c r="N101" s="7">
        <v>500000</v>
      </c>
      <c r="O101" s="7"/>
      <c r="P101" s="7">
        <f>N101+O101</f>
        <v>500000</v>
      </c>
    </row>
    <row r="102" spans="1:16" ht="11.25">
      <c r="A102" s="5" t="s">
        <v>5</v>
      </c>
      <c r="B102" s="6"/>
      <c r="C102" s="6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1:16" ht="25.5" customHeight="1">
      <c r="A103" s="8" t="s">
        <v>159</v>
      </c>
      <c r="B103" s="6"/>
      <c r="C103" s="6"/>
      <c r="D103" s="7">
        <v>2</v>
      </c>
      <c r="E103" s="7"/>
      <c r="F103" s="7">
        <f>D103</f>
        <v>2</v>
      </c>
      <c r="G103" s="7">
        <v>3</v>
      </c>
      <c r="H103" s="7"/>
      <c r="I103" s="7"/>
      <c r="J103" s="7">
        <f>G103</f>
        <v>3</v>
      </c>
      <c r="K103" s="7"/>
      <c r="L103" s="7"/>
      <c r="M103" s="7"/>
      <c r="N103" s="7">
        <v>2</v>
      </c>
      <c r="O103" s="7"/>
      <c r="P103" s="7">
        <f>N103+O103</f>
        <v>2</v>
      </c>
    </row>
    <row r="104" spans="1:16" ht="11.25">
      <c r="A104" s="5" t="s">
        <v>7</v>
      </c>
      <c r="B104" s="6"/>
      <c r="C104" s="6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1:16" ht="23.25" customHeight="1">
      <c r="A105" s="8" t="s">
        <v>160</v>
      </c>
      <c r="B105" s="6"/>
      <c r="C105" s="6"/>
      <c r="D105" s="7">
        <f>D101/D103</f>
        <v>200000</v>
      </c>
      <c r="E105" s="7"/>
      <c r="F105" s="7">
        <f>D105</f>
        <v>200000</v>
      </c>
      <c r="G105" s="7">
        <f>G101/G103</f>
        <v>316666.6666666667</v>
      </c>
      <c r="H105" s="7"/>
      <c r="I105" s="7"/>
      <c r="J105" s="7">
        <f>G105</f>
        <v>316666.6666666667</v>
      </c>
      <c r="K105" s="7"/>
      <c r="L105" s="7"/>
      <c r="M105" s="7"/>
      <c r="N105" s="7">
        <f>N101/N103</f>
        <v>250000</v>
      </c>
      <c r="O105" s="7"/>
      <c r="P105" s="7">
        <f>N105+O105</f>
        <v>250000</v>
      </c>
    </row>
    <row r="106" spans="1:235" s="39" customFormat="1" ht="31.5" customHeight="1">
      <c r="A106" s="34" t="s">
        <v>372</v>
      </c>
      <c r="B106" s="35"/>
      <c r="C106" s="35"/>
      <c r="D106" s="36"/>
      <c r="E106" s="36">
        <f>E110*E112</f>
        <v>0</v>
      </c>
      <c r="F106" s="36">
        <f>E106</f>
        <v>0</v>
      </c>
      <c r="G106" s="36"/>
      <c r="H106" s="36">
        <f>H110*H112</f>
        <v>70480</v>
      </c>
      <c r="I106" s="36"/>
      <c r="J106" s="36">
        <f>H106</f>
        <v>70480</v>
      </c>
      <c r="K106" s="36"/>
      <c r="L106" s="36"/>
      <c r="M106" s="36"/>
      <c r="N106" s="36"/>
      <c r="O106" s="36">
        <f>O110*O112</f>
        <v>0</v>
      </c>
      <c r="P106" s="36">
        <f>O106</f>
        <v>0</v>
      </c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</row>
    <row r="107" spans="1:16" ht="11.25">
      <c r="A107" s="5" t="s">
        <v>4</v>
      </c>
      <c r="B107" s="6"/>
      <c r="C107" s="6"/>
      <c r="D107" s="7"/>
      <c r="E107" s="7"/>
      <c r="F107" s="7"/>
      <c r="G107" s="7"/>
      <c r="H107" s="7"/>
      <c r="I107" s="7"/>
      <c r="J107" s="36"/>
      <c r="K107" s="7"/>
      <c r="L107" s="7"/>
      <c r="M107" s="7"/>
      <c r="N107" s="7"/>
      <c r="O107" s="7"/>
      <c r="P107" s="7"/>
    </row>
    <row r="108" spans="1:16" ht="20.25" customHeight="1">
      <c r="A108" s="8" t="s">
        <v>320</v>
      </c>
      <c r="B108" s="6"/>
      <c r="C108" s="6"/>
      <c r="D108" s="7"/>
      <c r="E108" s="7">
        <f>73400-73400</f>
        <v>0</v>
      </c>
      <c r="F108" s="36">
        <f>E108</f>
        <v>0</v>
      </c>
      <c r="G108" s="7"/>
      <c r="H108" s="7">
        <f>0+70480</f>
        <v>70480</v>
      </c>
      <c r="I108" s="7"/>
      <c r="J108" s="36">
        <f>H108</f>
        <v>70480</v>
      </c>
      <c r="K108" s="7"/>
      <c r="L108" s="7"/>
      <c r="M108" s="7"/>
      <c r="N108" s="7"/>
      <c r="O108" s="7">
        <v>0</v>
      </c>
      <c r="P108" s="36">
        <f>O108</f>
        <v>0</v>
      </c>
    </row>
    <row r="109" spans="1:16" ht="11.25">
      <c r="A109" s="5" t="s">
        <v>5</v>
      </c>
      <c r="B109" s="6"/>
      <c r="C109" s="6"/>
      <c r="D109" s="7"/>
      <c r="E109" s="7"/>
      <c r="F109" s="36"/>
      <c r="G109" s="7"/>
      <c r="H109" s="7"/>
      <c r="I109" s="7"/>
      <c r="J109" s="36"/>
      <c r="K109" s="7"/>
      <c r="L109" s="7"/>
      <c r="M109" s="7"/>
      <c r="N109" s="7"/>
      <c r="O109" s="7"/>
      <c r="P109" s="36"/>
    </row>
    <row r="110" spans="1:16" ht="21" customHeight="1">
      <c r="A110" s="8" t="s">
        <v>321</v>
      </c>
      <c r="B110" s="6"/>
      <c r="C110" s="6"/>
      <c r="D110" s="7"/>
      <c r="E110" s="7">
        <f>1-1</f>
        <v>0</v>
      </c>
      <c r="F110" s="36">
        <f>E110</f>
        <v>0</v>
      </c>
      <c r="G110" s="7"/>
      <c r="H110" s="7">
        <f>0+1</f>
        <v>1</v>
      </c>
      <c r="I110" s="7"/>
      <c r="J110" s="36">
        <f>H110</f>
        <v>1</v>
      </c>
      <c r="K110" s="7"/>
      <c r="L110" s="7"/>
      <c r="M110" s="7"/>
      <c r="N110" s="7"/>
      <c r="O110" s="7">
        <v>0</v>
      </c>
      <c r="P110" s="36">
        <f>O110</f>
        <v>0</v>
      </c>
    </row>
    <row r="111" spans="1:16" ht="11.25">
      <c r="A111" s="5" t="s">
        <v>7</v>
      </c>
      <c r="B111" s="6"/>
      <c r="C111" s="6"/>
      <c r="D111" s="7"/>
      <c r="E111" s="7"/>
      <c r="F111" s="36"/>
      <c r="G111" s="7"/>
      <c r="H111" s="7"/>
      <c r="I111" s="7"/>
      <c r="J111" s="36"/>
      <c r="K111" s="7"/>
      <c r="L111" s="7"/>
      <c r="M111" s="7"/>
      <c r="N111" s="7"/>
      <c r="O111" s="7"/>
      <c r="P111" s="36"/>
    </row>
    <row r="112" spans="1:16" ht="27" customHeight="1">
      <c r="A112" s="8" t="s">
        <v>322</v>
      </c>
      <c r="B112" s="6"/>
      <c r="C112" s="6"/>
      <c r="D112" s="7"/>
      <c r="E112" s="7">
        <f>73400-73400</f>
        <v>0</v>
      </c>
      <c r="F112" s="36">
        <f>E112</f>
        <v>0</v>
      </c>
      <c r="G112" s="7"/>
      <c r="H112" s="7">
        <f>0+70480</f>
        <v>70480</v>
      </c>
      <c r="I112" s="7"/>
      <c r="J112" s="36">
        <f>H112</f>
        <v>70480</v>
      </c>
      <c r="K112" s="36">
        <f aca="true" t="shared" si="10" ref="K112:P112">I112</f>
        <v>0</v>
      </c>
      <c r="L112" s="36">
        <f t="shared" si="10"/>
        <v>70480</v>
      </c>
      <c r="M112" s="36">
        <f t="shared" si="10"/>
        <v>0</v>
      </c>
      <c r="N112" s="36"/>
      <c r="O112" s="36">
        <f>M112</f>
        <v>0</v>
      </c>
      <c r="P112" s="36">
        <f t="shared" si="10"/>
        <v>0</v>
      </c>
    </row>
    <row r="113" spans="1:235" s="39" customFormat="1" ht="48" customHeight="1">
      <c r="A113" s="34" t="s">
        <v>373</v>
      </c>
      <c r="B113" s="35"/>
      <c r="C113" s="35"/>
      <c r="D113" s="36">
        <f>(D121*D129)+(D122*D130)+(D123*D131)+(D124*D132)+(D125*D133)+(D134*D122*D135)-10</f>
        <v>8110000</v>
      </c>
      <c r="E113" s="36">
        <f aca="true" t="shared" si="11" ref="E113:M113">(E121*E129)+(E122*E130)+(E123*E131)+(E124*E132)+(E125*E133)+(E134*E122*E135)</f>
        <v>0</v>
      </c>
      <c r="F113" s="36">
        <f>D113+E113</f>
        <v>8110000</v>
      </c>
      <c r="G113" s="36">
        <f>(G121*G129)+(G122*G130)+(G123*G131)+(G124*G132)+(G125*G133)+(G134*G122*G135)+G126-0.22</f>
        <v>9041700.003999999</v>
      </c>
      <c r="H113" s="36">
        <f t="shared" si="11"/>
        <v>0</v>
      </c>
      <c r="I113" s="36"/>
      <c r="J113" s="36">
        <f>G113+H113</f>
        <v>9041700.003999999</v>
      </c>
      <c r="K113" s="36">
        <f t="shared" si="11"/>
        <v>0</v>
      </c>
      <c r="L113" s="36">
        <f t="shared" si="11"/>
        <v>0</v>
      </c>
      <c r="M113" s="36">
        <f t="shared" si="11"/>
        <v>0</v>
      </c>
      <c r="N113" s="36">
        <f>(N121*N129)+(N122*N130)+(N123*N131)+(N124*N132)+(N125*N133)+(N134*N122*N135)-15.8-14900</f>
        <v>9493400</v>
      </c>
      <c r="O113" s="36">
        <f>(O121*O129)+(O122*O130)+(O123*O131)+(O124*O132)+(O125*O133)+(O134*O122*O135)</f>
        <v>0</v>
      </c>
      <c r="P113" s="36">
        <f>N113+O113</f>
        <v>9493400</v>
      </c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</row>
    <row r="114" spans="1:16" ht="11.25">
      <c r="A114" s="5" t="s">
        <v>4</v>
      </c>
      <c r="B114" s="37"/>
      <c r="C114" s="3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1:16" ht="11.25">
      <c r="A115" s="8" t="s">
        <v>62</v>
      </c>
      <c r="B115" s="6"/>
      <c r="C115" s="6"/>
      <c r="D115" s="7">
        <v>60</v>
      </c>
      <c r="E115" s="7"/>
      <c r="F115" s="7">
        <f>D115</f>
        <v>60</v>
      </c>
      <c r="G115" s="7">
        <v>62</v>
      </c>
      <c r="H115" s="7"/>
      <c r="I115" s="7"/>
      <c r="J115" s="7">
        <f>G115</f>
        <v>62</v>
      </c>
      <c r="K115" s="7"/>
      <c r="L115" s="7"/>
      <c r="M115" s="7"/>
      <c r="N115" s="7">
        <v>67</v>
      </c>
      <c r="O115" s="7"/>
      <c r="P115" s="7">
        <f>N115</f>
        <v>67</v>
      </c>
    </row>
    <row r="116" spans="1:16" ht="11.25">
      <c r="A116" s="8" t="s">
        <v>8</v>
      </c>
      <c r="B116" s="6"/>
      <c r="C116" s="6"/>
      <c r="D116" s="7">
        <v>37000</v>
      </c>
      <c r="E116" s="7"/>
      <c r="F116" s="7">
        <f>D116</f>
        <v>37000</v>
      </c>
      <c r="G116" s="7">
        <v>37400</v>
      </c>
      <c r="H116" s="7"/>
      <c r="I116" s="7"/>
      <c r="J116" s="7">
        <f>G116</f>
        <v>37400</v>
      </c>
      <c r="K116" s="7"/>
      <c r="L116" s="7"/>
      <c r="M116" s="7"/>
      <c r="N116" s="7">
        <v>37400</v>
      </c>
      <c r="O116" s="7"/>
      <c r="P116" s="7">
        <f>N116</f>
        <v>37400</v>
      </c>
    </row>
    <row r="117" spans="1:16" ht="33.75">
      <c r="A117" s="8" t="s">
        <v>68</v>
      </c>
      <c r="B117" s="6"/>
      <c r="C117" s="6"/>
      <c r="D117" s="7">
        <v>37400</v>
      </c>
      <c r="E117" s="7"/>
      <c r="F117" s="7">
        <f>D117</f>
        <v>37400</v>
      </c>
      <c r="G117" s="7">
        <v>37400</v>
      </c>
      <c r="H117" s="7"/>
      <c r="I117" s="7"/>
      <c r="J117" s="7">
        <f>G117</f>
        <v>37400</v>
      </c>
      <c r="K117" s="7"/>
      <c r="L117" s="7"/>
      <c r="M117" s="7"/>
      <c r="N117" s="7">
        <v>37400</v>
      </c>
      <c r="O117" s="7"/>
      <c r="P117" s="7">
        <f>N117</f>
        <v>37400</v>
      </c>
    </row>
    <row r="118" spans="1:16" ht="22.5">
      <c r="A118" s="8" t="s">
        <v>44</v>
      </c>
      <c r="B118" s="6"/>
      <c r="C118" s="6"/>
      <c r="D118" s="7">
        <v>0</v>
      </c>
      <c r="E118" s="7"/>
      <c r="F118" s="7">
        <f>D118</f>
        <v>0</v>
      </c>
      <c r="G118" s="7">
        <v>0</v>
      </c>
      <c r="H118" s="7"/>
      <c r="I118" s="7"/>
      <c r="J118" s="7">
        <f>G118</f>
        <v>0</v>
      </c>
      <c r="K118" s="7"/>
      <c r="L118" s="7"/>
      <c r="M118" s="7"/>
      <c r="N118" s="7">
        <v>0</v>
      </c>
      <c r="O118" s="7"/>
      <c r="P118" s="7">
        <f>N118</f>
        <v>0</v>
      </c>
    </row>
    <row r="119" spans="1:241" s="25" customFormat="1" ht="12" customHeight="1">
      <c r="A119" s="5" t="s">
        <v>5</v>
      </c>
      <c r="B119" s="37"/>
      <c r="C119" s="3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IB119" s="53"/>
      <c r="IC119" s="53"/>
      <c r="ID119" s="53"/>
      <c r="IE119" s="53"/>
      <c r="IF119" s="53"/>
      <c r="IG119" s="53"/>
    </row>
    <row r="120" spans="1:241" s="25" customFormat="1" ht="22.5">
      <c r="A120" s="8" t="s">
        <v>14</v>
      </c>
      <c r="B120" s="6"/>
      <c r="C120" s="6"/>
      <c r="D120" s="7">
        <v>2</v>
      </c>
      <c r="E120" s="7"/>
      <c r="F120" s="7">
        <f>D120</f>
        <v>2</v>
      </c>
      <c r="G120" s="7">
        <v>2</v>
      </c>
      <c r="H120" s="7"/>
      <c r="I120" s="7"/>
      <c r="J120" s="7">
        <f>G120</f>
        <v>2</v>
      </c>
      <c r="K120" s="7"/>
      <c r="L120" s="7"/>
      <c r="M120" s="7"/>
      <c r="N120" s="7">
        <v>5</v>
      </c>
      <c r="O120" s="7"/>
      <c r="P120" s="7">
        <f>N120</f>
        <v>5</v>
      </c>
      <c r="IB120" s="53"/>
      <c r="IC120" s="53"/>
      <c r="ID120" s="53"/>
      <c r="IE120" s="53"/>
      <c r="IF120" s="53"/>
      <c r="IG120" s="53"/>
    </row>
    <row r="121" spans="1:241" s="25" customFormat="1" ht="27.75" customHeight="1">
      <c r="A121" s="8" t="s">
        <v>63</v>
      </c>
      <c r="B121" s="6"/>
      <c r="C121" s="37"/>
      <c r="D121" s="7"/>
      <c r="E121" s="7">
        <v>0</v>
      </c>
      <c r="F121" s="7">
        <f>E121</f>
        <v>0</v>
      </c>
      <c r="G121" s="7"/>
      <c r="H121" s="7">
        <v>0</v>
      </c>
      <c r="I121" s="7"/>
      <c r="J121" s="7">
        <v>0</v>
      </c>
      <c r="K121" s="7"/>
      <c r="L121" s="7"/>
      <c r="M121" s="7"/>
      <c r="N121" s="7"/>
      <c r="O121" s="7">
        <v>0</v>
      </c>
      <c r="P121" s="7">
        <f>O121</f>
        <v>0</v>
      </c>
      <c r="IB121" s="53"/>
      <c r="IC121" s="53"/>
      <c r="ID121" s="53"/>
      <c r="IE121" s="53"/>
      <c r="IF121" s="53"/>
      <c r="IG121" s="53"/>
    </row>
    <row r="122" spans="1:241" s="25" customFormat="1" ht="27" customHeight="1">
      <c r="A122" s="8" t="s">
        <v>64</v>
      </c>
      <c r="B122" s="6"/>
      <c r="C122" s="37"/>
      <c r="D122" s="7">
        <v>60</v>
      </c>
      <c r="E122" s="7"/>
      <c r="F122" s="7">
        <f>D122</f>
        <v>60</v>
      </c>
      <c r="G122" s="7">
        <v>62</v>
      </c>
      <c r="H122" s="7"/>
      <c r="I122" s="7"/>
      <c r="J122" s="7">
        <f>G122</f>
        <v>62</v>
      </c>
      <c r="K122" s="7"/>
      <c r="L122" s="7"/>
      <c r="M122" s="7"/>
      <c r="N122" s="7">
        <v>67</v>
      </c>
      <c r="O122" s="7"/>
      <c r="P122" s="7">
        <f>N122</f>
        <v>67</v>
      </c>
      <c r="IB122" s="53"/>
      <c r="IC122" s="53"/>
      <c r="ID122" s="53"/>
      <c r="IE122" s="53"/>
      <c r="IF122" s="53"/>
      <c r="IG122" s="53"/>
    </row>
    <row r="123" spans="1:241" s="25" customFormat="1" ht="22.5">
      <c r="A123" s="8" t="s">
        <v>27</v>
      </c>
      <c r="B123" s="6"/>
      <c r="C123" s="37"/>
      <c r="D123" s="7">
        <v>300</v>
      </c>
      <c r="E123" s="7"/>
      <c r="F123" s="7">
        <f>D123</f>
        <v>300</v>
      </c>
      <c r="G123" s="7">
        <v>300</v>
      </c>
      <c r="H123" s="7"/>
      <c r="I123" s="7"/>
      <c r="J123" s="7">
        <f>G123</f>
        <v>300</v>
      </c>
      <c r="K123" s="7"/>
      <c r="L123" s="7"/>
      <c r="M123" s="7"/>
      <c r="N123" s="7">
        <v>300</v>
      </c>
      <c r="O123" s="7"/>
      <c r="P123" s="7">
        <f>N123</f>
        <v>300</v>
      </c>
      <c r="IB123" s="53"/>
      <c r="IC123" s="53"/>
      <c r="ID123" s="53"/>
      <c r="IE123" s="53"/>
      <c r="IF123" s="53"/>
      <c r="IG123" s="53"/>
    </row>
    <row r="124" spans="1:241" s="25" customFormat="1" ht="22.5">
      <c r="A124" s="8" t="s">
        <v>31</v>
      </c>
      <c r="B124" s="6"/>
      <c r="C124" s="37"/>
      <c r="D124" s="7">
        <v>300</v>
      </c>
      <c r="E124" s="7"/>
      <c r="F124" s="7">
        <f>D124</f>
        <v>300</v>
      </c>
      <c r="G124" s="7">
        <v>300</v>
      </c>
      <c r="H124" s="7"/>
      <c r="I124" s="7"/>
      <c r="J124" s="7">
        <f>G124</f>
        <v>300</v>
      </c>
      <c r="K124" s="7"/>
      <c r="L124" s="7"/>
      <c r="M124" s="7"/>
      <c r="N124" s="7">
        <v>300</v>
      </c>
      <c r="O124" s="7"/>
      <c r="P124" s="7">
        <f>N124</f>
        <v>300</v>
      </c>
      <c r="IB124" s="53"/>
      <c r="IC124" s="53"/>
      <c r="ID124" s="53"/>
      <c r="IE124" s="53"/>
      <c r="IF124" s="53"/>
      <c r="IG124" s="53"/>
    </row>
    <row r="125" spans="1:241" s="25" customFormat="1" ht="22.5">
      <c r="A125" s="8" t="s">
        <v>13</v>
      </c>
      <c r="B125" s="6"/>
      <c r="C125" s="37"/>
      <c r="D125" s="7">
        <v>37400</v>
      </c>
      <c r="E125" s="7"/>
      <c r="F125" s="7">
        <f aca="true" t="shared" si="12" ref="F125:F141">D125</f>
        <v>37400</v>
      </c>
      <c r="G125" s="7">
        <v>37400</v>
      </c>
      <c r="H125" s="7"/>
      <c r="I125" s="7"/>
      <c r="J125" s="7">
        <f>G125</f>
        <v>37400</v>
      </c>
      <c r="K125" s="7"/>
      <c r="L125" s="7"/>
      <c r="M125" s="7"/>
      <c r="N125" s="7">
        <v>37400</v>
      </c>
      <c r="O125" s="7"/>
      <c r="P125" s="7">
        <f>N125</f>
        <v>37400</v>
      </c>
      <c r="IB125" s="53"/>
      <c r="IC125" s="53"/>
      <c r="ID125" s="53"/>
      <c r="IE125" s="53"/>
      <c r="IF125" s="53"/>
      <c r="IG125" s="53"/>
    </row>
    <row r="126" spans="1:241" s="25" customFormat="1" ht="22.5">
      <c r="A126" s="8" t="s">
        <v>402</v>
      </c>
      <c r="B126" s="6"/>
      <c r="C126" s="37"/>
      <c r="D126" s="7">
        <v>0</v>
      </c>
      <c r="E126" s="7">
        <v>0</v>
      </c>
      <c r="F126" s="7">
        <v>0</v>
      </c>
      <c r="G126" s="7">
        <v>105827</v>
      </c>
      <c r="H126" s="7"/>
      <c r="I126" s="7"/>
      <c r="J126" s="7">
        <f>G126</f>
        <v>105827</v>
      </c>
      <c r="K126" s="7"/>
      <c r="L126" s="7"/>
      <c r="M126" s="7"/>
      <c r="N126" s="7"/>
      <c r="O126" s="7"/>
      <c r="P126" s="7"/>
      <c r="IB126" s="53"/>
      <c r="IC126" s="53"/>
      <c r="ID126" s="53"/>
      <c r="IE126" s="53"/>
      <c r="IF126" s="53"/>
      <c r="IG126" s="53"/>
    </row>
    <row r="127" spans="1:241" s="25" customFormat="1" ht="11.25">
      <c r="A127" s="5" t="s">
        <v>7</v>
      </c>
      <c r="B127" s="37"/>
      <c r="C127" s="37"/>
      <c r="D127" s="7"/>
      <c r="E127" s="7"/>
      <c r="F127" s="7">
        <f t="shared" si="12"/>
        <v>0</v>
      </c>
      <c r="G127" s="7"/>
      <c r="H127" s="7"/>
      <c r="I127" s="7"/>
      <c r="J127" s="7"/>
      <c r="K127" s="7"/>
      <c r="L127" s="7"/>
      <c r="M127" s="7"/>
      <c r="N127" s="7"/>
      <c r="O127" s="7"/>
      <c r="P127" s="7"/>
      <c r="IB127" s="53"/>
      <c r="IC127" s="53"/>
      <c r="ID127" s="53"/>
      <c r="IE127" s="53"/>
      <c r="IF127" s="53"/>
      <c r="IG127" s="53"/>
    </row>
    <row r="128" spans="1:241" s="25" customFormat="1" ht="22.5" customHeight="1">
      <c r="A128" s="8" t="s">
        <v>16</v>
      </c>
      <c r="B128" s="6"/>
      <c r="C128" s="6"/>
      <c r="D128" s="7">
        <v>500000</v>
      </c>
      <c r="E128" s="7"/>
      <c r="F128" s="7">
        <f t="shared" si="12"/>
        <v>500000</v>
      </c>
      <c r="G128" s="7">
        <v>557400</v>
      </c>
      <c r="H128" s="7"/>
      <c r="I128" s="7"/>
      <c r="J128" s="7">
        <f>G128</f>
        <v>557400</v>
      </c>
      <c r="K128" s="7"/>
      <c r="L128" s="7"/>
      <c r="M128" s="7"/>
      <c r="N128" s="7">
        <v>586210</v>
      </c>
      <c r="O128" s="7"/>
      <c r="P128" s="7">
        <f>N128</f>
        <v>586210</v>
      </c>
      <c r="IB128" s="53"/>
      <c r="IC128" s="53"/>
      <c r="ID128" s="53"/>
      <c r="IE128" s="53"/>
      <c r="IF128" s="53"/>
      <c r="IG128" s="53"/>
    </row>
    <row r="129" spans="1:241" s="25" customFormat="1" ht="27" customHeight="1">
      <c r="A129" s="8" t="s">
        <v>65</v>
      </c>
      <c r="B129" s="6"/>
      <c r="C129" s="6"/>
      <c r="D129" s="7"/>
      <c r="E129" s="7"/>
      <c r="F129" s="7">
        <f t="shared" si="12"/>
        <v>0</v>
      </c>
      <c r="G129" s="7"/>
      <c r="H129" s="7"/>
      <c r="I129" s="7"/>
      <c r="J129" s="7">
        <f>G129</f>
        <v>0</v>
      </c>
      <c r="K129" s="7"/>
      <c r="L129" s="7"/>
      <c r="M129" s="7"/>
      <c r="N129" s="7"/>
      <c r="O129" s="7"/>
      <c r="P129" s="7">
        <f>N129</f>
        <v>0</v>
      </c>
      <c r="IB129" s="53"/>
      <c r="IC129" s="53"/>
      <c r="ID129" s="53"/>
      <c r="IE129" s="53"/>
      <c r="IF129" s="53"/>
      <c r="IG129" s="53"/>
    </row>
    <row r="130" spans="1:241" s="25" customFormat="1" ht="22.5">
      <c r="A130" s="8" t="s">
        <v>66</v>
      </c>
      <c r="B130" s="6"/>
      <c r="C130" s="6"/>
      <c r="D130" s="7">
        <v>18795</v>
      </c>
      <c r="E130" s="7"/>
      <c r="F130" s="7">
        <f t="shared" si="12"/>
        <v>18795</v>
      </c>
      <c r="G130" s="7">
        <v>24723</v>
      </c>
      <c r="H130" s="7"/>
      <c r="I130" s="7"/>
      <c r="J130" s="7">
        <f aca="true" t="shared" si="13" ref="J130:J135">G130</f>
        <v>24723</v>
      </c>
      <c r="K130" s="7"/>
      <c r="L130" s="7"/>
      <c r="M130" s="7"/>
      <c r="N130" s="7">
        <v>25586</v>
      </c>
      <c r="O130" s="7"/>
      <c r="P130" s="7">
        <f aca="true" t="shared" si="14" ref="P130:P135">N130</f>
        <v>25586</v>
      </c>
      <c r="IB130" s="53"/>
      <c r="IC130" s="53"/>
      <c r="ID130" s="53"/>
      <c r="IE130" s="53"/>
      <c r="IF130" s="53"/>
      <c r="IG130" s="53"/>
    </row>
    <row r="131" spans="1:241" s="25" customFormat="1" ht="27" customHeight="1">
      <c r="A131" s="8" t="s">
        <v>28</v>
      </c>
      <c r="B131" s="6"/>
      <c r="C131" s="6"/>
      <c r="D131" s="7">
        <v>1500</v>
      </c>
      <c r="E131" s="7"/>
      <c r="F131" s="7">
        <f>D131</f>
        <v>1500</v>
      </c>
      <c r="G131" s="7">
        <v>1672</v>
      </c>
      <c r="H131" s="7"/>
      <c r="I131" s="7"/>
      <c r="J131" s="7">
        <f t="shared" si="13"/>
        <v>1672</v>
      </c>
      <c r="K131" s="7"/>
      <c r="L131" s="7"/>
      <c r="M131" s="7"/>
      <c r="N131" s="7">
        <v>1759</v>
      </c>
      <c r="O131" s="7"/>
      <c r="P131" s="7">
        <f t="shared" si="14"/>
        <v>1759</v>
      </c>
      <c r="IB131" s="53"/>
      <c r="IC131" s="53"/>
      <c r="ID131" s="53"/>
      <c r="IE131" s="53"/>
      <c r="IF131" s="53"/>
      <c r="IG131" s="53"/>
    </row>
    <row r="132" spans="1:241" s="25" customFormat="1" ht="27" customHeight="1">
      <c r="A132" s="8" t="s">
        <v>19</v>
      </c>
      <c r="B132" s="6"/>
      <c r="C132" s="6"/>
      <c r="D132" s="7">
        <v>500</v>
      </c>
      <c r="E132" s="7"/>
      <c r="F132" s="7">
        <f t="shared" si="12"/>
        <v>500</v>
      </c>
      <c r="G132" s="7">
        <v>557</v>
      </c>
      <c r="H132" s="7"/>
      <c r="I132" s="7"/>
      <c r="J132" s="7">
        <f t="shared" si="13"/>
        <v>557</v>
      </c>
      <c r="K132" s="7"/>
      <c r="L132" s="7"/>
      <c r="M132" s="7"/>
      <c r="N132" s="7">
        <v>586</v>
      </c>
      <c r="O132" s="7"/>
      <c r="P132" s="7">
        <f t="shared" si="14"/>
        <v>586</v>
      </c>
      <c r="IB132" s="53"/>
      <c r="IC132" s="53"/>
      <c r="ID132" s="53"/>
      <c r="IE132" s="53"/>
      <c r="IF132" s="53"/>
      <c r="IG132" s="53"/>
    </row>
    <row r="133" spans="1:241" s="25" customFormat="1" ht="22.5">
      <c r="A133" s="8" t="s">
        <v>15</v>
      </c>
      <c r="B133" s="6"/>
      <c r="C133" s="6"/>
      <c r="D133" s="7">
        <v>170.65</v>
      </c>
      <c r="E133" s="7"/>
      <c r="F133" s="7">
        <f t="shared" si="12"/>
        <v>170.65</v>
      </c>
      <c r="G133" s="7">
        <v>180.06276</v>
      </c>
      <c r="H133" s="7"/>
      <c r="I133" s="7"/>
      <c r="J133" s="7">
        <f t="shared" si="13"/>
        <v>180.06276</v>
      </c>
      <c r="K133" s="7"/>
      <c r="L133" s="7"/>
      <c r="M133" s="7"/>
      <c r="N133" s="7">
        <v>189.587</v>
      </c>
      <c r="O133" s="7"/>
      <c r="P133" s="7">
        <f t="shared" si="14"/>
        <v>189.587</v>
      </c>
      <c r="IB133" s="53"/>
      <c r="IC133" s="53"/>
      <c r="ID133" s="53"/>
      <c r="IE133" s="53"/>
      <c r="IF133" s="53"/>
      <c r="IG133" s="53"/>
    </row>
    <row r="134" spans="1:241" s="25" customFormat="1" ht="22.5" hidden="1">
      <c r="A134" s="8" t="s">
        <v>45</v>
      </c>
      <c r="B134" s="6"/>
      <c r="C134" s="6"/>
      <c r="D134" s="7"/>
      <c r="E134" s="7"/>
      <c r="F134" s="7">
        <f>D134</f>
        <v>0</v>
      </c>
      <c r="G134" s="7"/>
      <c r="H134" s="7"/>
      <c r="I134" s="7"/>
      <c r="J134" s="7">
        <f t="shared" si="13"/>
        <v>0</v>
      </c>
      <c r="K134" s="7"/>
      <c r="L134" s="7"/>
      <c r="M134" s="7"/>
      <c r="N134" s="7"/>
      <c r="O134" s="7"/>
      <c r="P134" s="7">
        <f t="shared" si="14"/>
        <v>0</v>
      </c>
      <c r="S134" s="25">
        <f>21572/4</f>
        <v>5393</v>
      </c>
      <c r="IB134" s="53"/>
      <c r="IC134" s="53"/>
      <c r="ID134" s="53"/>
      <c r="IE134" s="53"/>
      <c r="IF134" s="53"/>
      <c r="IG134" s="53"/>
    </row>
    <row r="135" spans="1:241" s="25" customFormat="1" ht="22.5" hidden="1">
      <c r="A135" s="8" t="s">
        <v>46</v>
      </c>
      <c r="B135" s="6"/>
      <c r="C135" s="6"/>
      <c r="D135" s="7"/>
      <c r="E135" s="7"/>
      <c r="F135" s="7">
        <f>D135</f>
        <v>0</v>
      </c>
      <c r="G135" s="7"/>
      <c r="H135" s="7"/>
      <c r="I135" s="7"/>
      <c r="J135" s="7">
        <f t="shared" si="13"/>
        <v>0</v>
      </c>
      <c r="K135" s="7"/>
      <c r="L135" s="7"/>
      <c r="M135" s="7"/>
      <c r="N135" s="7"/>
      <c r="O135" s="7"/>
      <c r="P135" s="7">
        <f t="shared" si="14"/>
        <v>0</v>
      </c>
      <c r="IB135" s="53"/>
      <c r="IC135" s="53"/>
      <c r="ID135" s="53"/>
      <c r="IE135" s="53"/>
      <c r="IF135" s="53"/>
      <c r="IG135" s="53"/>
    </row>
    <row r="136" spans="1:241" s="25" customFormat="1" ht="11.25">
      <c r="A136" s="5" t="s">
        <v>6</v>
      </c>
      <c r="B136" s="37"/>
      <c r="C136" s="3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IB136" s="53"/>
      <c r="IC136" s="53"/>
      <c r="ID136" s="53"/>
      <c r="IE136" s="53"/>
      <c r="IF136" s="53"/>
      <c r="IG136" s="53"/>
    </row>
    <row r="137" spans="1:241" s="25" customFormat="1" ht="22.5" customHeight="1">
      <c r="A137" s="8" t="s">
        <v>30</v>
      </c>
      <c r="B137" s="6"/>
      <c r="C137" s="6"/>
      <c r="D137" s="7"/>
      <c r="E137" s="7"/>
      <c r="F137" s="7">
        <f t="shared" si="12"/>
        <v>0</v>
      </c>
      <c r="G137" s="7"/>
      <c r="H137" s="7"/>
      <c r="I137" s="7"/>
      <c r="J137" s="7"/>
      <c r="K137" s="7"/>
      <c r="L137" s="7"/>
      <c r="M137" s="7"/>
      <c r="N137" s="7"/>
      <c r="O137" s="7"/>
      <c r="P137" s="7"/>
      <c r="IB137" s="53"/>
      <c r="IC137" s="53"/>
      <c r="ID137" s="53"/>
      <c r="IE137" s="53"/>
      <c r="IF137" s="53"/>
      <c r="IG137" s="53"/>
    </row>
    <row r="138" spans="1:241" s="25" customFormat="1" ht="30.75" customHeight="1">
      <c r="A138" s="8" t="s">
        <v>67</v>
      </c>
      <c r="B138" s="6"/>
      <c r="C138" s="6"/>
      <c r="D138" s="7">
        <v>100</v>
      </c>
      <c r="E138" s="7"/>
      <c r="F138" s="7">
        <f t="shared" si="12"/>
        <v>100</v>
      </c>
      <c r="G138" s="7">
        <v>100</v>
      </c>
      <c r="H138" s="7"/>
      <c r="I138" s="7"/>
      <c r="J138" s="7">
        <v>100</v>
      </c>
      <c r="K138" s="7"/>
      <c r="L138" s="7"/>
      <c r="M138" s="7"/>
      <c r="N138" s="7">
        <v>100</v>
      </c>
      <c r="O138" s="7"/>
      <c r="P138" s="7">
        <v>100</v>
      </c>
      <c r="IB138" s="53"/>
      <c r="IC138" s="53"/>
      <c r="ID138" s="53"/>
      <c r="IE138" s="53"/>
      <c r="IF138" s="53"/>
      <c r="IG138" s="53"/>
    </row>
    <row r="139" spans="1:241" s="25" customFormat="1" ht="22.5" customHeight="1">
      <c r="A139" s="8" t="s">
        <v>32</v>
      </c>
      <c r="B139" s="6"/>
      <c r="C139" s="6"/>
      <c r="D139" s="7"/>
      <c r="E139" s="7"/>
      <c r="F139" s="7">
        <f t="shared" si="12"/>
        <v>0</v>
      </c>
      <c r="G139" s="7"/>
      <c r="H139" s="7"/>
      <c r="I139" s="7"/>
      <c r="J139" s="7"/>
      <c r="K139" s="7"/>
      <c r="L139" s="7"/>
      <c r="M139" s="7"/>
      <c r="N139" s="7"/>
      <c r="O139" s="7"/>
      <c r="P139" s="7"/>
      <c r="IB139" s="53"/>
      <c r="IC139" s="53"/>
      <c r="ID139" s="53"/>
      <c r="IE139" s="53"/>
      <c r="IF139" s="53"/>
      <c r="IG139" s="53"/>
    </row>
    <row r="140" spans="1:241" s="25" customFormat="1" ht="23.25" customHeight="1">
      <c r="A140" s="8" t="s">
        <v>21</v>
      </c>
      <c r="B140" s="6"/>
      <c r="C140" s="6"/>
      <c r="D140" s="7">
        <v>100</v>
      </c>
      <c r="E140" s="7"/>
      <c r="F140" s="7">
        <f t="shared" si="12"/>
        <v>100</v>
      </c>
      <c r="G140" s="7">
        <v>100</v>
      </c>
      <c r="H140" s="7"/>
      <c r="I140" s="7"/>
      <c r="J140" s="7">
        <v>100</v>
      </c>
      <c r="K140" s="7"/>
      <c r="L140" s="7"/>
      <c r="M140" s="7"/>
      <c r="N140" s="7">
        <v>100</v>
      </c>
      <c r="O140" s="7"/>
      <c r="P140" s="7">
        <v>100</v>
      </c>
      <c r="IB140" s="53"/>
      <c r="IC140" s="53"/>
      <c r="ID140" s="53"/>
      <c r="IE140" s="53"/>
      <c r="IF140" s="53"/>
      <c r="IG140" s="53"/>
    </row>
    <row r="141" spans="1:241" s="25" customFormat="1" ht="30" customHeight="1">
      <c r="A141" s="8" t="s">
        <v>37</v>
      </c>
      <c r="B141" s="6"/>
      <c r="C141" s="6"/>
      <c r="D141" s="7">
        <v>100</v>
      </c>
      <c r="E141" s="7"/>
      <c r="F141" s="7">
        <f t="shared" si="12"/>
        <v>100</v>
      </c>
      <c r="G141" s="7">
        <f>G125/G117*100</f>
        <v>100</v>
      </c>
      <c r="H141" s="7"/>
      <c r="I141" s="7"/>
      <c r="J141" s="7">
        <f>J125/J117*100</f>
        <v>100</v>
      </c>
      <c r="K141" s="7"/>
      <c r="L141" s="7"/>
      <c r="M141" s="7"/>
      <c r="N141" s="7">
        <f>N125/N117*100</f>
        <v>100</v>
      </c>
      <c r="O141" s="7"/>
      <c r="P141" s="7">
        <f>P125/P117*100</f>
        <v>100</v>
      </c>
      <c r="IB141" s="53"/>
      <c r="IC141" s="53"/>
      <c r="ID141" s="53"/>
      <c r="IE141" s="53"/>
      <c r="IF141" s="53"/>
      <c r="IG141" s="53"/>
    </row>
    <row r="142" spans="1:241" s="38" customFormat="1" ht="25.5" customHeight="1">
      <c r="A142" s="34" t="s">
        <v>374</v>
      </c>
      <c r="B142" s="35"/>
      <c r="C142" s="35"/>
      <c r="D142" s="36">
        <f>(D153*D159)+(D154*D160)+(D156*D162)+(D155*D161)+(D157*D163)+0.01+750000+190000</f>
        <v>40940000.002</v>
      </c>
      <c r="E142" s="36">
        <f>(E153*E159)+(E154*E160)+(E156*E162)+(E155*E161)+(E157*E163)</f>
        <v>14999999.99976</v>
      </c>
      <c r="F142" s="36">
        <f>D142+E142</f>
        <v>55940000.00176</v>
      </c>
      <c r="G142" s="36">
        <f>(G153*G159)+(G154*G160)+(G156*G162)+(G155*G161)+(G157*G163)-0.24-1500-84000-96000</f>
        <v>38935366.67961999</v>
      </c>
      <c r="H142" s="36">
        <f>(H153*H159)+(H154*H160)+(H156*H162)+(H155*H161)+(H157*H163)+5006</f>
        <v>10845506</v>
      </c>
      <c r="I142" s="36"/>
      <c r="J142" s="36">
        <f>G142+H142</f>
        <v>49780872.67961999</v>
      </c>
      <c r="K142" s="36">
        <f>(K153*K159)+(K154*K160)+(K156*K162)+(K155*K161)+(K157*K163)+100</f>
        <v>100</v>
      </c>
      <c r="L142" s="36">
        <f>(L153*L159)+(L154*L160)+(L156*L162)+(L155*L161)+(L157*L163)+100</f>
        <v>100</v>
      </c>
      <c r="M142" s="36">
        <f>(M153*M159)+(M154*M160)+(M156*M162)+(M155*M161)+(M157*M163)+100</f>
        <v>100</v>
      </c>
      <c r="N142" s="36">
        <f>(N153*N159)+(N154*N160)+(N156*N162)+(N155*N161)+(N157*N163)-0.24-799.99</f>
        <v>50377333.332282394</v>
      </c>
      <c r="O142" s="36">
        <f>(O153*O159)+(O154*O160)+(O156*O162)+(O155*O161)+(O157*O163)</f>
        <v>24999999.9984</v>
      </c>
      <c r="P142" s="36">
        <f>N142+O142</f>
        <v>75377333.3306824</v>
      </c>
      <c r="IB142" s="39"/>
      <c r="IC142" s="39"/>
      <c r="ID142" s="39"/>
      <c r="IE142" s="39"/>
      <c r="IF142" s="39"/>
      <c r="IG142" s="39"/>
    </row>
    <row r="143" spans="1:241" s="25" customFormat="1" ht="0.75" customHeight="1">
      <c r="A143" s="40" t="s">
        <v>33</v>
      </c>
      <c r="B143" s="41"/>
      <c r="C143" s="41"/>
      <c r="D143" s="7" t="e">
        <f>#REF!*D159+D156*D161+D155*D162</f>
        <v>#REF!</v>
      </c>
      <c r="E143" s="7" t="e">
        <f>#REF!*E159+E156*E161+E155*E162</f>
        <v>#REF!</v>
      </c>
      <c r="F143" s="7" t="e">
        <f>#REF!*F159+F156*F161+F155*F162</f>
        <v>#REF!</v>
      </c>
      <c r="G143" s="7" t="e">
        <f>#REF!*G159+G156*G161+G155*G162</f>
        <v>#REF!</v>
      </c>
      <c r="H143" s="7"/>
      <c r="I143" s="7"/>
      <c r="J143" s="7" t="e">
        <f>#REF!*J159+J156*J161+J155*J162</f>
        <v>#REF!</v>
      </c>
      <c r="K143" s="7"/>
      <c r="L143" s="7"/>
      <c r="M143" s="7"/>
      <c r="N143" s="7" t="e">
        <f>#REF!*N159+N156*N161+N155*N162</f>
        <v>#REF!</v>
      </c>
      <c r="O143" s="7"/>
      <c r="P143" s="7" t="e">
        <f>#REF!*P159+P156*P161+P155*P162</f>
        <v>#REF!</v>
      </c>
      <c r="IB143" s="53"/>
      <c r="IC143" s="53"/>
      <c r="ID143" s="53"/>
      <c r="IE143" s="53"/>
      <c r="IF143" s="53"/>
      <c r="IG143" s="53"/>
    </row>
    <row r="144" spans="1:241" s="25" customFormat="1" ht="11.25">
      <c r="A144" s="5" t="s">
        <v>4</v>
      </c>
      <c r="B144" s="37"/>
      <c r="C144" s="37"/>
      <c r="D144" s="30"/>
      <c r="E144" s="30"/>
      <c r="F144" s="30"/>
      <c r="G144" s="30"/>
      <c r="H144" s="30"/>
      <c r="I144" s="30"/>
      <c r="J144" s="30"/>
      <c r="K144" s="7"/>
      <c r="L144" s="7"/>
      <c r="M144" s="7"/>
      <c r="N144" s="30"/>
      <c r="O144" s="30"/>
      <c r="P144" s="30"/>
      <c r="IB144" s="53"/>
      <c r="IC144" s="53"/>
      <c r="ID144" s="53"/>
      <c r="IE144" s="53"/>
      <c r="IF144" s="53"/>
      <c r="IG144" s="53"/>
    </row>
    <row r="145" spans="1:241" s="25" customFormat="1" ht="21" customHeight="1">
      <c r="A145" s="8" t="s">
        <v>69</v>
      </c>
      <c r="B145" s="6"/>
      <c r="C145" s="6"/>
      <c r="D145" s="7">
        <v>614.9</v>
      </c>
      <c r="E145" s="7"/>
      <c r="F145" s="7">
        <f>D145</f>
        <v>614.9</v>
      </c>
      <c r="G145" s="7">
        <f>D145</f>
        <v>614.9</v>
      </c>
      <c r="H145" s="7"/>
      <c r="I145" s="7"/>
      <c r="J145" s="7">
        <f>G145</f>
        <v>614.9</v>
      </c>
      <c r="K145" s="7"/>
      <c r="L145" s="7"/>
      <c r="M145" s="7"/>
      <c r="N145" s="7">
        <f>J145</f>
        <v>614.9</v>
      </c>
      <c r="O145" s="7"/>
      <c r="P145" s="7">
        <f>N145</f>
        <v>614.9</v>
      </c>
      <c r="IB145" s="53"/>
      <c r="IC145" s="53"/>
      <c r="ID145" s="53"/>
      <c r="IE145" s="53"/>
      <c r="IF145" s="53"/>
      <c r="IG145" s="53"/>
    </row>
    <row r="146" spans="1:241" s="25" customFormat="1" ht="27" customHeight="1">
      <c r="A146" s="8" t="s">
        <v>70</v>
      </c>
      <c r="B146" s="6"/>
      <c r="C146" s="6"/>
      <c r="D146" s="7"/>
      <c r="E146" s="7">
        <v>427.5</v>
      </c>
      <c r="F146" s="7">
        <f>E146</f>
        <v>427.5</v>
      </c>
      <c r="G146" s="7"/>
      <c r="H146" s="7">
        <v>427.5</v>
      </c>
      <c r="I146" s="7"/>
      <c r="J146" s="7">
        <f>H146</f>
        <v>427.5</v>
      </c>
      <c r="K146" s="7"/>
      <c r="L146" s="7"/>
      <c r="M146" s="7"/>
      <c r="N146" s="7"/>
      <c r="O146" s="7">
        <v>427.5</v>
      </c>
      <c r="P146" s="7">
        <f>O146</f>
        <v>427.5</v>
      </c>
      <c r="IB146" s="53"/>
      <c r="IC146" s="53"/>
      <c r="ID146" s="53"/>
      <c r="IE146" s="53"/>
      <c r="IF146" s="53"/>
      <c r="IG146" s="53"/>
    </row>
    <row r="147" spans="1:241" s="25" customFormat="1" ht="30.75" customHeight="1">
      <c r="A147" s="8" t="s">
        <v>71</v>
      </c>
      <c r="B147" s="6"/>
      <c r="C147" s="6"/>
      <c r="D147" s="7">
        <v>97.9</v>
      </c>
      <c r="E147" s="7"/>
      <c r="F147" s="7">
        <f>D147</f>
        <v>97.9</v>
      </c>
      <c r="G147" s="7">
        <v>97.9</v>
      </c>
      <c r="H147" s="7"/>
      <c r="I147" s="7"/>
      <c r="J147" s="7">
        <f>G147</f>
        <v>97.9</v>
      </c>
      <c r="K147" s="7"/>
      <c r="L147" s="7"/>
      <c r="M147" s="7"/>
      <c r="N147" s="7">
        <v>97.9</v>
      </c>
      <c r="O147" s="7"/>
      <c r="P147" s="7">
        <f>N147</f>
        <v>97.9</v>
      </c>
      <c r="IB147" s="53"/>
      <c r="IC147" s="53"/>
      <c r="ID147" s="53"/>
      <c r="IE147" s="53"/>
      <c r="IF147" s="53"/>
      <c r="IG147" s="53"/>
    </row>
    <row r="148" spans="1:241" s="25" customFormat="1" ht="25.5" customHeight="1">
      <c r="A148" s="8" t="s">
        <v>72</v>
      </c>
      <c r="B148" s="6"/>
      <c r="C148" s="6"/>
      <c r="D148" s="7">
        <v>16263</v>
      </c>
      <c r="E148" s="7"/>
      <c r="F148" s="7">
        <f>D148</f>
        <v>16263</v>
      </c>
      <c r="G148" s="7">
        <v>16263</v>
      </c>
      <c r="H148" s="7"/>
      <c r="I148" s="7"/>
      <c r="J148" s="7">
        <f aca="true" t="shared" si="15" ref="J148:J164">G148</f>
        <v>16263</v>
      </c>
      <c r="K148" s="7"/>
      <c r="L148" s="7"/>
      <c r="M148" s="7"/>
      <c r="N148" s="7">
        <v>16263</v>
      </c>
      <c r="O148" s="7"/>
      <c r="P148" s="7">
        <f aca="true" t="shared" si="16" ref="P148:P164">N148</f>
        <v>16263</v>
      </c>
      <c r="IB148" s="53"/>
      <c r="IC148" s="53"/>
      <c r="ID148" s="53"/>
      <c r="IE148" s="53"/>
      <c r="IF148" s="53"/>
      <c r="IG148" s="53"/>
    </row>
    <row r="149" spans="1:241" s="25" customFormat="1" ht="22.5">
      <c r="A149" s="8" t="s">
        <v>73</v>
      </c>
      <c r="B149" s="6"/>
      <c r="C149" s="6"/>
      <c r="D149" s="7">
        <v>7400</v>
      </c>
      <c r="E149" s="7"/>
      <c r="F149" s="7">
        <f>D149</f>
        <v>7400</v>
      </c>
      <c r="G149" s="7">
        <f>F149</f>
        <v>7400</v>
      </c>
      <c r="H149" s="7"/>
      <c r="I149" s="7"/>
      <c r="J149" s="7">
        <f t="shared" si="15"/>
        <v>7400</v>
      </c>
      <c r="K149" s="7"/>
      <c r="L149" s="7"/>
      <c r="M149" s="7"/>
      <c r="N149" s="7">
        <f>G149</f>
        <v>7400</v>
      </c>
      <c r="O149" s="7"/>
      <c r="P149" s="7">
        <f t="shared" si="16"/>
        <v>7400</v>
      </c>
      <c r="IB149" s="53"/>
      <c r="IC149" s="53"/>
      <c r="ID149" s="53"/>
      <c r="IE149" s="53"/>
      <c r="IF149" s="53"/>
      <c r="IG149" s="53"/>
    </row>
    <row r="150" spans="1:241" s="25" customFormat="1" ht="29.25" customHeight="1">
      <c r="A150" s="8" t="s">
        <v>74</v>
      </c>
      <c r="B150" s="6"/>
      <c r="C150" s="6"/>
      <c r="D150" s="7">
        <v>8333333.33</v>
      </c>
      <c r="E150" s="7"/>
      <c r="F150" s="7">
        <f>D150</f>
        <v>8333333.33</v>
      </c>
      <c r="G150" s="7">
        <v>8333333.33</v>
      </c>
      <c r="H150" s="7"/>
      <c r="I150" s="7"/>
      <c r="J150" s="7">
        <f>G150</f>
        <v>8333333.33</v>
      </c>
      <c r="K150" s="7"/>
      <c r="L150" s="7"/>
      <c r="M150" s="7"/>
      <c r="N150" s="7">
        <v>8333333.33</v>
      </c>
      <c r="O150" s="7"/>
      <c r="P150" s="7">
        <f>N150</f>
        <v>8333333.33</v>
      </c>
      <c r="IB150" s="53"/>
      <c r="IC150" s="53"/>
      <c r="ID150" s="53"/>
      <c r="IE150" s="53"/>
      <c r="IF150" s="53"/>
      <c r="IG150" s="53"/>
    </row>
    <row r="151" spans="1:241" s="25" customFormat="1" ht="11.25">
      <c r="A151" s="5" t="s">
        <v>5</v>
      </c>
      <c r="B151" s="37"/>
      <c r="C151" s="37"/>
      <c r="D151" s="30"/>
      <c r="E151" s="30"/>
      <c r="F151" s="7"/>
      <c r="G151" s="30"/>
      <c r="H151" s="30"/>
      <c r="I151" s="30"/>
      <c r="J151" s="7">
        <f t="shared" si="15"/>
        <v>0</v>
      </c>
      <c r="K151" s="7"/>
      <c r="L151" s="7"/>
      <c r="M151" s="7"/>
      <c r="N151" s="30"/>
      <c r="O151" s="30"/>
      <c r="P151" s="7">
        <f t="shared" si="16"/>
        <v>0</v>
      </c>
      <c r="IB151" s="53"/>
      <c r="IC151" s="53"/>
      <c r="ID151" s="53"/>
      <c r="IE151" s="53"/>
      <c r="IF151" s="53"/>
      <c r="IG151" s="53"/>
    </row>
    <row r="152" spans="1:241" s="25" customFormat="1" ht="22.5" customHeight="1">
      <c r="A152" s="8" t="s">
        <v>24</v>
      </c>
      <c r="B152" s="6"/>
      <c r="C152" s="6"/>
      <c r="D152" s="7"/>
      <c r="E152" s="7"/>
      <c r="F152" s="7"/>
      <c r="G152" s="7"/>
      <c r="H152" s="7"/>
      <c r="I152" s="7"/>
      <c r="J152" s="7">
        <f t="shared" si="15"/>
        <v>0</v>
      </c>
      <c r="K152" s="7"/>
      <c r="L152" s="7"/>
      <c r="M152" s="7"/>
      <c r="N152" s="7"/>
      <c r="O152" s="7"/>
      <c r="P152" s="7">
        <f t="shared" si="16"/>
        <v>0</v>
      </c>
      <c r="IB152" s="53"/>
      <c r="IC152" s="53"/>
      <c r="ID152" s="53"/>
      <c r="IE152" s="53"/>
      <c r="IF152" s="53"/>
      <c r="IG152" s="53"/>
    </row>
    <row r="153" spans="1:241" s="25" customFormat="1" ht="29.25" customHeight="1">
      <c r="A153" s="8" t="s">
        <v>75</v>
      </c>
      <c r="B153" s="6"/>
      <c r="C153" s="6"/>
      <c r="D153" s="7">
        <v>20</v>
      </c>
      <c r="E153" s="7"/>
      <c r="F153" s="7">
        <f>D153</f>
        <v>20</v>
      </c>
      <c r="G153" s="7">
        <v>22.5</v>
      </c>
      <c r="H153" s="7"/>
      <c r="I153" s="7"/>
      <c r="J153" s="7">
        <f>G153</f>
        <v>22.5</v>
      </c>
      <c r="K153" s="7"/>
      <c r="L153" s="7"/>
      <c r="M153" s="7"/>
      <c r="N153" s="7">
        <v>24</v>
      </c>
      <c r="O153" s="7"/>
      <c r="P153" s="7">
        <f>N153</f>
        <v>24</v>
      </c>
      <c r="IB153" s="53"/>
      <c r="IC153" s="53"/>
      <c r="ID153" s="53"/>
      <c r="IE153" s="53"/>
      <c r="IF153" s="53"/>
      <c r="IG153" s="53"/>
    </row>
    <row r="154" spans="1:241" s="25" customFormat="1" ht="30" customHeight="1">
      <c r="A154" s="8" t="s">
        <v>76</v>
      </c>
      <c r="B154" s="6"/>
      <c r="C154" s="6"/>
      <c r="D154" s="7"/>
      <c r="E154" s="7">
        <v>36</v>
      </c>
      <c r="F154" s="7">
        <f>E154</f>
        <v>36</v>
      </c>
      <c r="G154" s="7"/>
      <c r="H154" s="159">
        <v>21.681</v>
      </c>
      <c r="I154" s="7"/>
      <c r="J154" s="7">
        <f>H154</f>
        <v>21.681</v>
      </c>
      <c r="K154" s="7"/>
      <c r="L154" s="7"/>
      <c r="M154" s="7"/>
      <c r="N154" s="7"/>
      <c r="O154" s="7">
        <v>48</v>
      </c>
      <c r="P154" s="7">
        <f>O154</f>
        <v>48</v>
      </c>
      <c r="IB154" s="53"/>
      <c r="IC154" s="53"/>
      <c r="ID154" s="53"/>
      <c r="IE154" s="53"/>
      <c r="IF154" s="53"/>
      <c r="IG154" s="53"/>
    </row>
    <row r="155" spans="1:241" s="25" customFormat="1" ht="26.25" customHeight="1">
      <c r="A155" s="8" t="s">
        <v>110</v>
      </c>
      <c r="B155" s="6"/>
      <c r="C155" s="6"/>
      <c r="D155" s="7">
        <v>16263</v>
      </c>
      <c r="E155" s="7"/>
      <c r="F155" s="7">
        <f>D155</f>
        <v>16263</v>
      </c>
      <c r="G155" s="7">
        <v>16263</v>
      </c>
      <c r="H155" s="7"/>
      <c r="I155" s="7"/>
      <c r="J155" s="7">
        <f>G155</f>
        <v>16263</v>
      </c>
      <c r="K155" s="7"/>
      <c r="L155" s="7"/>
      <c r="M155" s="7"/>
      <c r="N155" s="7">
        <f>N148</f>
        <v>16263</v>
      </c>
      <c r="O155" s="7"/>
      <c r="P155" s="7">
        <f>N155</f>
        <v>16263</v>
      </c>
      <c r="IB155" s="53"/>
      <c r="IC155" s="53"/>
      <c r="ID155" s="53"/>
      <c r="IE155" s="53"/>
      <c r="IF155" s="53"/>
      <c r="IG155" s="53"/>
    </row>
    <row r="156" spans="1:241" s="25" customFormat="1" ht="24.75" customHeight="1">
      <c r="A156" s="8" t="s">
        <v>77</v>
      </c>
      <c r="B156" s="6"/>
      <c r="C156" s="6"/>
      <c r="D156" s="7">
        <v>1700</v>
      </c>
      <c r="E156" s="7"/>
      <c r="F156" s="7">
        <f aca="true" t="shared" si="17" ref="F156:F164">D156</f>
        <v>1700</v>
      </c>
      <c r="G156" s="7">
        <v>1667</v>
      </c>
      <c r="H156" s="7"/>
      <c r="I156" s="7"/>
      <c r="J156" s="7">
        <f t="shared" si="15"/>
        <v>1667</v>
      </c>
      <c r="K156" s="7"/>
      <c r="L156" s="7"/>
      <c r="M156" s="7"/>
      <c r="N156" s="7">
        <v>1800</v>
      </c>
      <c r="O156" s="7"/>
      <c r="P156" s="7">
        <f t="shared" si="16"/>
        <v>1800</v>
      </c>
      <c r="IB156" s="53"/>
      <c r="IC156" s="53"/>
      <c r="ID156" s="53"/>
      <c r="IE156" s="53"/>
      <c r="IF156" s="53"/>
      <c r="IG156" s="53"/>
    </row>
    <row r="157" spans="1:241" s="25" customFormat="1" ht="24.75" customHeight="1">
      <c r="A157" s="8" t="s">
        <v>78</v>
      </c>
      <c r="B157" s="6"/>
      <c r="C157" s="6"/>
      <c r="D157" s="7">
        <v>8333333.33</v>
      </c>
      <c r="E157" s="7"/>
      <c r="F157" s="7">
        <f>D157</f>
        <v>8333333.33</v>
      </c>
      <c r="G157" s="7">
        <v>8333333.33</v>
      </c>
      <c r="H157" s="7"/>
      <c r="I157" s="7"/>
      <c r="J157" s="7">
        <f>G157</f>
        <v>8333333.33</v>
      </c>
      <c r="K157" s="7"/>
      <c r="L157" s="7"/>
      <c r="M157" s="7"/>
      <c r="N157" s="7">
        <v>8333333.33</v>
      </c>
      <c r="O157" s="7"/>
      <c r="P157" s="7">
        <f>N157</f>
        <v>8333333.33</v>
      </c>
      <c r="IB157" s="53"/>
      <c r="IC157" s="53"/>
      <c r="ID157" s="53"/>
      <c r="IE157" s="53"/>
      <c r="IF157" s="53"/>
      <c r="IG157" s="53"/>
    </row>
    <row r="158" spans="1:241" s="25" customFormat="1" ht="11.25">
      <c r="A158" s="5" t="s">
        <v>7</v>
      </c>
      <c r="B158" s="37"/>
      <c r="C158" s="37"/>
      <c r="D158" s="30"/>
      <c r="E158" s="30"/>
      <c r="F158" s="7">
        <f t="shared" si="17"/>
        <v>0</v>
      </c>
      <c r="G158" s="30"/>
      <c r="H158" s="30"/>
      <c r="I158" s="30"/>
      <c r="J158" s="7">
        <f t="shared" si="15"/>
        <v>0</v>
      </c>
      <c r="K158" s="7"/>
      <c r="L158" s="7"/>
      <c r="M158" s="7"/>
      <c r="N158" s="30"/>
      <c r="O158" s="30"/>
      <c r="P158" s="7">
        <f t="shared" si="16"/>
        <v>0</v>
      </c>
      <c r="IB158" s="53"/>
      <c r="IC158" s="53"/>
      <c r="ID158" s="53"/>
      <c r="IE158" s="53"/>
      <c r="IF158" s="53"/>
      <c r="IG158" s="53"/>
    </row>
    <row r="159" spans="1:241" s="25" customFormat="1" ht="33.75">
      <c r="A159" s="8" t="s">
        <v>79</v>
      </c>
      <c r="B159" s="6"/>
      <c r="C159" s="6"/>
      <c r="D159" s="7">
        <v>275977</v>
      </c>
      <c r="E159" s="7"/>
      <c r="F159" s="7">
        <f>D159</f>
        <v>275977</v>
      </c>
      <c r="G159" s="7">
        <v>311360.456</v>
      </c>
      <c r="H159" s="7"/>
      <c r="I159" s="7"/>
      <c r="J159" s="7">
        <f>G159</f>
        <v>311360.456</v>
      </c>
      <c r="K159" s="7"/>
      <c r="L159" s="7"/>
      <c r="M159" s="7"/>
      <c r="N159" s="7">
        <v>289345.01</v>
      </c>
      <c r="O159" s="7"/>
      <c r="P159" s="7">
        <f>N159</f>
        <v>289345.01</v>
      </c>
      <c r="IB159" s="53"/>
      <c r="IC159" s="53"/>
      <c r="ID159" s="53"/>
      <c r="IE159" s="53"/>
      <c r="IF159" s="53"/>
      <c r="IG159" s="53"/>
    </row>
    <row r="160" spans="1:241" s="25" customFormat="1" ht="33.75">
      <c r="A160" s="8" t="s">
        <v>80</v>
      </c>
      <c r="B160" s="6"/>
      <c r="C160" s="6"/>
      <c r="D160" s="7"/>
      <c r="E160" s="7">
        <v>416666.66666</v>
      </c>
      <c r="F160" s="7">
        <f>E160</f>
        <v>416666.66666</v>
      </c>
      <c r="G160" s="7"/>
      <c r="H160" s="7">
        <v>500000</v>
      </c>
      <c r="I160" s="7"/>
      <c r="J160" s="7">
        <f>H160</f>
        <v>500000</v>
      </c>
      <c r="K160" s="7"/>
      <c r="L160" s="7"/>
      <c r="M160" s="7"/>
      <c r="N160" s="7"/>
      <c r="O160" s="7">
        <v>520833.3333</v>
      </c>
      <c r="P160" s="7">
        <f>O160</f>
        <v>520833.3333</v>
      </c>
      <c r="IB160" s="53"/>
      <c r="IC160" s="53"/>
      <c r="ID160" s="53"/>
      <c r="IE160" s="53"/>
      <c r="IF160" s="53"/>
      <c r="IG160" s="53"/>
    </row>
    <row r="161" spans="1:241" s="25" customFormat="1" ht="23.25" customHeight="1">
      <c r="A161" s="8" t="s">
        <v>81</v>
      </c>
      <c r="B161" s="6"/>
      <c r="C161" s="6"/>
      <c r="D161" s="7">
        <v>420</v>
      </c>
      <c r="E161" s="7"/>
      <c r="F161" s="7">
        <v>420</v>
      </c>
      <c r="G161" s="7">
        <v>430</v>
      </c>
      <c r="H161" s="7"/>
      <c r="I161" s="7"/>
      <c r="J161" s="7">
        <f>G161</f>
        <v>430</v>
      </c>
      <c r="K161" s="7"/>
      <c r="L161" s="7"/>
      <c r="M161" s="7"/>
      <c r="N161" s="7">
        <v>440</v>
      </c>
      <c r="O161" s="7"/>
      <c r="P161" s="7">
        <f>N161</f>
        <v>440</v>
      </c>
      <c r="IB161" s="53"/>
      <c r="IC161" s="53"/>
      <c r="ID161" s="53"/>
      <c r="IE161" s="53"/>
      <c r="IF161" s="53"/>
      <c r="IG161" s="53"/>
    </row>
    <row r="162" spans="1:241" s="25" customFormat="1" ht="22.5">
      <c r="A162" s="8" t="s">
        <v>82</v>
      </c>
      <c r="B162" s="6"/>
      <c r="C162" s="6"/>
      <c r="D162" s="7">
        <v>4500</v>
      </c>
      <c r="E162" s="7"/>
      <c r="F162" s="7">
        <f t="shared" si="17"/>
        <v>4500</v>
      </c>
      <c r="G162" s="7">
        <v>4500</v>
      </c>
      <c r="H162" s="7"/>
      <c r="I162" s="7"/>
      <c r="J162" s="7">
        <f t="shared" si="15"/>
        <v>4500</v>
      </c>
      <c r="K162" s="7"/>
      <c r="L162" s="7"/>
      <c r="M162" s="7"/>
      <c r="N162" s="7">
        <v>4806</v>
      </c>
      <c r="O162" s="7"/>
      <c r="P162" s="7">
        <f t="shared" si="16"/>
        <v>4806</v>
      </c>
      <c r="R162" s="27"/>
      <c r="IB162" s="53"/>
      <c r="IC162" s="53"/>
      <c r="ID162" s="53"/>
      <c r="IE162" s="53"/>
      <c r="IF162" s="53"/>
      <c r="IG162" s="53"/>
    </row>
    <row r="163" spans="1:241" s="25" customFormat="1" ht="33.75">
      <c r="A163" s="8" t="s">
        <v>231</v>
      </c>
      <c r="B163" s="6"/>
      <c r="C163" s="6"/>
      <c r="D163" s="7">
        <v>2.4</v>
      </c>
      <c r="E163" s="7"/>
      <c r="F163" s="7">
        <f>D163</f>
        <v>2.4</v>
      </c>
      <c r="G163" s="7">
        <v>2.114</v>
      </c>
      <c r="H163" s="7"/>
      <c r="I163" s="7"/>
      <c r="J163" s="7">
        <f>G163</f>
        <v>2.114</v>
      </c>
      <c r="K163" s="7"/>
      <c r="L163" s="7"/>
      <c r="M163" s="7"/>
      <c r="N163" s="7">
        <v>3.31528</v>
      </c>
      <c r="O163" s="7"/>
      <c r="P163" s="7">
        <f>N163</f>
        <v>3.31528</v>
      </c>
      <c r="R163" s="27"/>
      <c r="IB163" s="53"/>
      <c r="IC163" s="53"/>
      <c r="ID163" s="53"/>
      <c r="IE163" s="53"/>
      <c r="IF163" s="53"/>
      <c r="IG163" s="53"/>
    </row>
    <row r="164" spans="1:241" s="25" customFormat="1" ht="11.25">
      <c r="A164" s="5" t="s">
        <v>6</v>
      </c>
      <c r="B164" s="37"/>
      <c r="C164" s="37"/>
      <c r="D164" s="30"/>
      <c r="E164" s="30"/>
      <c r="F164" s="7">
        <f t="shared" si="17"/>
        <v>0</v>
      </c>
      <c r="G164" s="30"/>
      <c r="H164" s="30"/>
      <c r="I164" s="30"/>
      <c r="J164" s="7">
        <f t="shared" si="15"/>
        <v>0</v>
      </c>
      <c r="K164" s="7"/>
      <c r="L164" s="7"/>
      <c r="M164" s="7"/>
      <c r="N164" s="30"/>
      <c r="O164" s="30"/>
      <c r="P164" s="7">
        <f t="shared" si="16"/>
        <v>0</v>
      </c>
      <c r="R164" s="27"/>
      <c r="IB164" s="53"/>
      <c r="IC164" s="53"/>
      <c r="ID164" s="53"/>
      <c r="IE164" s="53"/>
      <c r="IF164" s="53"/>
      <c r="IG164" s="53"/>
    </row>
    <row r="165" spans="1:241" s="25" customFormat="1" ht="33.75">
      <c r="A165" s="8" t="s">
        <v>84</v>
      </c>
      <c r="B165" s="6"/>
      <c r="C165" s="6"/>
      <c r="D165" s="7"/>
      <c r="E165" s="7">
        <f>E154/E146*100</f>
        <v>8.421052631578947</v>
      </c>
      <c r="F165" s="7">
        <f>E165</f>
        <v>8.421052631578947</v>
      </c>
      <c r="G165" s="7"/>
      <c r="H165" s="7">
        <f>H154/H146*100</f>
        <v>5.071578947368422</v>
      </c>
      <c r="I165" s="7"/>
      <c r="J165" s="7">
        <f>H165</f>
        <v>5.071578947368422</v>
      </c>
      <c r="K165" s="7"/>
      <c r="L165" s="7"/>
      <c r="M165" s="7"/>
      <c r="N165" s="7"/>
      <c r="O165" s="7">
        <f>O154/O146*100</f>
        <v>11.228070175438596</v>
      </c>
      <c r="P165" s="7">
        <f>O165</f>
        <v>11.228070175438596</v>
      </c>
      <c r="R165" s="27"/>
      <c r="IB165" s="53"/>
      <c r="IC165" s="53"/>
      <c r="ID165" s="53"/>
      <c r="IE165" s="53"/>
      <c r="IF165" s="53"/>
      <c r="IG165" s="53"/>
    </row>
    <row r="166" spans="1:241" s="25" customFormat="1" ht="36" customHeight="1">
      <c r="A166" s="8" t="s">
        <v>83</v>
      </c>
      <c r="B166" s="6"/>
      <c r="C166" s="6"/>
      <c r="D166" s="7">
        <f>D153/D147*100</f>
        <v>20.429009193054135</v>
      </c>
      <c r="E166" s="7"/>
      <c r="F166" s="7">
        <f>D166</f>
        <v>20.429009193054135</v>
      </c>
      <c r="G166" s="7">
        <f>G153/G147*100</f>
        <v>22.982635342185905</v>
      </c>
      <c r="H166" s="7"/>
      <c r="I166" s="7"/>
      <c r="J166" s="7">
        <f>G166</f>
        <v>22.982635342185905</v>
      </c>
      <c r="K166" s="7"/>
      <c r="L166" s="7"/>
      <c r="M166" s="7"/>
      <c r="N166" s="7">
        <f>N153/N147*100</f>
        <v>24.514811031664962</v>
      </c>
      <c r="O166" s="7"/>
      <c r="P166" s="7">
        <f>N166</f>
        <v>24.514811031664962</v>
      </c>
      <c r="R166" s="27"/>
      <c r="IB166" s="53"/>
      <c r="IC166" s="53"/>
      <c r="ID166" s="53"/>
      <c r="IE166" s="53"/>
      <c r="IF166" s="53"/>
      <c r="IG166" s="53"/>
    </row>
    <row r="167" spans="1:241" s="25" customFormat="1" ht="24" customHeight="1">
      <c r="A167" s="8" t="s">
        <v>85</v>
      </c>
      <c r="B167" s="6"/>
      <c r="C167" s="6"/>
      <c r="D167" s="7">
        <f>D156/D149*100</f>
        <v>22.972972972972975</v>
      </c>
      <c r="E167" s="7"/>
      <c r="F167" s="7">
        <f>D167</f>
        <v>22.972972972972975</v>
      </c>
      <c r="G167" s="7">
        <f>G156/G149*100</f>
        <v>22.527027027027028</v>
      </c>
      <c r="H167" s="7"/>
      <c r="I167" s="7"/>
      <c r="J167" s="7">
        <f>G167</f>
        <v>22.527027027027028</v>
      </c>
      <c r="K167" s="7"/>
      <c r="L167" s="7"/>
      <c r="M167" s="7"/>
      <c r="N167" s="7">
        <f>N156/N149*100</f>
        <v>24.324324324324326</v>
      </c>
      <c r="O167" s="7"/>
      <c r="P167" s="7">
        <f>N167</f>
        <v>24.324324324324326</v>
      </c>
      <c r="R167" s="27"/>
      <c r="IB167" s="53"/>
      <c r="IC167" s="53"/>
      <c r="ID167" s="53"/>
      <c r="IE167" s="53"/>
      <c r="IF167" s="53"/>
      <c r="IG167" s="53"/>
    </row>
    <row r="168" spans="1:241" s="38" customFormat="1" ht="31.5" customHeight="1">
      <c r="A168" s="34" t="s">
        <v>375</v>
      </c>
      <c r="B168" s="35"/>
      <c r="C168" s="35"/>
      <c r="D168" s="36">
        <f>SUM(D183)*D197+D184*D198+D185*D199+D187*D202+D188*D203+D189*D204+D190*D205+D191*D206+D192*D207+D193*D208+0.65+532023</f>
        <v>19686999.999978114</v>
      </c>
      <c r="E168" s="36">
        <f>SUM(E186)*E200+E194*E209+E195*E210+E215</f>
        <v>23278332.999995</v>
      </c>
      <c r="F168" s="36">
        <f>D168+E168</f>
        <v>42965332.99997312</v>
      </c>
      <c r="G168" s="36">
        <f>SUM(G183)*G197+G184*G198+G185*G199+G187*G202+G188*G203+G189*G204+G190*G205+G191*G206+G192*G207+G193*G208-0.02+552000+58000+350000</f>
        <v>20664000.004896514</v>
      </c>
      <c r="H168" s="36">
        <f>SUM(H186)*H200+H194*H209+H195*H210+H215+H180*H201+H181*H202+600000</f>
        <v>25360030.399995</v>
      </c>
      <c r="I168" s="36"/>
      <c r="J168" s="36">
        <f>G168+H168</f>
        <v>46024030.40489151</v>
      </c>
      <c r="K168" s="36" t="e">
        <f>(K183*K197)+(K184*K198)+(K185*K199)+(K188*K203)+(K189*K204)+(K205*K190)+(#REF!*#REF!)-1036.73</f>
        <v>#REF!</v>
      </c>
      <c r="L168" s="36" t="e">
        <f>(L183*L197)+(L184*L198)+(L185*L199)+(L188*L203)+(L189*L204)+(L205*L190)+(#REF!*#REF!)-1036.73</f>
        <v>#REF!</v>
      </c>
      <c r="M168" s="36" t="e">
        <f>(M183*M197)+(M184*M198)+(M185*M199)+(M188*M203)+(M189*M204)+(M205*M190)+(#REF!*#REF!)-1036.73</f>
        <v>#REF!</v>
      </c>
      <c r="N168" s="36">
        <f>SUM(N183)*N197+N184*N198+N185*N199+N187*N202+N188*N203+N189*N204+N190*N205+N191*N206+N192*N207+N193*N208+0.2+591794</f>
        <v>21544999.99979262</v>
      </c>
      <c r="O168" s="36">
        <f>SUM(O186)*O200+O194*O209+O195*O210</f>
        <v>23169999.999995</v>
      </c>
      <c r="P168" s="36">
        <f>N168+O168</f>
        <v>44714999.99978762</v>
      </c>
      <c r="R168" s="42"/>
      <c r="IB168" s="39"/>
      <c r="IC168" s="39"/>
      <c r="ID168" s="39"/>
      <c r="IE168" s="39"/>
      <c r="IF168" s="39"/>
      <c r="IG168" s="39"/>
    </row>
    <row r="169" spans="1:241" s="25" customFormat="1" ht="11.25">
      <c r="A169" s="5" t="s">
        <v>4</v>
      </c>
      <c r="B169" s="37"/>
      <c r="C169" s="37"/>
      <c r="D169" s="30"/>
      <c r="E169" s="30"/>
      <c r="F169" s="30"/>
      <c r="G169" s="30"/>
      <c r="H169" s="30"/>
      <c r="I169" s="30"/>
      <c r="J169" s="30"/>
      <c r="K169" s="7"/>
      <c r="L169" s="7"/>
      <c r="M169" s="7"/>
      <c r="N169" s="30"/>
      <c r="O169" s="30"/>
      <c r="P169" s="30"/>
      <c r="R169" s="27"/>
      <c r="IB169" s="53"/>
      <c r="IC169" s="53"/>
      <c r="ID169" s="53"/>
      <c r="IE169" s="53"/>
      <c r="IF169" s="53"/>
      <c r="IG169" s="53"/>
    </row>
    <row r="170" spans="1:241" s="25" customFormat="1" ht="34.5" customHeight="1">
      <c r="A170" s="8" t="s">
        <v>86</v>
      </c>
      <c r="B170" s="6"/>
      <c r="C170" s="6"/>
      <c r="D170" s="7">
        <v>135</v>
      </c>
      <c r="E170" s="7"/>
      <c r="F170" s="7">
        <f aca="true" t="shared" si="18" ref="F170:F177">D170</f>
        <v>135</v>
      </c>
      <c r="G170" s="7">
        <f>F170</f>
        <v>135</v>
      </c>
      <c r="H170" s="7"/>
      <c r="I170" s="7"/>
      <c r="J170" s="7">
        <f>G170</f>
        <v>135</v>
      </c>
      <c r="K170" s="7"/>
      <c r="L170" s="7"/>
      <c r="M170" s="7"/>
      <c r="N170" s="7">
        <f>G170</f>
        <v>135</v>
      </c>
      <c r="O170" s="7"/>
      <c r="P170" s="7">
        <f>N170</f>
        <v>135</v>
      </c>
      <c r="R170" s="27"/>
      <c r="IB170" s="53"/>
      <c r="IC170" s="53"/>
      <c r="ID170" s="53"/>
      <c r="IE170" s="53"/>
      <c r="IF170" s="53"/>
      <c r="IG170" s="53"/>
    </row>
    <row r="171" spans="1:241" s="25" customFormat="1" ht="22.5">
      <c r="A171" s="8" t="s">
        <v>87</v>
      </c>
      <c r="B171" s="6"/>
      <c r="C171" s="6"/>
      <c r="D171" s="7">
        <v>4850</v>
      </c>
      <c r="E171" s="7"/>
      <c r="F171" s="7">
        <f t="shared" si="18"/>
        <v>4850</v>
      </c>
      <c r="G171" s="7">
        <f>F171</f>
        <v>4850</v>
      </c>
      <c r="H171" s="7"/>
      <c r="I171" s="7"/>
      <c r="J171" s="7">
        <f>G171</f>
        <v>4850</v>
      </c>
      <c r="K171" s="7"/>
      <c r="L171" s="7"/>
      <c r="M171" s="7"/>
      <c r="N171" s="7">
        <v>4850</v>
      </c>
      <c r="O171" s="7"/>
      <c r="P171" s="7">
        <f>N171</f>
        <v>4850</v>
      </c>
      <c r="IB171" s="53"/>
      <c r="IC171" s="53"/>
      <c r="ID171" s="53"/>
      <c r="IE171" s="53"/>
      <c r="IF171" s="53"/>
      <c r="IG171" s="53"/>
    </row>
    <row r="172" spans="1:241" s="25" customFormat="1" ht="18.75" customHeight="1">
      <c r="A172" s="8" t="s">
        <v>88</v>
      </c>
      <c r="B172" s="6"/>
      <c r="C172" s="6"/>
      <c r="D172" s="7">
        <v>8210</v>
      </c>
      <c r="E172" s="7"/>
      <c r="F172" s="7">
        <f t="shared" si="18"/>
        <v>8210</v>
      </c>
      <c r="G172" s="7">
        <f>F172</f>
        <v>8210</v>
      </c>
      <c r="H172" s="7"/>
      <c r="I172" s="7"/>
      <c r="J172" s="7">
        <f>G172</f>
        <v>8210</v>
      </c>
      <c r="K172" s="7"/>
      <c r="L172" s="7"/>
      <c r="M172" s="7"/>
      <c r="N172" s="7">
        <v>8210</v>
      </c>
      <c r="O172" s="7"/>
      <c r="P172" s="7">
        <f>N172</f>
        <v>8210</v>
      </c>
      <c r="IB172" s="53"/>
      <c r="IC172" s="53"/>
      <c r="ID172" s="53"/>
      <c r="IE172" s="53"/>
      <c r="IF172" s="53"/>
      <c r="IG172" s="53"/>
    </row>
    <row r="173" spans="1:241" s="25" customFormat="1" ht="24.75" customHeight="1">
      <c r="A173" s="8" t="s">
        <v>232</v>
      </c>
      <c r="B173" s="6"/>
      <c r="C173" s="6"/>
      <c r="D173" s="7">
        <v>2000</v>
      </c>
      <c r="E173" s="7">
        <v>700</v>
      </c>
      <c r="F173" s="7">
        <f>E173</f>
        <v>700</v>
      </c>
      <c r="G173" s="7"/>
      <c r="H173" s="7">
        <f>E173</f>
        <v>700</v>
      </c>
      <c r="I173" s="7"/>
      <c r="J173" s="7">
        <f>H173</f>
        <v>700</v>
      </c>
      <c r="K173" s="7"/>
      <c r="L173" s="7"/>
      <c r="M173" s="7"/>
      <c r="N173" s="7"/>
      <c r="O173" s="7">
        <f>H173</f>
        <v>700</v>
      </c>
      <c r="P173" s="7">
        <f>O173</f>
        <v>700</v>
      </c>
      <c r="IB173" s="53"/>
      <c r="IC173" s="53"/>
      <c r="ID173" s="53"/>
      <c r="IE173" s="53"/>
      <c r="IF173" s="53"/>
      <c r="IG173" s="53"/>
    </row>
    <row r="174" spans="1:241" s="25" customFormat="1" ht="25.5" customHeight="1">
      <c r="A174" s="8" t="s">
        <v>103</v>
      </c>
      <c r="B174" s="6"/>
      <c r="C174" s="6"/>
      <c r="D174" s="7">
        <v>300</v>
      </c>
      <c r="E174" s="7"/>
      <c r="F174" s="7">
        <f t="shared" si="18"/>
        <v>300</v>
      </c>
      <c r="G174" s="7">
        <v>300</v>
      </c>
      <c r="H174" s="7"/>
      <c r="I174" s="7"/>
      <c r="J174" s="7">
        <f>G174</f>
        <v>300</v>
      </c>
      <c r="K174" s="7"/>
      <c r="L174" s="7"/>
      <c r="M174" s="7"/>
      <c r="N174" s="7">
        <v>300</v>
      </c>
      <c r="O174" s="7"/>
      <c r="P174" s="7">
        <f>N174</f>
        <v>300</v>
      </c>
      <c r="IB174" s="53"/>
      <c r="IC174" s="53"/>
      <c r="ID174" s="53"/>
      <c r="IE174" s="53"/>
      <c r="IF174" s="53"/>
      <c r="IG174" s="53"/>
    </row>
    <row r="175" spans="1:241" s="25" customFormat="1" ht="29.25" customHeight="1">
      <c r="A175" s="8" t="s">
        <v>89</v>
      </c>
      <c r="B175" s="6"/>
      <c r="C175" s="6"/>
      <c r="D175" s="7">
        <v>123.45</v>
      </c>
      <c r="E175" s="7"/>
      <c r="F175" s="7">
        <f t="shared" si="18"/>
        <v>123.45</v>
      </c>
      <c r="G175" s="7">
        <f>F175</f>
        <v>123.45</v>
      </c>
      <c r="H175" s="7"/>
      <c r="I175" s="7"/>
      <c r="J175" s="7">
        <f>G175</f>
        <v>123.45</v>
      </c>
      <c r="K175" s="7"/>
      <c r="L175" s="7"/>
      <c r="M175" s="7"/>
      <c r="N175" s="7">
        <f>J175</f>
        <v>123.45</v>
      </c>
      <c r="O175" s="7"/>
      <c r="P175" s="7">
        <f>N175</f>
        <v>123.45</v>
      </c>
      <c r="IB175" s="53"/>
      <c r="IC175" s="53"/>
      <c r="ID175" s="53"/>
      <c r="IE175" s="53"/>
      <c r="IF175" s="53"/>
      <c r="IG175" s="53"/>
    </row>
    <row r="176" spans="1:241" s="25" customFormat="1" ht="29.25" customHeight="1">
      <c r="A176" s="8" t="s">
        <v>147</v>
      </c>
      <c r="B176" s="6"/>
      <c r="C176" s="6"/>
      <c r="D176" s="7">
        <v>11.549</v>
      </c>
      <c r="E176" s="7"/>
      <c r="F176" s="7">
        <f t="shared" si="18"/>
        <v>11.549</v>
      </c>
      <c r="G176" s="7">
        <v>11.549</v>
      </c>
      <c r="H176" s="7"/>
      <c r="I176" s="7">
        <f>G176</f>
        <v>11.549</v>
      </c>
      <c r="J176" s="7">
        <f>G176</f>
        <v>11.549</v>
      </c>
      <c r="K176" s="7"/>
      <c r="L176" s="7"/>
      <c r="M176" s="7"/>
      <c r="N176" s="7">
        <v>11.55</v>
      </c>
      <c r="O176" s="7"/>
      <c r="P176" s="7">
        <f>N176</f>
        <v>11.55</v>
      </c>
      <c r="IB176" s="53"/>
      <c r="IC176" s="53"/>
      <c r="ID176" s="53"/>
      <c r="IE176" s="53"/>
      <c r="IF176" s="53"/>
      <c r="IG176" s="53"/>
    </row>
    <row r="177" spans="1:241" s="25" customFormat="1" ht="29.25" customHeight="1">
      <c r="A177" s="8" t="s">
        <v>209</v>
      </c>
      <c r="B177" s="6"/>
      <c r="C177" s="6"/>
      <c r="D177" s="7">
        <v>5</v>
      </c>
      <c r="E177" s="7"/>
      <c r="F177" s="7">
        <f t="shared" si="18"/>
        <v>5</v>
      </c>
      <c r="G177" s="7">
        <v>4</v>
      </c>
      <c r="H177" s="7"/>
      <c r="I177" s="7"/>
      <c r="J177" s="7">
        <f>G177</f>
        <v>4</v>
      </c>
      <c r="K177" s="7"/>
      <c r="L177" s="7"/>
      <c r="M177" s="7"/>
      <c r="N177" s="7">
        <v>3</v>
      </c>
      <c r="O177" s="7"/>
      <c r="P177" s="7">
        <f>N177</f>
        <v>3</v>
      </c>
      <c r="IB177" s="53"/>
      <c r="IC177" s="53"/>
      <c r="ID177" s="53"/>
      <c r="IE177" s="53"/>
      <c r="IF177" s="53"/>
      <c r="IG177" s="53"/>
    </row>
    <row r="178" spans="1:241" s="25" customFormat="1" ht="29.25" customHeight="1">
      <c r="A178" s="8" t="s">
        <v>210</v>
      </c>
      <c r="B178" s="6"/>
      <c r="C178" s="6"/>
      <c r="D178" s="7"/>
      <c r="E178" s="7">
        <v>3.5</v>
      </c>
      <c r="F178" s="7">
        <f>E178</f>
        <v>3.5</v>
      </c>
      <c r="G178" s="7"/>
      <c r="H178" s="7">
        <v>3.5</v>
      </c>
      <c r="I178" s="7"/>
      <c r="J178" s="7">
        <f>H178</f>
        <v>3.5</v>
      </c>
      <c r="K178" s="7"/>
      <c r="L178" s="7"/>
      <c r="M178" s="7"/>
      <c r="N178" s="7"/>
      <c r="O178" s="7">
        <v>3.5</v>
      </c>
      <c r="P178" s="7"/>
      <c r="IB178" s="53"/>
      <c r="IC178" s="53"/>
      <c r="ID178" s="53"/>
      <c r="IE178" s="53"/>
      <c r="IF178" s="53"/>
      <c r="IG178" s="53"/>
    </row>
    <row r="179" spans="1:241" s="25" customFormat="1" ht="32.25" customHeight="1">
      <c r="A179" s="8" t="s">
        <v>227</v>
      </c>
      <c r="B179" s="6"/>
      <c r="C179" s="6"/>
      <c r="D179" s="7"/>
      <c r="E179" s="7">
        <v>25</v>
      </c>
      <c r="F179" s="7">
        <f>E179</f>
        <v>25</v>
      </c>
      <c r="G179" s="7"/>
      <c r="H179" s="7">
        <v>15</v>
      </c>
      <c r="I179" s="7"/>
      <c r="J179" s="7">
        <f>H179</f>
        <v>15</v>
      </c>
      <c r="K179" s="7"/>
      <c r="L179" s="7"/>
      <c r="M179" s="7"/>
      <c r="N179" s="7"/>
      <c r="O179" s="7">
        <v>10</v>
      </c>
      <c r="P179" s="7"/>
      <c r="IB179" s="53"/>
      <c r="IC179" s="53"/>
      <c r="ID179" s="53"/>
      <c r="IE179" s="53"/>
      <c r="IF179" s="53"/>
      <c r="IG179" s="53"/>
    </row>
    <row r="180" spans="1:241" s="25" customFormat="1" ht="26.25" customHeight="1">
      <c r="A180" s="8" t="s">
        <v>388</v>
      </c>
      <c r="B180" s="6"/>
      <c r="C180" s="6"/>
      <c r="D180" s="7"/>
      <c r="E180" s="7"/>
      <c r="F180" s="7"/>
      <c r="G180" s="7"/>
      <c r="H180" s="7">
        <v>6112</v>
      </c>
      <c r="I180" s="7"/>
      <c r="J180" s="7">
        <f>H180</f>
        <v>6112</v>
      </c>
      <c r="K180" s="7"/>
      <c r="L180" s="7"/>
      <c r="M180" s="7"/>
      <c r="N180" s="7"/>
      <c r="O180" s="7"/>
      <c r="P180" s="7"/>
      <c r="IB180" s="53"/>
      <c r="IC180" s="53"/>
      <c r="ID180" s="53"/>
      <c r="IE180" s="53"/>
      <c r="IF180" s="53"/>
      <c r="IG180" s="53"/>
    </row>
    <row r="181" spans="1:241" s="25" customFormat="1" ht="26.25" customHeight="1">
      <c r="A181" s="8" t="s">
        <v>390</v>
      </c>
      <c r="B181" s="6"/>
      <c r="C181" s="6"/>
      <c r="D181" s="7"/>
      <c r="E181" s="7"/>
      <c r="F181" s="7"/>
      <c r="G181" s="7"/>
      <c r="H181" s="7">
        <v>320</v>
      </c>
      <c r="I181" s="7"/>
      <c r="J181" s="7">
        <f>H181</f>
        <v>320</v>
      </c>
      <c r="K181" s="7"/>
      <c r="L181" s="7"/>
      <c r="M181" s="7"/>
      <c r="N181" s="7"/>
      <c r="O181" s="7"/>
      <c r="P181" s="7"/>
      <c r="IB181" s="53"/>
      <c r="IC181" s="53"/>
      <c r="ID181" s="53"/>
      <c r="IE181" s="53"/>
      <c r="IF181" s="53"/>
      <c r="IG181" s="53"/>
    </row>
    <row r="182" spans="1:241" s="25" customFormat="1" ht="11.25">
      <c r="A182" s="5" t="s">
        <v>5</v>
      </c>
      <c r="B182" s="37"/>
      <c r="C182" s="37"/>
      <c r="D182" s="30"/>
      <c r="E182" s="30"/>
      <c r="F182" s="30"/>
      <c r="G182" s="30"/>
      <c r="H182" s="30"/>
      <c r="I182" s="30"/>
      <c r="J182" s="7"/>
      <c r="K182" s="7"/>
      <c r="L182" s="7"/>
      <c r="M182" s="7"/>
      <c r="N182" s="30"/>
      <c r="O182" s="30"/>
      <c r="P182" s="7"/>
      <c r="IB182" s="53"/>
      <c r="IC182" s="53"/>
      <c r="ID182" s="53"/>
      <c r="IE182" s="53"/>
      <c r="IF182" s="53"/>
      <c r="IG182" s="53"/>
    </row>
    <row r="183" spans="1:241" s="25" customFormat="1" ht="28.5" customHeight="1">
      <c r="A183" s="8" t="s">
        <v>90</v>
      </c>
      <c r="B183" s="6"/>
      <c r="C183" s="6"/>
      <c r="D183" s="7">
        <v>135</v>
      </c>
      <c r="E183" s="7"/>
      <c r="F183" s="7">
        <f>D183</f>
        <v>135</v>
      </c>
      <c r="G183" s="7">
        <f>F183</f>
        <v>135</v>
      </c>
      <c r="H183" s="7"/>
      <c r="I183" s="7"/>
      <c r="J183" s="7">
        <f aca="true" t="shared" si="19" ref="J183:J191">G183</f>
        <v>135</v>
      </c>
      <c r="K183" s="7"/>
      <c r="L183" s="7"/>
      <c r="M183" s="7"/>
      <c r="N183" s="7">
        <f>J183</f>
        <v>135</v>
      </c>
      <c r="O183" s="7"/>
      <c r="P183" s="7">
        <f aca="true" t="shared" si="20" ref="P183:P191">N183</f>
        <v>135</v>
      </c>
      <c r="IB183" s="53"/>
      <c r="IC183" s="53"/>
      <c r="ID183" s="53"/>
      <c r="IE183" s="53"/>
      <c r="IF183" s="53"/>
      <c r="IG183" s="53"/>
    </row>
    <row r="184" spans="1:241" s="25" customFormat="1" ht="22.5">
      <c r="A184" s="8" t="s">
        <v>91</v>
      </c>
      <c r="B184" s="6"/>
      <c r="C184" s="6"/>
      <c r="D184" s="7">
        <v>920</v>
      </c>
      <c r="E184" s="7"/>
      <c r="F184" s="7">
        <f aca="true" t="shared" si="21" ref="F184:F194">D184</f>
        <v>920</v>
      </c>
      <c r="G184" s="7">
        <v>920</v>
      </c>
      <c r="H184" s="7"/>
      <c r="I184" s="7"/>
      <c r="J184" s="7">
        <f t="shared" si="19"/>
        <v>920</v>
      </c>
      <c r="K184" s="7"/>
      <c r="L184" s="7"/>
      <c r="M184" s="7"/>
      <c r="N184" s="7">
        <v>920</v>
      </c>
      <c r="O184" s="7"/>
      <c r="P184" s="7">
        <f t="shared" si="20"/>
        <v>920</v>
      </c>
      <c r="IB184" s="53"/>
      <c r="IC184" s="53"/>
      <c r="ID184" s="53"/>
      <c r="IE184" s="53"/>
      <c r="IF184" s="53"/>
      <c r="IG184" s="53"/>
    </row>
    <row r="185" spans="1:241" s="25" customFormat="1" ht="26.25" customHeight="1">
      <c r="A185" s="8" t="s">
        <v>92</v>
      </c>
      <c r="B185" s="6"/>
      <c r="C185" s="6"/>
      <c r="D185" s="7">
        <v>800</v>
      </c>
      <c r="E185" s="7"/>
      <c r="F185" s="7">
        <f t="shared" si="21"/>
        <v>800</v>
      </c>
      <c r="G185" s="7">
        <v>800</v>
      </c>
      <c r="H185" s="7"/>
      <c r="I185" s="7"/>
      <c r="J185" s="7">
        <f t="shared" si="19"/>
        <v>800</v>
      </c>
      <c r="K185" s="7"/>
      <c r="L185" s="7"/>
      <c r="M185" s="7"/>
      <c r="N185" s="7">
        <v>800</v>
      </c>
      <c r="O185" s="7"/>
      <c r="P185" s="7">
        <f t="shared" si="20"/>
        <v>800</v>
      </c>
      <c r="IB185" s="53"/>
      <c r="IC185" s="53"/>
      <c r="ID185" s="53"/>
      <c r="IE185" s="53"/>
      <c r="IF185" s="53"/>
      <c r="IG185" s="53"/>
    </row>
    <row r="186" spans="1:241" s="25" customFormat="1" ht="33" customHeight="1">
      <c r="A186" s="8" t="s">
        <v>207</v>
      </c>
      <c r="B186" s="6"/>
      <c r="C186" s="6"/>
      <c r="D186" s="7"/>
      <c r="E186" s="7">
        <v>200</v>
      </c>
      <c r="F186" s="7">
        <f>E186</f>
        <v>200</v>
      </c>
      <c r="G186" s="7"/>
      <c r="H186" s="7">
        <v>200</v>
      </c>
      <c r="I186" s="7"/>
      <c r="J186" s="7">
        <f>H186</f>
        <v>200</v>
      </c>
      <c r="K186" s="7"/>
      <c r="L186" s="7"/>
      <c r="M186" s="7"/>
      <c r="N186" s="7"/>
      <c r="O186" s="7">
        <v>200</v>
      </c>
      <c r="P186" s="7">
        <f>O186</f>
        <v>200</v>
      </c>
      <c r="IB186" s="53"/>
      <c r="IC186" s="53"/>
      <c r="ID186" s="53"/>
      <c r="IE186" s="53"/>
      <c r="IF186" s="53"/>
      <c r="IG186" s="53"/>
    </row>
    <row r="187" spans="1:241" s="25" customFormat="1" ht="26.25" customHeight="1">
      <c r="A187" s="8" t="s">
        <v>335</v>
      </c>
      <c r="B187" s="6"/>
      <c r="C187" s="6"/>
      <c r="D187" s="7">
        <v>1000</v>
      </c>
      <c r="E187" s="7"/>
      <c r="F187" s="7">
        <f>D187</f>
        <v>1000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IB187" s="53"/>
      <c r="IC187" s="53"/>
      <c r="ID187" s="53"/>
      <c r="IE187" s="53"/>
      <c r="IF187" s="53"/>
      <c r="IG187" s="53"/>
    </row>
    <row r="188" spans="1:241" s="25" customFormat="1" ht="22.5">
      <c r="A188" s="8" t="s">
        <v>102</v>
      </c>
      <c r="B188" s="6"/>
      <c r="C188" s="6"/>
      <c r="D188" s="7">
        <v>300</v>
      </c>
      <c r="E188" s="7"/>
      <c r="F188" s="7">
        <f t="shared" si="21"/>
        <v>300</v>
      </c>
      <c r="G188" s="7">
        <v>300</v>
      </c>
      <c r="H188" s="7"/>
      <c r="I188" s="7"/>
      <c r="J188" s="7">
        <f t="shared" si="19"/>
        <v>300</v>
      </c>
      <c r="K188" s="7"/>
      <c r="L188" s="7"/>
      <c r="M188" s="7"/>
      <c r="N188" s="7">
        <v>300</v>
      </c>
      <c r="O188" s="7"/>
      <c r="P188" s="7">
        <f t="shared" si="20"/>
        <v>300</v>
      </c>
      <c r="IB188" s="53"/>
      <c r="IC188" s="53"/>
      <c r="ID188" s="53"/>
      <c r="IE188" s="53"/>
      <c r="IF188" s="53"/>
      <c r="IG188" s="53"/>
    </row>
    <row r="189" spans="1:241" s="25" customFormat="1" ht="22.5">
      <c r="A189" s="8" t="s">
        <v>93</v>
      </c>
      <c r="B189" s="6"/>
      <c r="C189" s="6"/>
      <c r="D189" s="7">
        <v>76.26</v>
      </c>
      <c r="E189" s="7"/>
      <c r="F189" s="7">
        <f t="shared" si="21"/>
        <v>76.26</v>
      </c>
      <c r="G189" s="7">
        <v>76.26</v>
      </c>
      <c r="H189" s="7"/>
      <c r="I189" s="7"/>
      <c r="J189" s="7">
        <f t="shared" si="19"/>
        <v>76.26</v>
      </c>
      <c r="K189" s="7"/>
      <c r="L189" s="7"/>
      <c r="M189" s="7"/>
      <c r="N189" s="7">
        <f>J189</f>
        <v>76.26</v>
      </c>
      <c r="O189" s="7"/>
      <c r="P189" s="7">
        <f t="shared" si="20"/>
        <v>76.26</v>
      </c>
      <c r="IB189" s="53"/>
      <c r="IC189" s="53"/>
      <c r="ID189" s="53"/>
      <c r="IE189" s="53"/>
      <c r="IF189" s="53"/>
      <c r="IG189" s="53"/>
    </row>
    <row r="190" spans="1:241" s="25" customFormat="1" ht="24" customHeight="1">
      <c r="A190" s="8" t="s">
        <v>225</v>
      </c>
      <c r="B190" s="6"/>
      <c r="C190" s="6"/>
      <c r="D190" s="7">
        <v>5</v>
      </c>
      <c r="E190" s="7"/>
      <c r="F190" s="7">
        <f t="shared" si="21"/>
        <v>5</v>
      </c>
      <c r="G190" s="7">
        <f>F190</f>
        <v>5</v>
      </c>
      <c r="H190" s="7"/>
      <c r="I190" s="7"/>
      <c r="J190" s="7">
        <f t="shared" si="19"/>
        <v>5</v>
      </c>
      <c r="K190" s="7"/>
      <c r="L190" s="7"/>
      <c r="M190" s="7"/>
      <c r="N190" s="7">
        <f>J190</f>
        <v>5</v>
      </c>
      <c r="O190" s="7"/>
      <c r="P190" s="7">
        <f t="shared" si="20"/>
        <v>5</v>
      </c>
      <c r="IB190" s="53"/>
      <c r="IC190" s="53"/>
      <c r="ID190" s="53"/>
      <c r="IE190" s="53"/>
      <c r="IF190" s="53"/>
      <c r="IG190" s="53"/>
    </row>
    <row r="191" spans="1:241" s="25" customFormat="1" ht="21.75" customHeight="1">
      <c r="A191" s="8" t="s">
        <v>136</v>
      </c>
      <c r="B191" s="6"/>
      <c r="C191" s="6"/>
      <c r="D191" s="7">
        <v>2</v>
      </c>
      <c r="E191" s="7"/>
      <c r="F191" s="7">
        <f t="shared" si="21"/>
        <v>2</v>
      </c>
      <c r="G191" s="7">
        <v>2</v>
      </c>
      <c r="H191" s="7"/>
      <c r="I191" s="7"/>
      <c r="J191" s="7">
        <f t="shared" si="19"/>
        <v>2</v>
      </c>
      <c r="K191" s="7"/>
      <c r="L191" s="7"/>
      <c r="M191" s="7"/>
      <c r="N191" s="7">
        <v>2</v>
      </c>
      <c r="O191" s="7"/>
      <c r="P191" s="7">
        <f t="shared" si="20"/>
        <v>2</v>
      </c>
      <c r="IB191" s="53"/>
      <c r="IC191" s="53"/>
      <c r="ID191" s="53"/>
      <c r="IE191" s="53"/>
      <c r="IF191" s="53"/>
      <c r="IG191" s="53"/>
    </row>
    <row r="192" spans="1:241" s="25" customFormat="1" ht="28.5" customHeight="1">
      <c r="A192" s="8" t="s">
        <v>148</v>
      </c>
      <c r="B192" s="6"/>
      <c r="C192" s="6"/>
      <c r="D192" s="7">
        <v>11.549</v>
      </c>
      <c r="E192" s="7"/>
      <c r="F192" s="7">
        <f t="shared" si="21"/>
        <v>11.549</v>
      </c>
      <c r="G192" s="7">
        <v>11.549</v>
      </c>
      <c r="H192" s="7"/>
      <c r="I192" s="7"/>
      <c r="J192" s="7">
        <v>11.55</v>
      </c>
      <c r="K192" s="7"/>
      <c r="L192" s="7"/>
      <c r="M192" s="7"/>
      <c r="N192" s="7">
        <v>11.549</v>
      </c>
      <c r="O192" s="7"/>
      <c r="P192" s="7">
        <v>11.55</v>
      </c>
      <c r="IB192" s="53"/>
      <c r="IC192" s="53"/>
      <c r="ID192" s="53"/>
      <c r="IE192" s="53"/>
      <c r="IF192" s="53"/>
      <c r="IG192" s="53"/>
    </row>
    <row r="193" spans="1:241" s="25" customFormat="1" ht="28.5" customHeight="1">
      <c r="A193" s="8" t="s">
        <v>211</v>
      </c>
      <c r="B193" s="6"/>
      <c r="C193" s="6"/>
      <c r="D193" s="7">
        <v>5</v>
      </c>
      <c r="E193" s="7"/>
      <c r="F193" s="7">
        <f t="shared" si="21"/>
        <v>5</v>
      </c>
      <c r="G193" s="7">
        <v>10</v>
      </c>
      <c r="H193" s="7"/>
      <c r="I193" s="7"/>
      <c r="J193" s="7">
        <f>G193</f>
        <v>10</v>
      </c>
      <c r="K193" s="7"/>
      <c r="L193" s="7"/>
      <c r="M193" s="7"/>
      <c r="N193" s="7">
        <v>15</v>
      </c>
      <c r="O193" s="7"/>
      <c r="P193" s="7">
        <f>N193</f>
        <v>15</v>
      </c>
      <c r="IB193" s="53"/>
      <c r="IC193" s="53"/>
      <c r="ID193" s="53"/>
      <c r="IE193" s="53"/>
      <c r="IF193" s="53"/>
      <c r="IG193" s="53"/>
    </row>
    <row r="194" spans="1:241" s="25" customFormat="1" ht="34.5" customHeight="1">
      <c r="A194" s="8" t="s">
        <v>212</v>
      </c>
      <c r="B194" s="6"/>
      <c r="C194" s="6"/>
      <c r="D194" s="7"/>
      <c r="E194" s="7">
        <v>3.5</v>
      </c>
      <c r="F194" s="7">
        <f t="shared" si="21"/>
        <v>0</v>
      </c>
      <c r="G194" s="7"/>
      <c r="H194" s="7">
        <v>3.5</v>
      </c>
      <c r="I194" s="7"/>
      <c r="J194" s="7">
        <f>G194</f>
        <v>0</v>
      </c>
      <c r="K194" s="7"/>
      <c r="L194" s="7"/>
      <c r="M194" s="7"/>
      <c r="N194" s="7"/>
      <c r="O194" s="7">
        <v>3.5</v>
      </c>
      <c r="P194" s="7">
        <f>N194</f>
        <v>0</v>
      </c>
      <c r="IB194" s="53"/>
      <c r="IC194" s="53"/>
      <c r="ID194" s="53"/>
      <c r="IE194" s="53"/>
      <c r="IF194" s="53"/>
      <c r="IG194" s="53"/>
    </row>
    <row r="195" spans="1:241" s="25" customFormat="1" ht="33" customHeight="1">
      <c r="A195" s="8" t="s">
        <v>228</v>
      </c>
      <c r="B195" s="6"/>
      <c r="C195" s="6"/>
      <c r="D195" s="7"/>
      <c r="E195" s="7">
        <v>10</v>
      </c>
      <c r="F195" s="7"/>
      <c r="G195" s="7"/>
      <c r="H195" s="7">
        <v>5</v>
      </c>
      <c r="I195" s="7"/>
      <c r="J195" s="7"/>
      <c r="K195" s="7"/>
      <c r="L195" s="7"/>
      <c r="M195" s="7"/>
      <c r="N195" s="7"/>
      <c r="O195" s="7">
        <v>10</v>
      </c>
      <c r="P195" s="7"/>
      <c r="IB195" s="53"/>
      <c r="IC195" s="53"/>
      <c r="ID195" s="53"/>
      <c r="IE195" s="53"/>
      <c r="IF195" s="53"/>
      <c r="IG195" s="53"/>
    </row>
    <row r="196" spans="1:241" s="25" customFormat="1" ht="11.25">
      <c r="A196" s="5" t="s">
        <v>7</v>
      </c>
      <c r="B196" s="37"/>
      <c r="C196" s="37"/>
      <c r="D196" s="30"/>
      <c r="E196" s="30"/>
      <c r="F196" s="7"/>
      <c r="G196" s="30"/>
      <c r="H196" s="30"/>
      <c r="I196" s="30"/>
      <c r="J196" s="7"/>
      <c r="K196" s="7"/>
      <c r="L196" s="7"/>
      <c r="M196" s="7"/>
      <c r="N196" s="30"/>
      <c r="O196" s="30"/>
      <c r="P196" s="7"/>
      <c r="IB196" s="53"/>
      <c r="IC196" s="53"/>
      <c r="ID196" s="53"/>
      <c r="IE196" s="53"/>
      <c r="IF196" s="53"/>
      <c r="IG196" s="53"/>
    </row>
    <row r="197" spans="1:241" s="25" customFormat="1" ht="33.75">
      <c r="A197" s="8" t="s">
        <v>94</v>
      </c>
      <c r="B197" s="37"/>
      <c r="C197" s="37"/>
      <c r="D197" s="7">
        <v>46611.41</v>
      </c>
      <c r="E197" s="30"/>
      <c r="F197" s="7">
        <f>D197</f>
        <v>46611.41</v>
      </c>
      <c r="G197" s="7">
        <v>48277.615</v>
      </c>
      <c r="H197" s="30"/>
      <c r="I197" s="30"/>
      <c r="J197" s="7">
        <f aca="true" t="shared" si="22" ref="J197:J206">G197</f>
        <v>48277.615</v>
      </c>
      <c r="K197" s="7"/>
      <c r="L197" s="7"/>
      <c r="M197" s="7"/>
      <c r="N197" s="7">
        <v>50079.48</v>
      </c>
      <c r="O197" s="30"/>
      <c r="P197" s="7">
        <f aca="true" t="shared" si="23" ref="P197:P208">N197</f>
        <v>50079.48</v>
      </c>
      <c r="IB197" s="53"/>
      <c r="IC197" s="53"/>
      <c r="ID197" s="53"/>
      <c r="IE197" s="53"/>
      <c r="IF197" s="53"/>
      <c r="IG197" s="53"/>
    </row>
    <row r="198" spans="1:241" s="25" customFormat="1" ht="22.5">
      <c r="A198" s="8" t="s">
        <v>95</v>
      </c>
      <c r="B198" s="6"/>
      <c r="C198" s="6"/>
      <c r="D198" s="7">
        <v>1850.5</v>
      </c>
      <c r="E198" s="7"/>
      <c r="F198" s="7">
        <f>D198</f>
        <v>1850.5</v>
      </c>
      <c r="G198" s="7">
        <v>1910.35</v>
      </c>
      <c r="H198" s="7"/>
      <c r="I198" s="7"/>
      <c r="J198" s="7">
        <f t="shared" si="22"/>
        <v>1910.35</v>
      </c>
      <c r="K198" s="7"/>
      <c r="L198" s="7"/>
      <c r="M198" s="7"/>
      <c r="N198" s="7">
        <v>1950.3</v>
      </c>
      <c r="O198" s="7"/>
      <c r="P198" s="7">
        <f t="shared" si="23"/>
        <v>1950.3</v>
      </c>
      <c r="IB198" s="53"/>
      <c r="IC198" s="53"/>
      <c r="ID198" s="53"/>
      <c r="IE198" s="53"/>
      <c r="IF198" s="53"/>
      <c r="IG198" s="53"/>
    </row>
    <row r="199" spans="1:241" s="25" customFormat="1" ht="22.5">
      <c r="A199" s="8" t="s">
        <v>96</v>
      </c>
      <c r="B199" s="6"/>
      <c r="C199" s="6"/>
      <c r="D199" s="7">
        <v>943.75</v>
      </c>
      <c r="E199" s="7"/>
      <c r="F199" s="7">
        <f aca="true" t="shared" si="24" ref="F199:F208">D199</f>
        <v>943.75</v>
      </c>
      <c r="G199" s="7">
        <v>975</v>
      </c>
      <c r="H199" s="7"/>
      <c r="I199" s="7"/>
      <c r="J199" s="7">
        <f t="shared" si="22"/>
        <v>975</v>
      </c>
      <c r="K199" s="7"/>
      <c r="L199" s="7"/>
      <c r="M199" s="7"/>
      <c r="N199" s="7">
        <v>1018.75</v>
      </c>
      <c r="O199" s="7"/>
      <c r="P199" s="7">
        <f t="shared" si="23"/>
        <v>1018.75</v>
      </c>
      <c r="IB199" s="53"/>
      <c r="IC199" s="53"/>
      <c r="ID199" s="53"/>
      <c r="IE199" s="53"/>
      <c r="IF199" s="53"/>
      <c r="IG199" s="53"/>
    </row>
    <row r="200" spans="1:241" s="25" customFormat="1" ht="27" customHeight="1">
      <c r="A200" s="8" t="s">
        <v>208</v>
      </c>
      <c r="B200" s="6"/>
      <c r="C200" s="6"/>
      <c r="D200" s="7"/>
      <c r="E200" s="7">
        <v>700</v>
      </c>
      <c r="F200" s="7">
        <f>E200</f>
        <v>700</v>
      </c>
      <c r="G200" s="7"/>
      <c r="H200" s="7">
        <v>800</v>
      </c>
      <c r="I200" s="7"/>
      <c r="J200" s="7">
        <f>H200</f>
        <v>800</v>
      </c>
      <c r="K200" s="7"/>
      <c r="L200" s="7"/>
      <c r="M200" s="7"/>
      <c r="N200" s="7"/>
      <c r="O200" s="7">
        <v>850</v>
      </c>
      <c r="P200" s="7">
        <f>O200</f>
        <v>850</v>
      </c>
      <c r="IB200" s="53"/>
      <c r="IC200" s="53"/>
      <c r="ID200" s="53"/>
      <c r="IE200" s="53"/>
      <c r="IF200" s="53"/>
      <c r="IG200" s="53"/>
    </row>
    <row r="201" spans="1:241" s="25" customFormat="1" ht="22.5" customHeight="1">
      <c r="A201" s="8" t="s">
        <v>389</v>
      </c>
      <c r="B201" s="6"/>
      <c r="C201" s="6"/>
      <c r="D201" s="7"/>
      <c r="E201" s="7"/>
      <c r="F201" s="7"/>
      <c r="G201" s="7"/>
      <c r="H201" s="7">
        <v>65.45</v>
      </c>
      <c r="I201" s="7"/>
      <c r="J201" s="7"/>
      <c r="K201" s="7"/>
      <c r="L201" s="7"/>
      <c r="M201" s="7"/>
      <c r="N201" s="7"/>
      <c r="O201" s="7"/>
      <c r="P201" s="7"/>
      <c r="IB201" s="53"/>
      <c r="IC201" s="53"/>
      <c r="ID201" s="53"/>
      <c r="IE201" s="53"/>
      <c r="IF201" s="53"/>
      <c r="IG201" s="53"/>
    </row>
    <row r="202" spans="1:241" s="25" customFormat="1" ht="27" customHeight="1">
      <c r="A202" s="8" t="s">
        <v>336</v>
      </c>
      <c r="B202" s="6"/>
      <c r="C202" s="6"/>
      <c r="D202" s="7">
        <v>500</v>
      </c>
      <c r="E202" s="7"/>
      <c r="F202" s="7"/>
      <c r="G202" s="7"/>
      <c r="H202" s="7">
        <v>1562.5</v>
      </c>
      <c r="I202" s="7"/>
      <c r="J202" s="7"/>
      <c r="K202" s="7"/>
      <c r="L202" s="7"/>
      <c r="M202" s="7"/>
      <c r="N202" s="7"/>
      <c r="O202" s="7"/>
      <c r="P202" s="7"/>
      <c r="IB202" s="53"/>
      <c r="IC202" s="53"/>
      <c r="ID202" s="53"/>
      <c r="IE202" s="53"/>
      <c r="IF202" s="53"/>
      <c r="IG202" s="53"/>
    </row>
    <row r="203" spans="1:241" s="25" customFormat="1" ht="22.5">
      <c r="A203" s="8" t="s">
        <v>97</v>
      </c>
      <c r="B203" s="6"/>
      <c r="C203" s="6"/>
      <c r="D203" s="7">
        <v>5866.6666666</v>
      </c>
      <c r="E203" s="7"/>
      <c r="F203" s="7">
        <f t="shared" si="24"/>
        <v>5866.6666666</v>
      </c>
      <c r="G203" s="7">
        <v>6433.333333</v>
      </c>
      <c r="H203" s="7"/>
      <c r="I203" s="7"/>
      <c r="J203" s="7">
        <f t="shared" si="22"/>
        <v>6433.333333</v>
      </c>
      <c r="K203" s="7"/>
      <c r="L203" s="7"/>
      <c r="M203" s="7"/>
      <c r="N203" s="7">
        <v>6966.666666</v>
      </c>
      <c r="O203" s="7"/>
      <c r="P203" s="7">
        <f t="shared" si="23"/>
        <v>6966.666666</v>
      </c>
      <c r="IB203" s="53"/>
      <c r="IC203" s="53"/>
      <c r="ID203" s="53"/>
      <c r="IE203" s="53"/>
      <c r="IF203" s="53"/>
      <c r="IG203" s="53"/>
    </row>
    <row r="204" spans="1:241" s="25" customFormat="1" ht="22.5">
      <c r="A204" s="8" t="s">
        <v>98</v>
      </c>
      <c r="B204" s="6"/>
      <c r="C204" s="6"/>
      <c r="D204" s="7">
        <v>89260.4248623</v>
      </c>
      <c r="E204" s="7"/>
      <c r="F204" s="7">
        <f t="shared" si="24"/>
        <v>89260.4248623</v>
      </c>
      <c r="G204" s="7">
        <v>93377.9176501</v>
      </c>
      <c r="H204" s="7"/>
      <c r="I204" s="7"/>
      <c r="J204" s="7">
        <f t="shared" si="22"/>
        <v>93377.9176501</v>
      </c>
      <c r="K204" s="7"/>
      <c r="L204" s="7"/>
      <c r="M204" s="7"/>
      <c r="N204" s="7">
        <v>98806.7138735</v>
      </c>
      <c r="O204" s="7"/>
      <c r="P204" s="7">
        <f t="shared" si="23"/>
        <v>98806.7138735</v>
      </c>
      <c r="IB204" s="53"/>
      <c r="IC204" s="53"/>
      <c r="ID204" s="53"/>
      <c r="IE204" s="53"/>
      <c r="IF204" s="53"/>
      <c r="IG204" s="53"/>
    </row>
    <row r="205" spans="1:241" s="25" customFormat="1" ht="29.25" customHeight="1">
      <c r="A205" s="8" t="s">
        <v>226</v>
      </c>
      <c r="B205" s="6"/>
      <c r="C205" s="6"/>
      <c r="D205" s="7">
        <v>38000</v>
      </c>
      <c r="E205" s="7"/>
      <c r="F205" s="7">
        <f t="shared" si="24"/>
        <v>38000</v>
      </c>
      <c r="G205" s="7">
        <v>38000</v>
      </c>
      <c r="H205" s="7"/>
      <c r="I205" s="7"/>
      <c r="J205" s="7">
        <f t="shared" si="22"/>
        <v>38000</v>
      </c>
      <c r="K205" s="7"/>
      <c r="L205" s="7"/>
      <c r="M205" s="7"/>
      <c r="N205" s="7">
        <v>38000</v>
      </c>
      <c r="O205" s="7"/>
      <c r="P205" s="7">
        <f t="shared" si="23"/>
        <v>38000</v>
      </c>
      <c r="IB205" s="53"/>
      <c r="IC205" s="53"/>
      <c r="ID205" s="53"/>
      <c r="IE205" s="53"/>
      <c r="IF205" s="53"/>
      <c r="IG205" s="53"/>
    </row>
    <row r="206" spans="1:241" s="25" customFormat="1" ht="27" customHeight="1">
      <c r="A206" s="8" t="s">
        <v>137</v>
      </c>
      <c r="B206" s="6"/>
      <c r="C206" s="6"/>
      <c r="D206" s="7">
        <v>3988</v>
      </c>
      <c r="E206" s="7"/>
      <c r="F206" s="7">
        <f t="shared" si="24"/>
        <v>3988</v>
      </c>
      <c r="G206" s="7">
        <v>4000</v>
      </c>
      <c r="H206" s="7"/>
      <c r="I206" s="7"/>
      <c r="J206" s="7">
        <f t="shared" si="22"/>
        <v>4000</v>
      </c>
      <c r="K206" s="7"/>
      <c r="L206" s="7"/>
      <c r="M206" s="7"/>
      <c r="N206" s="7">
        <v>4100</v>
      </c>
      <c r="O206" s="7"/>
      <c r="P206" s="7">
        <f t="shared" si="23"/>
        <v>4100</v>
      </c>
      <c r="IB206" s="53"/>
      <c r="IC206" s="53"/>
      <c r="ID206" s="53"/>
      <c r="IE206" s="53"/>
      <c r="IF206" s="53"/>
      <c r="IG206" s="53"/>
    </row>
    <row r="207" spans="1:241" s="25" customFormat="1" ht="33.75" customHeight="1">
      <c r="A207" s="8" t="s">
        <v>149</v>
      </c>
      <c r="B207" s="6"/>
      <c r="C207" s="6"/>
      <c r="D207" s="7">
        <v>12122.2616676</v>
      </c>
      <c r="E207" s="7"/>
      <c r="F207" s="7">
        <f t="shared" si="24"/>
        <v>12122.2616676</v>
      </c>
      <c r="G207" s="7">
        <v>17317.5166681</v>
      </c>
      <c r="H207" s="7"/>
      <c r="I207" s="7"/>
      <c r="J207" s="7">
        <f>G207</f>
        <v>17317.5166681</v>
      </c>
      <c r="K207" s="7"/>
      <c r="L207" s="7"/>
      <c r="M207" s="7"/>
      <c r="N207" s="7">
        <v>22512.7716685</v>
      </c>
      <c r="O207" s="7"/>
      <c r="P207" s="7">
        <f t="shared" si="23"/>
        <v>22512.7716685</v>
      </c>
      <c r="IB207" s="53"/>
      <c r="IC207" s="53"/>
      <c r="ID207" s="53"/>
      <c r="IE207" s="53"/>
      <c r="IF207" s="53"/>
      <c r="IG207" s="53"/>
    </row>
    <row r="208" spans="1:241" s="25" customFormat="1" ht="33.75" customHeight="1">
      <c r="A208" s="8" t="s">
        <v>213</v>
      </c>
      <c r="B208" s="6"/>
      <c r="C208" s="6"/>
      <c r="D208" s="7">
        <v>200000</v>
      </c>
      <c r="E208" s="7"/>
      <c r="F208" s="7">
        <f t="shared" si="24"/>
        <v>200000</v>
      </c>
      <c r="G208" s="7">
        <v>120000</v>
      </c>
      <c r="H208" s="7"/>
      <c r="I208" s="7"/>
      <c r="J208" s="7">
        <f>G208</f>
        <v>120000</v>
      </c>
      <c r="K208" s="7"/>
      <c r="L208" s="7"/>
      <c r="M208" s="7"/>
      <c r="N208" s="7">
        <v>100000</v>
      </c>
      <c r="O208" s="7"/>
      <c r="P208" s="7">
        <f t="shared" si="23"/>
        <v>100000</v>
      </c>
      <c r="IB208" s="53"/>
      <c r="IC208" s="53"/>
      <c r="ID208" s="53"/>
      <c r="IE208" s="53"/>
      <c r="IF208" s="53"/>
      <c r="IG208" s="53"/>
    </row>
    <row r="209" spans="1:241" s="25" customFormat="1" ht="36" customHeight="1">
      <c r="A209" s="8" t="s">
        <v>233</v>
      </c>
      <c r="B209" s="6"/>
      <c r="C209" s="6"/>
      <c r="D209" s="7"/>
      <c r="E209" s="7">
        <v>1428571.42857</v>
      </c>
      <c r="F209" s="7"/>
      <c r="G209" s="7"/>
      <c r="H209" s="7">
        <v>1428571.42857</v>
      </c>
      <c r="I209" s="7"/>
      <c r="J209" s="7"/>
      <c r="K209" s="7"/>
      <c r="L209" s="7"/>
      <c r="M209" s="7"/>
      <c r="N209" s="7"/>
      <c r="O209" s="7">
        <v>1428571.42857</v>
      </c>
      <c r="P209" s="7"/>
      <c r="IB209" s="53"/>
      <c r="IC209" s="53"/>
      <c r="ID209" s="53"/>
      <c r="IE209" s="53"/>
      <c r="IF209" s="53"/>
      <c r="IG209" s="53"/>
    </row>
    <row r="210" spans="1:241" s="25" customFormat="1" ht="42" customHeight="1">
      <c r="A210" s="8" t="s">
        <v>229</v>
      </c>
      <c r="B210" s="6"/>
      <c r="C210" s="6"/>
      <c r="D210" s="7"/>
      <c r="E210" s="7">
        <v>1800000</v>
      </c>
      <c r="F210" s="7"/>
      <c r="G210" s="7"/>
      <c r="H210" s="7">
        <v>3600000</v>
      </c>
      <c r="I210" s="7"/>
      <c r="J210" s="7"/>
      <c r="K210" s="7"/>
      <c r="L210" s="7"/>
      <c r="M210" s="7"/>
      <c r="N210" s="7"/>
      <c r="O210" s="7">
        <v>1800000</v>
      </c>
      <c r="P210" s="7"/>
      <c r="IB210" s="53"/>
      <c r="IC210" s="53"/>
      <c r="ID210" s="53"/>
      <c r="IE210" s="53"/>
      <c r="IF210" s="53"/>
      <c r="IG210" s="53"/>
    </row>
    <row r="211" spans="1:241" s="25" customFormat="1" ht="11.25">
      <c r="A211" s="5" t="s">
        <v>6</v>
      </c>
      <c r="B211" s="37"/>
      <c r="C211" s="37"/>
      <c r="D211" s="30"/>
      <c r="E211" s="30"/>
      <c r="F211" s="7"/>
      <c r="G211" s="30"/>
      <c r="H211" s="30"/>
      <c r="I211" s="30"/>
      <c r="J211" s="7"/>
      <c r="K211" s="7"/>
      <c r="L211" s="7"/>
      <c r="M211" s="7"/>
      <c r="N211" s="30"/>
      <c r="O211" s="30"/>
      <c r="P211" s="7"/>
      <c r="IB211" s="53"/>
      <c r="IC211" s="53"/>
      <c r="ID211" s="53"/>
      <c r="IE211" s="53"/>
      <c r="IF211" s="53"/>
      <c r="IG211" s="53"/>
    </row>
    <row r="212" spans="1:241" s="25" customFormat="1" ht="39" customHeight="1">
      <c r="A212" s="8" t="s">
        <v>99</v>
      </c>
      <c r="B212" s="6"/>
      <c r="C212" s="6"/>
      <c r="D212" s="7">
        <f>D183/D170*100</f>
        <v>100</v>
      </c>
      <c r="E212" s="7"/>
      <c r="F212" s="7">
        <f aca="true" t="shared" si="25" ref="F212:G214">F183/F170*100</f>
        <v>100</v>
      </c>
      <c r="G212" s="7">
        <f t="shared" si="25"/>
        <v>100</v>
      </c>
      <c r="H212" s="7"/>
      <c r="I212" s="7"/>
      <c r="J212" s="7">
        <f aca="true" t="shared" si="26" ref="J212:N214">J183/J170*100</f>
        <v>100</v>
      </c>
      <c r="K212" s="7" t="e">
        <f t="shared" si="26"/>
        <v>#DIV/0!</v>
      </c>
      <c r="L212" s="7" t="e">
        <f t="shared" si="26"/>
        <v>#DIV/0!</v>
      </c>
      <c r="M212" s="7" t="e">
        <f t="shared" si="26"/>
        <v>#DIV/0!</v>
      </c>
      <c r="N212" s="7">
        <f t="shared" si="26"/>
        <v>100</v>
      </c>
      <c r="O212" s="7"/>
      <c r="P212" s="7">
        <f>P183/P170*100</f>
        <v>100</v>
      </c>
      <c r="IB212" s="53"/>
      <c r="IC212" s="53"/>
      <c r="ID212" s="53"/>
      <c r="IE212" s="53"/>
      <c r="IF212" s="53"/>
      <c r="IG212" s="53"/>
    </row>
    <row r="213" spans="1:241" s="25" customFormat="1" ht="41.25" customHeight="1">
      <c r="A213" s="8" t="s">
        <v>100</v>
      </c>
      <c r="B213" s="6"/>
      <c r="C213" s="6"/>
      <c r="D213" s="7">
        <f>D184/D171*100</f>
        <v>18.969072164948454</v>
      </c>
      <c r="E213" s="7"/>
      <c r="F213" s="7">
        <f t="shared" si="25"/>
        <v>18.969072164948454</v>
      </c>
      <c r="G213" s="7">
        <f t="shared" si="25"/>
        <v>18.969072164948454</v>
      </c>
      <c r="H213" s="7"/>
      <c r="I213" s="7"/>
      <c r="J213" s="7">
        <f t="shared" si="26"/>
        <v>18.969072164948454</v>
      </c>
      <c r="K213" s="7" t="e">
        <f t="shared" si="26"/>
        <v>#DIV/0!</v>
      </c>
      <c r="L213" s="7" t="e">
        <f t="shared" si="26"/>
        <v>#DIV/0!</v>
      </c>
      <c r="M213" s="7" t="e">
        <f t="shared" si="26"/>
        <v>#DIV/0!</v>
      </c>
      <c r="N213" s="7">
        <f t="shared" si="26"/>
        <v>18.969072164948454</v>
      </c>
      <c r="O213" s="7"/>
      <c r="P213" s="7">
        <f>P184/P171*100</f>
        <v>18.969072164948454</v>
      </c>
      <c r="IB213" s="53"/>
      <c r="IC213" s="53"/>
      <c r="ID213" s="53"/>
      <c r="IE213" s="53"/>
      <c r="IF213" s="53"/>
      <c r="IG213" s="53"/>
    </row>
    <row r="214" spans="1:241" s="25" customFormat="1" ht="35.25" customHeight="1">
      <c r="A214" s="8" t="s">
        <v>101</v>
      </c>
      <c r="B214" s="6"/>
      <c r="C214" s="6"/>
      <c r="D214" s="7">
        <f>D185/D172*100</f>
        <v>9.744214372716199</v>
      </c>
      <c r="E214" s="7"/>
      <c r="F214" s="7">
        <f t="shared" si="25"/>
        <v>9.744214372716199</v>
      </c>
      <c r="G214" s="7">
        <f t="shared" si="25"/>
        <v>9.744214372716199</v>
      </c>
      <c r="H214" s="7"/>
      <c r="I214" s="7"/>
      <c r="J214" s="7">
        <f t="shared" si="26"/>
        <v>9.744214372716199</v>
      </c>
      <c r="K214" s="7" t="e">
        <f t="shared" si="26"/>
        <v>#DIV/0!</v>
      </c>
      <c r="L214" s="7" t="e">
        <f t="shared" si="26"/>
        <v>#DIV/0!</v>
      </c>
      <c r="M214" s="7" t="e">
        <f t="shared" si="26"/>
        <v>#DIV/0!</v>
      </c>
      <c r="N214" s="7">
        <f t="shared" si="26"/>
        <v>9.744214372716199</v>
      </c>
      <c r="O214" s="7"/>
      <c r="P214" s="7">
        <f>P185/P172*100</f>
        <v>9.744214372716199</v>
      </c>
      <c r="IB214" s="53"/>
      <c r="IC214" s="53"/>
      <c r="ID214" s="53"/>
      <c r="IE214" s="53"/>
      <c r="IF214" s="53"/>
      <c r="IG214" s="53"/>
    </row>
    <row r="215" spans="1:241" s="25" customFormat="1" ht="27.75" customHeight="1">
      <c r="A215" s="34" t="s">
        <v>376</v>
      </c>
      <c r="B215" s="20"/>
      <c r="C215" s="20"/>
      <c r="D215" s="43"/>
      <c r="E215" s="57">
        <f>SUM(E217)</f>
        <v>138333</v>
      </c>
      <c r="F215" s="57">
        <f>SUM(E215)</f>
        <v>138333</v>
      </c>
      <c r="G215" s="45"/>
      <c r="H215" s="45">
        <f>H217</f>
        <v>700000</v>
      </c>
      <c r="I215" s="45"/>
      <c r="J215" s="45">
        <f>H215</f>
        <v>700000</v>
      </c>
      <c r="K215" s="45">
        <f>I215</f>
        <v>0</v>
      </c>
      <c r="L215" s="45">
        <f>J215</f>
        <v>700000</v>
      </c>
      <c r="M215" s="45">
        <f>K215</f>
        <v>0</v>
      </c>
      <c r="N215" s="45"/>
      <c r="O215" s="45">
        <f>O217</f>
        <v>40999.99999999999</v>
      </c>
      <c r="P215" s="45">
        <f>P217</f>
        <v>40999.99999999999</v>
      </c>
      <c r="IB215" s="53"/>
      <c r="IC215" s="53"/>
      <c r="ID215" s="53"/>
      <c r="IE215" s="53"/>
      <c r="IF215" s="53"/>
      <c r="IG215" s="53"/>
    </row>
    <row r="216" spans="1:241" s="25" customFormat="1" ht="9.75" customHeight="1">
      <c r="A216" s="13" t="s">
        <v>4</v>
      </c>
      <c r="B216" s="20"/>
      <c r="C216" s="20"/>
      <c r="D216" s="43"/>
      <c r="E216" s="44"/>
      <c r="F216" s="44"/>
      <c r="G216" s="44"/>
      <c r="H216" s="44"/>
      <c r="I216" s="44"/>
      <c r="J216" s="44">
        <f aca="true" t="shared" si="27" ref="J216:J221">H216</f>
        <v>0</v>
      </c>
      <c r="K216" s="44"/>
      <c r="L216" s="44"/>
      <c r="M216" s="44"/>
      <c r="N216" s="44"/>
      <c r="O216" s="44"/>
      <c r="P216" s="44"/>
      <c r="IB216" s="53"/>
      <c r="IC216" s="53"/>
      <c r="ID216" s="53"/>
      <c r="IE216" s="53"/>
      <c r="IF216" s="53"/>
      <c r="IG216" s="53"/>
    </row>
    <row r="217" spans="1:241" s="25" customFormat="1" ht="18.75" customHeight="1">
      <c r="A217" s="16" t="s">
        <v>197</v>
      </c>
      <c r="B217" s="46"/>
      <c r="C217" s="46"/>
      <c r="D217" s="47"/>
      <c r="E217" s="48">
        <v>138333</v>
      </c>
      <c r="F217" s="48">
        <f>SUM(E217)</f>
        <v>138333</v>
      </c>
      <c r="G217" s="26"/>
      <c r="H217" s="48">
        <v>700000</v>
      </c>
      <c r="I217" s="26"/>
      <c r="J217" s="44">
        <f t="shared" si="27"/>
        <v>700000</v>
      </c>
      <c r="K217" s="48"/>
      <c r="L217" s="48"/>
      <c r="M217" s="48"/>
      <c r="N217" s="48"/>
      <c r="O217" s="48">
        <f>O219*O221+0.2</f>
        <v>40999.99999999999</v>
      </c>
      <c r="P217" s="48">
        <f>O217</f>
        <v>40999.99999999999</v>
      </c>
      <c r="IB217" s="53"/>
      <c r="IC217" s="53"/>
      <c r="ID217" s="53"/>
      <c r="IE217" s="53"/>
      <c r="IF217" s="53"/>
      <c r="IG217" s="53"/>
    </row>
    <row r="218" spans="1:241" s="25" customFormat="1" ht="15" customHeight="1">
      <c r="A218" s="5" t="s">
        <v>5</v>
      </c>
      <c r="B218" s="20"/>
      <c r="C218" s="20"/>
      <c r="D218" s="49"/>
      <c r="E218" s="44"/>
      <c r="F218" s="48">
        <f>SUM(E218)</f>
        <v>0</v>
      </c>
      <c r="G218" s="50"/>
      <c r="H218" s="44"/>
      <c r="I218" s="50"/>
      <c r="J218" s="44">
        <f t="shared" si="27"/>
        <v>0</v>
      </c>
      <c r="K218" s="44"/>
      <c r="L218" s="44"/>
      <c r="M218" s="44"/>
      <c r="N218" s="44"/>
      <c r="O218" s="44"/>
      <c r="P218" s="44"/>
      <c r="IB218" s="53"/>
      <c r="IC218" s="53"/>
      <c r="ID218" s="53"/>
      <c r="IE218" s="53"/>
      <c r="IF218" s="53"/>
      <c r="IG218" s="53"/>
    </row>
    <row r="219" spans="1:241" s="25" customFormat="1" ht="27.75" customHeight="1">
      <c r="A219" s="8" t="s">
        <v>341</v>
      </c>
      <c r="B219" s="20"/>
      <c r="C219" s="20"/>
      <c r="D219" s="49"/>
      <c r="E219" s="44">
        <v>260</v>
      </c>
      <c r="F219" s="48">
        <f>SUM(E219)</f>
        <v>260</v>
      </c>
      <c r="G219" s="50"/>
      <c r="H219" s="44">
        <v>780</v>
      </c>
      <c r="I219" s="50"/>
      <c r="J219" s="44">
        <f t="shared" si="27"/>
        <v>780</v>
      </c>
      <c r="K219" s="44"/>
      <c r="L219" s="44"/>
      <c r="M219" s="44"/>
      <c r="N219" s="44"/>
      <c r="O219" s="44">
        <v>115</v>
      </c>
      <c r="P219" s="44">
        <v>115</v>
      </c>
      <c r="IB219" s="53"/>
      <c r="IC219" s="53"/>
      <c r="ID219" s="53"/>
      <c r="IE219" s="53"/>
      <c r="IF219" s="53"/>
      <c r="IG219" s="53"/>
    </row>
    <row r="220" spans="1:241" s="25" customFormat="1" ht="12.75" customHeight="1">
      <c r="A220" s="19" t="s">
        <v>7</v>
      </c>
      <c r="B220" s="20"/>
      <c r="C220" s="20"/>
      <c r="D220" s="49"/>
      <c r="E220" s="44"/>
      <c r="F220" s="48">
        <f>SUM(E220)</f>
        <v>0</v>
      </c>
      <c r="G220" s="50"/>
      <c r="H220" s="44"/>
      <c r="I220" s="50"/>
      <c r="J220" s="44">
        <f t="shared" si="27"/>
        <v>0</v>
      </c>
      <c r="K220" s="44"/>
      <c r="L220" s="44"/>
      <c r="M220" s="44"/>
      <c r="N220" s="44"/>
      <c r="O220" s="44"/>
      <c r="P220" s="44"/>
      <c r="IB220" s="53"/>
      <c r="IC220" s="53"/>
      <c r="ID220" s="53"/>
      <c r="IE220" s="53"/>
      <c r="IF220" s="53"/>
      <c r="IG220" s="53"/>
    </row>
    <row r="221" spans="1:241" s="25" customFormat="1" ht="24.75" customHeight="1">
      <c r="A221" s="8" t="s">
        <v>342</v>
      </c>
      <c r="B221" s="6"/>
      <c r="C221" s="6"/>
      <c r="D221" s="7"/>
      <c r="E221" s="7">
        <f>SUM(E217)/E219</f>
        <v>532.05</v>
      </c>
      <c r="F221" s="48">
        <f>SUM(E221)</f>
        <v>532.05</v>
      </c>
      <c r="G221" s="7"/>
      <c r="H221" s="7">
        <f>H217/H219</f>
        <v>897.4358974358975</v>
      </c>
      <c r="I221" s="7"/>
      <c r="J221" s="44">
        <f t="shared" si="27"/>
        <v>897.4358974358975</v>
      </c>
      <c r="K221" s="7"/>
      <c r="L221" s="7"/>
      <c r="M221" s="7"/>
      <c r="N221" s="7"/>
      <c r="O221" s="7">
        <v>356.52</v>
      </c>
      <c r="P221" s="7">
        <v>356.52</v>
      </c>
      <c r="IB221" s="53"/>
      <c r="IC221" s="53"/>
      <c r="ID221" s="53"/>
      <c r="IE221" s="53"/>
      <c r="IF221" s="53"/>
      <c r="IG221" s="53"/>
    </row>
    <row r="222" spans="1:241" s="38" customFormat="1" ht="45">
      <c r="A222" s="34" t="s">
        <v>377</v>
      </c>
      <c r="B222" s="35"/>
      <c r="C222" s="35"/>
      <c r="D222" s="36">
        <f>D224+D225+D226+D228</f>
        <v>20696700</v>
      </c>
      <c r="E222" s="36">
        <f>E229</f>
        <v>1000000</v>
      </c>
      <c r="F222" s="36">
        <f>D222+E222</f>
        <v>21696700</v>
      </c>
      <c r="G222" s="36">
        <f>G224+G225+G226+G228+120000</f>
        <v>21211500</v>
      </c>
      <c r="H222" s="36">
        <f>H229</f>
        <v>1500000</v>
      </c>
      <c r="I222" s="36"/>
      <c r="J222" s="36">
        <f>G222+H222</f>
        <v>22711500</v>
      </c>
      <c r="K222" s="36" t="e">
        <f>(K224*K237)+(K232*K238)+(K233*K239)+(#REF!*#REF!)+11.5</f>
        <v>#REF!</v>
      </c>
      <c r="L222" s="36" t="e">
        <f>(L224*L237)+(L232*L238)+(L233*L239)+(#REF!*#REF!)+11.5</f>
        <v>#REF!</v>
      </c>
      <c r="M222" s="36" t="e">
        <f>(M224*M237)+(M232*M238)+(M233*M239)+(#REF!*#REF!)+11.5</f>
        <v>#REF!</v>
      </c>
      <c r="N222" s="36">
        <f>N224+N225+N226+N228+125000</f>
        <v>22835000</v>
      </c>
      <c r="O222" s="36">
        <f>O229</f>
        <v>2000000</v>
      </c>
      <c r="P222" s="36">
        <f>N222+O222</f>
        <v>24835000</v>
      </c>
      <c r="IB222" s="39"/>
      <c r="IC222" s="39"/>
      <c r="ID222" s="39"/>
      <c r="IE222" s="39"/>
      <c r="IF222" s="39"/>
      <c r="IG222" s="39"/>
    </row>
    <row r="223" spans="1:241" s="25" customFormat="1" ht="11.25">
      <c r="A223" s="5" t="s">
        <v>4</v>
      </c>
      <c r="B223" s="37"/>
      <c r="C223" s="37"/>
      <c r="D223" s="30"/>
      <c r="E223" s="30"/>
      <c r="F223" s="30"/>
      <c r="G223" s="30"/>
      <c r="H223" s="30"/>
      <c r="I223" s="30"/>
      <c r="J223" s="7"/>
      <c r="K223" s="7"/>
      <c r="L223" s="7"/>
      <c r="M223" s="7"/>
      <c r="N223" s="30"/>
      <c r="O223" s="30"/>
      <c r="P223" s="7"/>
      <c r="IB223" s="53"/>
      <c r="IC223" s="53"/>
      <c r="ID223" s="53"/>
      <c r="IE223" s="53"/>
      <c r="IF223" s="53"/>
      <c r="IG223" s="53"/>
    </row>
    <row r="224" spans="1:241" s="25" customFormat="1" ht="22.5">
      <c r="A224" s="8" t="s">
        <v>216</v>
      </c>
      <c r="B224" s="6"/>
      <c r="C224" s="6"/>
      <c r="D224" s="7">
        <f>15203900+116000</f>
        <v>15319900</v>
      </c>
      <c r="E224" s="7"/>
      <c r="F224" s="7">
        <f>D224+E224</f>
        <v>15319900</v>
      </c>
      <c r="G224" s="7">
        <f>15303500+98000</f>
        <v>15401500</v>
      </c>
      <c r="H224" s="7"/>
      <c r="I224" s="7"/>
      <c r="J224" s="7">
        <f>G224+H224</f>
        <v>15401500</v>
      </c>
      <c r="K224" s="7"/>
      <c r="L224" s="7"/>
      <c r="M224" s="7"/>
      <c r="N224" s="7">
        <f>15404000+1506000</f>
        <v>16910000</v>
      </c>
      <c r="O224" s="7"/>
      <c r="P224" s="7">
        <f>N224+O224</f>
        <v>16910000</v>
      </c>
      <c r="IB224" s="53"/>
      <c r="IC224" s="53"/>
      <c r="ID224" s="53"/>
      <c r="IE224" s="53"/>
      <c r="IF224" s="53"/>
      <c r="IG224" s="53"/>
    </row>
    <row r="225" spans="1:241" s="25" customFormat="1" ht="22.5">
      <c r="A225" s="8" t="s">
        <v>214</v>
      </c>
      <c r="B225" s="6"/>
      <c r="C225" s="6"/>
      <c r="D225" s="7">
        <v>4800200</v>
      </c>
      <c r="E225" s="7"/>
      <c r="F225" s="7">
        <f aca="true" t="shared" si="28" ref="F225:F245">D225+E225</f>
        <v>4800200</v>
      </c>
      <c r="G225" s="7">
        <f>G232*G238</f>
        <v>5100000</v>
      </c>
      <c r="H225" s="7"/>
      <c r="I225" s="7"/>
      <c r="J225" s="7">
        <f aca="true" t="shared" si="29" ref="J225:J245">G225+H225</f>
        <v>5100000</v>
      </c>
      <c r="K225" s="7"/>
      <c r="L225" s="7"/>
      <c r="M225" s="7"/>
      <c r="N225" s="7">
        <f>N232*N238</f>
        <v>5200000</v>
      </c>
      <c r="O225" s="7"/>
      <c r="P225" s="7">
        <f aca="true" t="shared" si="30" ref="P225:P245">N225+O225</f>
        <v>5200000</v>
      </c>
      <c r="IB225" s="53"/>
      <c r="IC225" s="53"/>
      <c r="ID225" s="53"/>
      <c r="IE225" s="53"/>
      <c r="IF225" s="53"/>
      <c r="IG225" s="53"/>
    </row>
    <row r="226" spans="1:241" s="25" customFormat="1" ht="31.5" customHeight="1">
      <c r="A226" s="8" t="s">
        <v>215</v>
      </c>
      <c r="B226" s="6"/>
      <c r="C226" s="6"/>
      <c r="D226" s="7">
        <v>401600</v>
      </c>
      <c r="E226" s="7"/>
      <c r="F226" s="7">
        <f t="shared" si="28"/>
        <v>401600</v>
      </c>
      <c r="G226" s="7">
        <f>G233*G239</f>
        <v>410000</v>
      </c>
      <c r="H226" s="7"/>
      <c r="I226" s="7"/>
      <c r="J226" s="7">
        <f t="shared" si="29"/>
        <v>410000</v>
      </c>
      <c r="K226" s="7"/>
      <c r="L226" s="7"/>
      <c r="M226" s="7"/>
      <c r="N226" s="7">
        <f>N233*N239</f>
        <v>415000</v>
      </c>
      <c r="O226" s="7"/>
      <c r="P226" s="7">
        <f t="shared" si="30"/>
        <v>415000</v>
      </c>
      <c r="IB226" s="53"/>
      <c r="IC226" s="53"/>
      <c r="ID226" s="53"/>
      <c r="IE226" s="53"/>
      <c r="IF226" s="53"/>
      <c r="IG226" s="53"/>
    </row>
    <row r="227" spans="1:241" s="25" customFormat="1" ht="22.5" hidden="1">
      <c r="A227" s="8" t="s">
        <v>173</v>
      </c>
      <c r="B227" s="6"/>
      <c r="C227" s="6"/>
      <c r="D227" s="7"/>
      <c r="E227" s="7"/>
      <c r="F227" s="7">
        <f t="shared" si="28"/>
        <v>0</v>
      </c>
      <c r="G227" s="7"/>
      <c r="H227" s="7">
        <v>1</v>
      </c>
      <c r="I227" s="7"/>
      <c r="J227" s="7">
        <f t="shared" si="29"/>
        <v>1</v>
      </c>
      <c r="K227" s="7"/>
      <c r="L227" s="7"/>
      <c r="M227" s="7"/>
      <c r="N227" s="7"/>
      <c r="O227" s="7"/>
      <c r="P227" s="7">
        <f t="shared" si="30"/>
        <v>0</v>
      </c>
      <c r="IB227" s="53"/>
      <c r="IC227" s="53"/>
      <c r="ID227" s="53"/>
      <c r="IE227" s="53"/>
      <c r="IF227" s="53"/>
      <c r="IG227" s="53"/>
    </row>
    <row r="228" spans="1:241" s="25" customFormat="1" ht="30.75" customHeight="1">
      <c r="A228" s="8" t="s">
        <v>217</v>
      </c>
      <c r="B228" s="6"/>
      <c r="C228" s="6"/>
      <c r="D228" s="7">
        <f>SUM(D235)*D240</f>
        <v>175000</v>
      </c>
      <c r="E228" s="7"/>
      <c r="F228" s="7">
        <f>D228+E228</f>
        <v>175000</v>
      </c>
      <c r="G228" s="7">
        <f>SUM(G235)*G240</f>
        <v>180000</v>
      </c>
      <c r="H228" s="7"/>
      <c r="I228" s="7"/>
      <c r="J228" s="7">
        <f>G228+H228</f>
        <v>180000</v>
      </c>
      <c r="K228" s="7"/>
      <c r="L228" s="7"/>
      <c r="M228" s="7"/>
      <c r="N228" s="7">
        <f>SUM(N235)*N240</f>
        <v>185000</v>
      </c>
      <c r="O228" s="7"/>
      <c r="P228" s="7">
        <f>N228+O228</f>
        <v>185000</v>
      </c>
      <c r="IB228" s="53"/>
      <c r="IC228" s="53"/>
      <c r="ID228" s="53"/>
      <c r="IE228" s="53"/>
      <c r="IF228" s="53"/>
      <c r="IG228" s="53"/>
    </row>
    <row r="229" spans="1:241" s="25" customFormat="1" ht="33.75">
      <c r="A229" s="8" t="s">
        <v>218</v>
      </c>
      <c r="B229" s="6"/>
      <c r="C229" s="6"/>
      <c r="D229" s="7"/>
      <c r="E229" s="7">
        <v>1000000</v>
      </c>
      <c r="F229" s="7">
        <f t="shared" si="28"/>
        <v>1000000</v>
      </c>
      <c r="G229" s="7"/>
      <c r="H229" s="7">
        <v>1500000</v>
      </c>
      <c r="I229" s="7"/>
      <c r="J229" s="7">
        <f t="shared" si="29"/>
        <v>1500000</v>
      </c>
      <c r="K229" s="7"/>
      <c r="L229" s="7"/>
      <c r="M229" s="7"/>
      <c r="N229" s="7"/>
      <c r="O229" s="7">
        <v>2000000</v>
      </c>
      <c r="P229" s="7">
        <f t="shared" si="30"/>
        <v>2000000</v>
      </c>
      <c r="IB229" s="53"/>
      <c r="IC229" s="53"/>
      <c r="ID229" s="53"/>
      <c r="IE229" s="53"/>
      <c r="IF229" s="53"/>
      <c r="IG229" s="53"/>
    </row>
    <row r="230" spans="1:241" s="25" customFormat="1" ht="11.25">
      <c r="A230" s="5" t="s">
        <v>5</v>
      </c>
      <c r="B230" s="37"/>
      <c r="C230" s="37"/>
      <c r="D230" s="30"/>
      <c r="E230" s="30"/>
      <c r="F230" s="7">
        <f t="shared" si="28"/>
        <v>0</v>
      </c>
      <c r="G230" s="30"/>
      <c r="H230" s="30"/>
      <c r="I230" s="30"/>
      <c r="J230" s="7">
        <f t="shared" si="29"/>
        <v>0</v>
      </c>
      <c r="K230" s="7"/>
      <c r="L230" s="7"/>
      <c r="M230" s="7"/>
      <c r="N230" s="30"/>
      <c r="O230" s="30"/>
      <c r="P230" s="7">
        <f t="shared" si="30"/>
        <v>0</v>
      </c>
      <c r="IB230" s="53"/>
      <c r="IC230" s="53"/>
      <c r="ID230" s="53"/>
      <c r="IE230" s="53"/>
      <c r="IF230" s="53"/>
      <c r="IG230" s="53"/>
    </row>
    <row r="231" spans="1:241" s="25" customFormat="1" ht="22.5">
      <c r="A231" s="8" t="s">
        <v>219</v>
      </c>
      <c r="B231" s="6"/>
      <c r="C231" s="6"/>
      <c r="D231" s="7">
        <v>13</v>
      </c>
      <c r="E231" s="7"/>
      <c r="F231" s="7">
        <f t="shared" si="28"/>
        <v>13</v>
      </c>
      <c r="G231" s="7">
        <v>13</v>
      </c>
      <c r="H231" s="7"/>
      <c r="I231" s="7"/>
      <c r="J231" s="7">
        <f t="shared" si="29"/>
        <v>13</v>
      </c>
      <c r="K231" s="7"/>
      <c r="L231" s="7"/>
      <c r="M231" s="7"/>
      <c r="N231" s="7">
        <v>13</v>
      </c>
      <c r="O231" s="7"/>
      <c r="P231" s="7">
        <f t="shared" si="30"/>
        <v>13</v>
      </c>
      <c r="IB231" s="53"/>
      <c r="IC231" s="53"/>
      <c r="ID231" s="53"/>
      <c r="IE231" s="53"/>
      <c r="IF231" s="53"/>
      <c r="IG231" s="53"/>
    </row>
    <row r="232" spans="1:241" s="25" customFormat="1" ht="22.5">
      <c r="A232" s="8" t="s">
        <v>184</v>
      </c>
      <c r="B232" s="6"/>
      <c r="C232" s="6"/>
      <c r="D232" s="7">
        <v>1600</v>
      </c>
      <c r="E232" s="7"/>
      <c r="F232" s="7">
        <f t="shared" si="28"/>
        <v>1600</v>
      </c>
      <c r="G232" s="7">
        <v>1600</v>
      </c>
      <c r="H232" s="7"/>
      <c r="I232" s="7"/>
      <c r="J232" s="7">
        <f t="shared" si="29"/>
        <v>1600</v>
      </c>
      <c r="K232" s="7"/>
      <c r="L232" s="7"/>
      <c r="M232" s="7"/>
      <c r="N232" s="7">
        <v>1600</v>
      </c>
      <c r="O232" s="7"/>
      <c r="P232" s="7">
        <f t="shared" si="30"/>
        <v>1600</v>
      </c>
      <c r="IB232" s="53"/>
      <c r="IC232" s="53"/>
      <c r="ID232" s="53"/>
      <c r="IE232" s="53"/>
      <c r="IF232" s="53"/>
      <c r="IG232" s="53"/>
    </row>
    <row r="233" spans="1:241" s="25" customFormat="1" ht="21.75" customHeight="1">
      <c r="A233" s="8" t="s">
        <v>104</v>
      </c>
      <c r="B233" s="6"/>
      <c r="C233" s="6"/>
      <c r="D233" s="7">
        <v>2</v>
      </c>
      <c r="E233" s="7"/>
      <c r="F233" s="7">
        <f t="shared" si="28"/>
        <v>2</v>
      </c>
      <c r="G233" s="7">
        <v>2</v>
      </c>
      <c r="H233" s="7"/>
      <c r="I233" s="7"/>
      <c r="J233" s="7">
        <f t="shared" si="29"/>
        <v>2</v>
      </c>
      <c r="K233" s="7"/>
      <c r="L233" s="7"/>
      <c r="M233" s="7"/>
      <c r="N233" s="7">
        <v>2</v>
      </c>
      <c r="O233" s="7"/>
      <c r="P233" s="7">
        <f t="shared" si="30"/>
        <v>2</v>
      </c>
      <c r="IB233" s="53"/>
      <c r="IC233" s="53"/>
      <c r="ID233" s="53"/>
      <c r="IE233" s="53"/>
      <c r="IF233" s="53"/>
      <c r="IG233" s="53"/>
    </row>
    <row r="234" spans="1:241" s="25" customFormat="1" ht="30.75" customHeight="1">
      <c r="A234" s="8" t="s">
        <v>173</v>
      </c>
      <c r="B234" s="6"/>
      <c r="C234" s="6"/>
      <c r="D234" s="7"/>
      <c r="E234" s="7">
        <v>1</v>
      </c>
      <c r="F234" s="7">
        <f t="shared" si="28"/>
        <v>1</v>
      </c>
      <c r="G234" s="7"/>
      <c r="H234" s="7">
        <v>1</v>
      </c>
      <c r="I234" s="7"/>
      <c r="J234" s="7">
        <f t="shared" si="29"/>
        <v>1</v>
      </c>
      <c r="K234" s="7"/>
      <c r="L234" s="7"/>
      <c r="M234" s="7"/>
      <c r="N234" s="7"/>
      <c r="O234" s="7">
        <v>1</v>
      </c>
      <c r="P234" s="7">
        <f t="shared" si="30"/>
        <v>1</v>
      </c>
      <c r="IB234" s="53"/>
      <c r="IC234" s="53"/>
      <c r="ID234" s="53"/>
      <c r="IE234" s="53"/>
      <c r="IF234" s="53"/>
      <c r="IG234" s="53"/>
    </row>
    <row r="235" spans="1:241" s="25" customFormat="1" ht="19.5" customHeight="1">
      <c r="A235" s="8" t="s">
        <v>343</v>
      </c>
      <c r="B235" s="6"/>
      <c r="C235" s="6"/>
      <c r="D235" s="7">
        <v>80</v>
      </c>
      <c r="E235" s="7"/>
      <c r="F235" s="7">
        <v>80</v>
      </c>
      <c r="G235" s="7">
        <v>80</v>
      </c>
      <c r="H235" s="7"/>
      <c r="I235" s="7"/>
      <c r="J235" s="7">
        <v>80</v>
      </c>
      <c r="K235" s="7"/>
      <c r="L235" s="7"/>
      <c r="M235" s="7"/>
      <c r="N235" s="7">
        <v>80</v>
      </c>
      <c r="O235" s="7"/>
      <c r="P235" s="7">
        <v>80</v>
      </c>
      <c r="IB235" s="53"/>
      <c r="IC235" s="53"/>
      <c r="ID235" s="53"/>
      <c r="IE235" s="53"/>
      <c r="IF235" s="53"/>
      <c r="IG235" s="53"/>
    </row>
    <row r="236" spans="1:241" s="25" customFormat="1" ht="11.25">
      <c r="A236" s="5" t="s">
        <v>7</v>
      </c>
      <c r="B236" s="37"/>
      <c r="C236" s="37"/>
      <c r="D236" s="30"/>
      <c r="E236" s="30"/>
      <c r="F236" s="7">
        <f t="shared" si="28"/>
        <v>0</v>
      </c>
      <c r="G236" s="30"/>
      <c r="H236" s="30"/>
      <c r="I236" s="30"/>
      <c r="J236" s="7">
        <f t="shared" si="29"/>
        <v>0</v>
      </c>
      <c r="K236" s="7"/>
      <c r="L236" s="7"/>
      <c r="M236" s="7"/>
      <c r="N236" s="30"/>
      <c r="O236" s="30"/>
      <c r="P236" s="7">
        <f t="shared" si="30"/>
        <v>0</v>
      </c>
      <c r="IB236" s="53"/>
      <c r="IC236" s="53"/>
      <c r="ID236" s="53"/>
      <c r="IE236" s="53"/>
      <c r="IF236" s="53"/>
      <c r="IG236" s="53"/>
    </row>
    <row r="237" spans="1:241" s="25" customFormat="1" ht="22.5">
      <c r="A237" s="8" t="s">
        <v>220</v>
      </c>
      <c r="B237" s="6"/>
      <c r="C237" s="6"/>
      <c r="D237" s="7">
        <f>(11555000+3000)/13</f>
        <v>889076.9230769231</v>
      </c>
      <c r="E237" s="7"/>
      <c r="F237" s="7">
        <f t="shared" si="28"/>
        <v>889076.9230769231</v>
      </c>
      <c r="G237" s="7">
        <f>(12000000+3500)/13</f>
        <v>923346.1538461539</v>
      </c>
      <c r="H237" s="7"/>
      <c r="I237" s="7"/>
      <c r="J237" s="7">
        <f t="shared" si="29"/>
        <v>923346.1538461539</v>
      </c>
      <c r="K237" s="7"/>
      <c r="L237" s="7"/>
      <c r="M237" s="7"/>
      <c r="N237" s="7">
        <f>(12200000+4000)/13</f>
        <v>938769.2307692308</v>
      </c>
      <c r="O237" s="7"/>
      <c r="P237" s="7">
        <f t="shared" si="30"/>
        <v>938769.2307692308</v>
      </c>
      <c r="IB237" s="53"/>
      <c r="IC237" s="53"/>
      <c r="ID237" s="53"/>
      <c r="IE237" s="53"/>
      <c r="IF237" s="53"/>
      <c r="IG237" s="53"/>
    </row>
    <row r="238" spans="1:241" s="25" customFormat="1" ht="24.75" customHeight="1">
      <c r="A238" s="8" t="s">
        <v>105</v>
      </c>
      <c r="B238" s="6"/>
      <c r="C238" s="6"/>
      <c r="D238" s="7">
        <v>3062.5</v>
      </c>
      <c r="E238" s="7"/>
      <c r="F238" s="7">
        <f t="shared" si="28"/>
        <v>3062.5</v>
      </c>
      <c r="G238" s="7">
        <v>3187.5</v>
      </c>
      <c r="H238" s="7"/>
      <c r="I238" s="7"/>
      <c r="J238" s="7">
        <f t="shared" si="29"/>
        <v>3187.5</v>
      </c>
      <c r="K238" s="7"/>
      <c r="L238" s="7"/>
      <c r="M238" s="7"/>
      <c r="N238" s="7">
        <v>3250</v>
      </c>
      <c r="O238" s="7"/>
      <c r="P238" s="7">
        <f t="shared" si="30"/>
        <v>3250</v>
      </c>
      <c r="IB238" s="53"/>
      <c r="IC238" s="53"/>
      <c r="ID238" s="53"/>
      <c r="IE238" s="53"/>
      <c r="IF238" s="53"/>
      <c r="IG238" s="53"/>
    </row>
    <row r="239" spans="1:241" s="25" customFormat="1" ht="22.5">
      <c r="A239" s="8" t="s">
        <v>106</v>
      </c>
      <c r="B239" s="6"/>
      <c r="C239" s="6"/>
      <c r="D239" s="7">
        <v>202000</v>
      </c>
      <c r="E239" s="7"/>
      <c r="F239" s="7">
        <f t="shared" si="28"/>
        <v>202000</v>
      </c>
      <c r="G239" s="7">
        <v>205000</v>
      </c>
      <c r="H239" s="7"/>
      <c r="I239" s="7"/>
      <c r="J239" s="7">
        <f t="shared" si="29"/>
        <v>205000</v>
      </c>
      <c r="K239" s="7"/>
      <c r="L239" s="7"/>
      <c r="M239" s="7"/>
      <c r="N239" s="7">
        <v>207500</v>
      </c>
      <c r="O239" s="7"/>
      <c r="P239" s="7">
        <f t="shared" si="30"/>
        <v>207500</v>
      </c>
      <c r="IB239" s="53"/>
      <c r="IC239" s="53"/>
      <c r="ID239" s="53"/>
      <c r="IE239" s="53"/>
      <c r="IF239" s="53"/>
      <c r="IG239" s="53"/>
    </row>
    <row r="240" spans="1:241" s="25" customFormat="1" ht="27.75" customHeight="1">
      <c r="A240" s="8" t="s">
        <v>191</v>
      </c>
      <c r="B240" s="6"/>
      <c r="C240" s="6"/>
      <c r="D240" s="7">
        <v>2187.5</v>
      </c>
      <c r="E240" s="7"/>
      <c r="F240" s="7">
        <f t="shared" si="28"/>
        <v>2187.5</v>
      </c>
      <c r="G240" s="7">
        <v>2250</v>
      </c>
      <c r="H240" s="7"/>
      <c r="I240" s="7"/>
      <c r="J240" s="7">
        <f t="shared" si="29"/>
        <v>2250</v>
      </c>
      <c r="K240" s="7"/>
      <c r="L240" s="7"/>
      <c r="M240" s="7"/>
      <c r="N240" s="7">
        <v>2312.5</v>
      </c>
      <c r="O240" s="7"/>
      <c r="P240" s="7">
        <f t="shared" si="30"/>
        <v>2312.5</v>
      </c>
      <c r="IB240" s="53"/>
      <c r="IC240" s="53"/>
      <c r="ID240" s="53"/>
      <c r="IE240" s="53"/>
      <c r="IF240" s="53"/>
      <c r="IG240" s="53"/>
    </row>
    <row r="241" spans="1:241" s="138" customFormat="1" ht="22.5">
      <c r="A241" s="135" t="s">
        <v>174</v>
      </c>
      <c r="B241" s="136"/>
      <c r="C241" s="136"/>
      <c r="D241" s="137"/>
      <c r="E241" s="137">
        <v>1000000</v>
      </c>
      <c r="F241" s="137">
        <f t="shared" si="28"/>
        <v>1000000</v>
      </c>
      <c r="G241" s="137"/>
      <c r="H241" s="137">
        <v>1500000</v>
      </c>
      <c r="I241" s="137"/>
      <c r="J241" s="137">
        <f t="shared" si="29"/>
        <v>1500000</v>
      </c>
      <c r="K241" s="137"/>
      <c r="L241" s="137"/>
      <c r="M241" s="137"/>
      <c r="N241" s="137"/>
      <c r="O241" s="137">
        <v>2000000</v>
      </c>
      <c r="P241" s="137">
        <f t="shared" si="30"/>
        <v>2000000</v>
      </c>
      <c r="IB241" s="139"/>
      <c r="IC241" s="139"/>
      <c r="ID241" s="139"/>
      <c r="IE241" s="139"/>
      <c r="IF241" s="139"/>
      <c r="IG241" s="139"/>
    </row>
    <row r="242" spans="1:241" s="25" customFormat="1" ht="12" customHeight="1">
      <c r="A242" s="5" t="s">
        <v>6</v>
      </c>
      <c r="B242" s="6"/>
      <c r="C242" s="6"/>
      <c r="D242" s="7"/>
      <c r="E242" s="7"/>
      <c r="F242" s="7">
        <f t="shared" si="28"/>
        <v>0</v>
      </c>
      <c r="G242" s="7"/>
      <c r="H242" s="7"/>
      <c r="I242" s="7"/>
      <c r="J242" s="7">
        <f t="shared" si="29"/>
        <v>0</v>
      </c>
      <c r="K242" s="7"/>
      <c r="L242" s="7"/>
      <c r="M242" s="7"/>
      <c r="N242" s="7"/>
      <c r="O242" s="7"/>
      <c r="P242" s="7">
        <f t="shared" si="30"/>
        <v>0</v>
      </c>
      <c r="IB242" s="53"/>
      <c r="IC242" s="53"/>
      <c r="ID242" s="53"/>
      <c r="IE242" s="53"/>
      <c r="IF242" s="53"/>
      <c r="IG242" s="53"/>
    </row>
    <row r="243" spans="1:241" s="25" customFormat="1" ht="33.75">
      <c r="A243" s="8" t="s">
        <v>108</v>
      </c>
      <c r="B243" s="6"/>
      <c r="C243" s="6"/>
      <c r="D243" s="7">
        <v>100</v>
      </c>
      <c r="E243" s="7"/>
      <c r="F243" s="7">
        <f t="shared" si="28"/>
        <v>100</v>
      </c>
      <c r="G243" s="7">
        <f>G231/G224*100</f>
        <v>8.440736291919618E-05</v>
      </c>
      <c r="H243" s="7"/>
      <c r="I243" s="7"/>
      <c r="J243" s="7">
        <f t="shared" si="29"/>
        <v>8.440736291919618E-05</v>
      </c>
      <c r="K243" s="7" t="e">
        <f>K231/K224*100</f>
        <v>#DIV/0!</v>
      </c>
      <c r="L243" s="7" t="e">
        <f>L231/L224*100</f>
        <v>#DIV/0!</v>
      </c>
      <c r="M243" s="7" t="e">
        <f>M231/M224*100</f>
        <v>#DIV/0!</v>
      </c>
      <c r="N243" s="7">
        <f>N231/N224*100</f>
        <v>7.68775872264932E-05</v>
      </c>
      <c r="O243" s="7"/>
      <c r="P243" s="7">
        <f t="shared" si="30"/>
        <v>7.68775872264932E-05</v>
      </c>
      <c r="IB243" s="53"/>
      <c r="IC243" s="53"/>
      <c r="ID243" s="53"/>
      <c r="IE243" s="53"/>
      <c r="IF243" s="53"/>
      <c r="IG243" s="53"/>
    </row>
    <row r="244" spans="1:241" s="25" customFormat="1" ht="29.25" customHeight="1">
      <c r="A244" s="8" t="s">
        <v>107</v>
      </c>
      <c r="B244" s="6"/>
      <c r="C244" s="6"/>
      <c r="D244" s="7"/>
      <c r="E244" s="7"/>
      <c r="F244" s="7">
        <f t="shared" si="28"/>
        <v>0</v>
      </c>
      <c r="G244" s="7">
        <f>G238/D238*100</f>
        <v>104.08163265306123</v>
      </c>
      <c r="H244" s="7"/>
      <c r="I244" s="7"/>
      <c r="J244" s="7">
        <f t="shared" si="29"/>
        <v>104.08163265306123</v>
      </c>
      <c r="K244" s="7"/>
      <c r="L244" s="7"/>
      <c r="M244" s="7"/>
      <c r="N244" s="7">
        <f>N238/G238*100</f>
        <v>101.96078431372548</v>
      </c>
      <c r="O244" s="7"/>
      <c r="P244" s="7">
        <f t="shared" si="30"/>
        <v>101.96078431372548</v>
      </c>
      <c r="IB244" s="53"/>
      <c r="IC244" s="53"/>
      <c r="ID244" s="53"/>
      <c r="IE244" s="53"/>
      <c r="IF244" s="53"/>
      <c r="IG244" s="53"/>
    </row>
    <row r="245" spans="1:241" s="25" customFormat="1" ht="38.25" customHeight="1">
      <c r="A245" s="8" t="s">
        <v>109</v>
      </c>
      <c r="B245" s="6"/>
      <c r="C245" s="6"/>
      <c r="D245" s="7"/>
      <c r="E245" s="7"/>
      <c r="F245" s="7">
        <f t="shared" si="28"/>
        <v>0</v>
      </c>
      <c r="G245" s="7">
        <f>G239/D239*100</f>
        <v>101.48514851485149</v>
      </c>
      <c r="H245" s="7"/>
      <c r="I245" s="7"/>
      <c r="J245" s="7">
        <f t="shared" si="29"/>
        <v>101.48514851485149</v>
      </c>
      <c r="K245" s="7"/>
      <c r="L245" s="7"/>
      <c r="M245" s="7"/>
      <c r="N245" s="7">
        <f>N239/G239*100</f>
        <v>101.21951219512195</v>
      </c>
      <c r="O245" s="7"/>
      <c r="P245" s="7">
        <f t="shared" si="30"/>
        <v>101.21951219512195</v>
      </c>
      <c r="IB245" s="53"/>
      <c r="IC245" s="53"/>
      <c r="ID245" s="53"/>
      <c r="IE245" s="53"/>
      <c r="IF245" s="53"/>
      <c r="IG245" s="53"/>
    </row>
    <row r="246" spans="1:241" s="38" customFormat="1" ht="22.5">
      <c r="A246" s="34" t="s">
        <v>378</v>
      </c>
      <c r="B246" s="35"/>
      <c r="C246" s="35"/>
      <c r="D246" s="36">
        <f>D248+D250+D251+D252</f>
        <v>5421400</v>
      </c>
      <c r="E246" s="36">
        <f>(E255*E260)+(E256*E261)+(E258*E263)</f>
        <v>0</v>
      </c>
      <c r="F246" s="36">
        <f aca="true" t="shared" si="31" ref="F246:F253">D246+E246</f>
        <v>5421400</v>
      </c>
      <c r="G246" s="36">
        <f>G248+G249+G250+G251+G252+G253+96000</f>
        <v>8611000</v>
      </c>
      <c r="H246" s="36">
        <f>(H255*H260)+(H256*H261)+(H258*H263)</f>
        <v>0</v>
      </c>
      <c r="I246" s="36">
        <f>(I255*I260)+(I256*I261)+(I258*I263)</f>
        <v>0</v>
      </c>
      <c r="J246" s="36">
        <f>G246+H246</f>
        <v>8611000</v>
      </c>
      <c r="K246" s="36">
        <f>(K255*K260)+(K256*K261)+(K258*K263)</f>
        <v>0</v>
      </c>
      <c r="L246" s="36">
        <f>(L255*L260)+(L256*L261)+(L258*L263)</f>
        <v>0</v>
      </c>
      <c r="M246" s="36">
        <f>(M255*M260)+(M256*M261)+(M258*M263)</f>
        <v>0</v>
      </c>
      <c r="N246" s="36">
        <f>N248+N250+N251+N252+N249</f>
        <v>9410000</v>
      </c>
      <c r="O246" s="36">
        <f>(O255*O260)+(O256*O261)+(O258*O263)</f>
        <v>0</v>
      </c>
      <c r="P246" s="36">
        <f aca="true" t="shared" si="32" ref="P246:P252">N246+O246</f>
        <v>9410000</v>
      </c>
      <c r="Q246" s="36">
        <f>(Q255*Q260)+(Q256*Q261)+(Q258*Q263)</f>
        <v>0</v>
      </c>
      <c r="IB246" s="39"/>
      <c r="IC246" s="39"/>
      <c r="ID246" s="39"/>
      <c r="IE246" s="39"/>
      <c r="IF246" s="39"/>
      <c r="IG246" s="39"/>
    </row>
    <row r="247" spans="1:241" s="38" customFormat="1" ht="11.25">
      <c r="A247" s="5" t="s">
        <v>4</v>
      </c>
      <c r="B247" s="35"/>
      <c r="C247" s="35"/>
      <c r="D247" s="36"/>
      <c r="E247" s="36"/>
      <c r="F247" s="7">
        <f t="shared" si="31"/>
        <v>0</v>
      </c>
      <c r="G247" s="7"/>
      <c r="H247" s="7"/>
      <c r="I247" s="7"/>
      <c r="J247" s="7">
        <f aca="true" t="shared" si="33" ref="J247:J253">G247+H247</f>
        <v>0</v>
      </c>
      <c r="K247" s="7"/>
      <c r="L247" s="7"/>
      <c r="M247" s="7"/>
      <c r="N247" s="7"/>
      <c r="O247" s="7"/>
      <c r="P247" s="7">
        <f t="shared" si="32"/>
        <v>0</v>
      </c>
      <c r="Q247" s="42"/>
      <c r="IB247" s="39"/>
      <c r="IC247" s="39"/>
      <c r="ID247" s="39"/>
      <c r="IE247" s="39"/>
      <c r="IF247" s="39"/>
      <c r="IG247" s="39"/>
    </row>
    <row r="248" spans="1:241" s="38" customFormat="1" ht="33.75">
      <c r="A248" s="8" t="s">
        <v>234</v>
      </c>
      <c r="B248" s="35"/>
      <c r="C248" s="35"/>
      <c r="D248" s="7">
        <v>2971400</v>
      </c>
      <c r="E248" s="36"/>
      <c r="F248" s="7">
        <f t="shared" si="31"/>
        <v>2971400</v>
      </c>
      <c r="G248" s="7">
        <v>2000000</v>
      </c>
      <c r="H248" s="7"/>
      <c r="I248" s="7"/>
      <c r="J248" s="7">
        <f t="shared" si="33"/>
        <v>2000000</v>
      </c>
      <c r="K248" s="7"/>
      <c r="L248" s="7"/>
      <c r="M248" s="7"/>
      <c r="N248" s="7">
        <v>3100000</v>
      </c>
      <c r="O248" s="7"/>
      <c r="P248" s="7">
        <f t="shared" si="32"/>
        <v>3100000</v>
      </c>
      <c r="Q248" s="42"/>
      <c r="IB248" s="39"/>
      <c r="IC248" s="39"/>
      <c r="ID248" s="39"/>
      <c r="IE248" s="39"/>
      <c r="IF248" s="39"/>
      <c r="IG248" s="39"/>
    </row>
    <row r="249" spans="1:241" s="38" customFormat="1" ht="33.75">
      <c r="A249" s="8" t="s">
        <v>401</v>
      </c>
      <c r="B249" s="35"/>
      <c r="C249" s="35"/>
      <c r="D249" s="7">
        <v>0</v>
      </c>
      <c r="E249" s="36">
        <v>0</v>
      </c>
      <c r="F249" s="7">
        <v>0</v>
      </c>
      <c r="G249" s="7">
        <v>4000000</v>
      </c>
      <c r="H249" s="7"/>
      <c r="I249" s="7"/>
      <c r="J249" s="7">
        <f t="shared" si="33"/>
        <v>4000000</v>
      </c>
      <c r="K249" s="7"/>
      <c r="L249" s="7"/>
      <c r="M249" s="7"/>
      <c r="N249" s="7">
        <v>3750000</v>
      </c>
      <c r="O249" s="7"/>
      <c r="P249" s="7">
        <f t="shared" si="32"/>
        <v>3750000</v>
      </c>
      <c r="Q249" s="42"/>
      <c r="IB249" s="39"/>
      <c r="IC249" s="39"/>
      <c r="ID249" s="39"/>
      <c r="IE249" s="39"/>
      <c r="IF249" s="39"/>
      <c r="IG249" s="39"/>
    </row>
    <row r="250" spans="1:241" s="38" customFormat="1" ht="11.25">
      <c r="A250" s="8" t="s">
        <v>235</v>
      </c>
      <c r="B250" s="35"/>
      <c r="C250" s="35"/>
      <c r="D250" s="7">
        <v>200000</v>
      </c>
      <c r="E250" s="36"/>
      <c r="F250" s="7">
        <f t="shared" si="31"/>
        <v>200000</v>
      </c>
      <c r="G250" s="7">
        <v>200000</v>
      </c>
      <c r="H250" s="7"/>
      <c r="I250" s="7"/>
      <c r="J250" s="7">
        <f t="shared" si="33"/>
        <v>200000</v>
      </c>
      <c r="K250" s="7"/>
      <c r="L250" s="7"/>
      <c r="M250" s="7"/>
      <c r="N250" s="7">
        <v>200000</v>
      </c>
      <c r="O250" s="7"/>
      <c r="P250" s="7">
        <f t="shared" si="32"/>
        <v>200000</v>
      </c>
      <c r="Q250" s="42"/>
      <c r="IB250" s="39"/>
      <c r="IC250" s="39"/>
      <c r="ID250" s="39"/>
      <c r="IE250" s="39"/>
      <c r="IF250" s="39"/>
      <c r="IG250" s="39"/>
    </row>
    <row r="251" spans="1:241" s="38" customFormat="1" ht="33.75">
      <c r="A251" s="8" t="s">
        <v>236</v>
      </c>
      <c r="B251" s="35"/>
      <c r="C251" s="35"/>
      <c r="D251" s="7">
        <v>350000</v>
      </c>
      <c r="E251" s="36"/>
      <c r="F251" s="7">
        <f t="shared" si="31"/>
        <v>350000</v>
      </c>
      <c r="G251" s="7">
        <v>400000</v>
      </c>
      <c r="H251" s="7"/>
      <c r="I251" s="7"/>
      <c r="J251" s="7">
        <f t="shared" si="33"/>
        <v>400000</v>
      </c>
      <c r="K251" s="7"/>
      <c r="L251" s="7"/>
      <c r="M251" s="7"/>
      <c r="N251" s="7">
        <v>460000</v>
      </c>
      <c r="O251" s="7"/>
      <c r="P251" s="7">
        <f t="shared" si="32"/>
        <v>460000</v>
      </c>
      <c r="Q251" s="42"/>
      <c r="IB251" s="39"/>
      <c r="IC251" s="39"/>
      <c r="ID251" s="39"/>
      <c r="IE251" s="39"/>
      <c r="IF251" s="39"/>
      <c r="IG251" s="39"/>
    </row>
    <row r="252" spans="1:241" s="38" customFormat="1" ht="33.75">
      <c r="A252" s="8" t="s">
        <v>237</v>
      </c>
      <c r="B252" s="35"/>
      <c r="C252" s="35"/>
      <c r="D252" s="7">
        <v>1900000</v>
      </c>
      <c r="E252" s="7"/>
      <c r="F252" s="7">
        <f t="shared" si="31"/>
        <v>1900000</v>
      </c>
      <c r="G252" s="7">
        <v>1900000</v>
      </c>
      <c r="H252" s="7"/>
      <c r="I252" s="7"/>
      <c r="J252" s="7">
        <f t="shared" si="33"/>
        <v>1900000</v>
      </c>
      <c r="K252" s="7"/>
      <c r="L252" s="7"/>
      <c r="M252" s="7"/>
      <c r="N252" s="7">
        <v>1900000</v>
      </c>
      <c r="O252" s="7"/>
      <c r="P252" s="7">
        <f t="shared" si="32"/>
        <v>1900000</v>
      </c>
      <c r="Q252" s="42"/>
      <c r="IB252" s="39"/>
      <c r="IC252" s="39"/>
      <c r="ID252" s="39"/>
      <c r="IE252" s="39"/>
      <c r="IF252" s="39"/>
      <c r="IG252" s="39"/>
    </row>
    <row r="253" spans="1:241" s="38" customFormat="1" ht="33.75">
      <c r="A253" s="8" t="s">
        <v>445</v>
      </c>
      <c r="B253" s="35"/>
      <c r="C253" s="35"/>
      <c r="D253" s="7">
        <v>0</v>
      </c>
      <c r="E253" s="7"/>
      <c r="F253" s="7">
        <f t="shared" si="31"/>
        <v>0</v>
      </c>
      <c r="G253" s="7">
        <v>15000</v>
      </c>
      <c r="H253" s="7"/>
      <c r="I253" s="7"/>
      <c r="J253" s="7">
        <f t="shared" si="33"/>
        <v>15000</v>
      </c>
      <c r="K253" s="7"/>
      <c r="L253" s="7"/>
      <c r="M253" s="7"/>
      <c r="N253" s="7"/>
      <c r="O253" s="7"/>
      <c r="P253" s="7"/>
      <c r="Q253" s="42"/>
      <c r="IB253" s="39"/>
      <c r="IC253" s="39"/>
      <c r="ID253" s="39"/>
      <c r="IE253" s="39"/>
      <c r="IF253" s="39"/>
      <c r="IG253" s="39"/>
    </row>
    <row r="254" spans="1:241" s="25" customFormat="1" ht="11.25">
      <c r="A254" s="5" t="s">
        <v>5</v>
      </c>
      <c r="B254" s="37"/>
      <c r="C254" s="37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IB254" s="53"/>
      <c r="IC254" s="53"/>
      <c r="ID254" s="53"/>
      <c r="IE254" s="53"/>
      <c r="IF254" s="53"/>
      <c r="IG254" s="53"/>
    </row>
    <row r="255" spans="1:241" s="25" customFormat="1" ht="35.25" customHeight="1">
      <c r="A255" s="8" t="s">
        <v>238</v>
      </c>
      <c r="B255" s="6"/>
      <c r="C255" s="6"/>
      <c r="D255" s="7">
        <v>155760</v>
      </c>
      <c r="E255" s="7"/>
      <c r="F255" s="7">
        <f>D255+E255</f>
        <v>155760</v>
      </c>
      <c r="G255" s="7">
        <f>F255</f>
        <v>155760</v>
      </c>
      <c r="H255" s="7"/>
      <c r="I255" s="7"/>
      <c r="J255" s="7">
        <f>G255+H255</f>
        <v>155760</v>
      </c>
      <c r="K255" s="7"/>
      <c r="L255" s="7"/>
      <c r="M255" s="7"/>
      <c r="N255" s="7">
        <f>G255</f>
        <v>155760</v>
      </c>
      <c r="O255" s="7"/>
      <c r="P255" s="7">
        <f>N255+O255</f>
        <v>155760</v>
      </c>
      <c r="IB255" s="53"/>
      <c r="IC255" s="53"/>
      <c r="ID255" s="53"/>
      <c r="IE255" s="53"/>
      <c r="IF255" s="53"/>
      <c r="IG255" s="53"/>
    </row>
    <row r="256" spans="1:241" s="25" customFormat="1" ht="22.5">
      <c r="A256" s="8" t="s">
        <v>111</v>
      </c>
      <c r="B256" s="6"/>
      <c r="C256" s="6"/>
      <c r="D256" s="7">
        <v>243</v>
      </c>
      <c r="E256" s="7"/>
      <c r="F256" s="7">
        <f aca="true" t="shared" si="34" ref="F256:F269">D256+E256</f>
        <v>243</v>
      </c>
      <c r="G256" s="7">
        <v>250</v>
      </c>
      <c r="H256" s="7"/>
      <c r="I256" s="7"/>
      <c r="J256" s="7">
        <f aca="true" t="shared" si="35" ref="J256:J269">G256+H256</f>
        <v>250</v>
      </c>
      <c r="K256" s="7"/>
      <c r="L256" s="7"/>
      <c r="M256" s="7"/>
      <c r="N256" s="7">
        <v>260</v>
      </c>
      <c r="O256" s="7"/>
      <c r="P256" s="7">
        <f aca="true" t="shared" si="36" ref="P256:P269">N256+O256</f>
        <v>260</v>
      </c>
      <c r="IB256" s="53"/>
      <c r="IC256" s="53"/>
      <c r="ID256" s="53"/>
      <c r="IE256" s="53"/>
      <c r="IF256" s="53"/>
      <c r="IG256" s="53"/>
    </row>
    <row r="257" spans="1:241" s="25" customFormat="1" ht="33.75">
      <c r="A257" s="8" t="s">
        <v>243</v>
      </c>
      <c r="B257" s="6"/>
      <c r="C257" s="6"/>
      <c r="D257" s="7">
        <v>11036.4</v>
      </c>
      <c r="E257" s="7"/>
      <c r="F257" s="7">
        <f t="shared" si="34"/>
        <v>11036.4</v>
      </c>
      <c r="G257" s="7">
        <f>E257+F257</f>
        <v>11036.4</v>
      </c>
      <c r="H257" s="7"/>
      <c r="I257" s="7">
        <f>G257+H257</f>
        <v>11036.4</v>
      </c>
      <c r="J257" s="7">
        <f>H257+I257</f>
        <v>11036.4</v>
      </c>
      <c r="K257" s="7">
        <f>I257+J257</f>
        <v>22072.8</v>
      </c>
      <c r="L257" s="7">
        <f>J257+K257</f>
        <v>33109.2</v>
      </c>
      <c r="M257" s="7">
        <f>K257+L257</f>
        <v>55182</v>
      </c>
      <c r="N257" s="7">
        <v>11036.4</v>
      </c>
      <c r="O257" s="7"/>
      <c r="P257" s="7">
        <f t="shared" si="36"/>
        <v>11036.4</v>
      </c>
      <c r="IB257" s="53"/>
      <c r="IC257" s="53"/>
      <c r="ID257" s="53"/>
      <c r="IE257" s="53"/>
      <c r="IF257" s="53"/>
      <c r="IG257" s="53"/>
    </row>
    <row r="258" spans="1:241" s="25" customFormat="1" ht="33" customHeight="1">
      <c r="A258" s="8" t="s">
        <v>240</v>
      </c>
      <c r="B258" s="6"/>
      <c r="C258" s="6"/>
      <c r="D258" s="7">
        <v>51.4</v>
      </c>
      <c r="E258" s="7"/>
      <c r="F258" s="7">
        <f t="shared" si="34"/>
        <v>51.4</v>
      </c>
      <c r="G258" s="7">
        <v>48</v>
      </c>
      <c r="H258" s="7"/>
      <c r="I258" s="7"/>
      <c r="J258" s="7">
        <f t="shared" si="35"/>
        <v>48</v>
      </c>
      <c r="K258" s="7"/>
      <c r="L258" s="7"/>
      <c r="M258" s="7"/>
      <c r="N258" s="7">
        <v>45</v>
      </c>
      <c r="O258" s="7"/>
      <c r="P258" s="7">
        <f t="shared" si="36"/>
        <v>45</v>
      </c>
      <c r="IB258" s="53"/>
      <c r="IC258" s="53"/>
      <c r="ID258" s="53"/>
      <c r="IE258" s="53"/>
      <c r="IF258" s="53"/>
      <c r="IG258" s="53"/>
    </row>
    <row r="259" spans="1:241" s="25" customFormat="1" ht="11.25">
      <c r="A259" s="5" t="s">
        <v>7</v>
      </c>
      <c r="B259" s="37"/>
      <c r="C259" s="37"/>
      <c r="D259" s="30"/>
      <c r="E259" s="30"/>
      <c r="F259" s="7">
        <f t="shared" si="34"/>
        <v>0</v>
      </c>
      <c r="G259" s="30"/>
      <c r="H259" s="30"/>
      <c r="I259" s="30"/>
      <c r="J259" s="7">
        <f t="shared" si="35"/>
        <v>0</v>
      </c>
      <c r="K259" s="7"/>
      <c r="L259" s="7"/>
      <c r="M259" s="7"/>
      <c r="N259" s="30"/>
      <c r="O259" s="30"/>
      <c r="P259" s="7">
        <f t="shared" si="36"/>
        <v>0</v>
      </c>
      <c r="IB259" s="53"/>
      <c r="IC259" s="53"/>
      <c r="ID259" s="53"/>
      <c r="IE259" s="53"/>
      <c r="IF259" s="53"/>
      <c r="IG259" s="53"/>
    </row>
    <row r="260" spans="1:241" s="25" customFormat="1" ht="48.75" customHeight="1">
      <c r="A260" s="8" t="s">
        <v>239</v>
      </c>
      <c r="B260" s="6"/>
      <c r="C260" s="6"/>
      <c r="D260" s="7">
        <f>D248/D255</f>
        <v>19.07678479712378</v>
      </c>
      <c r="E260" s="7"/>
      <c r="F260" s="7">
        <f t="shared" si="34"/>
        <v>19.07678479712378</v>
      </c>
      <c r="G260" s="7">
        <f>G248/G255</f>
        <v>12.840267077555213</v>
      </c>
      <c r="H260" s="7"/>
      <c r="I260" s="7"/>
      <c r="J260" s="7">
        <f t="shared" si="35"/>
        <v>12.840267077555213</v>
      </c>
      <c r="K260" s="7"/>
      <c r="L260" s="7"/>
      <c r="M260" s="7"/>
      <c r="N260" s="7">
        <f>N248/N255</f>
        <v>19.90241397021058</v>
      </c>
      <c r="O260" s="7"/>
      <c r="P260" s="7">
        <f t="shared" si="36"/>
        <v>19.90241397021058</v>
      </c>
      <c r="IB260" s="53"/>
      <c r="IC260" s="53"/>
      <c r="ID260" s="53"/>
      <c r="IE260" s="53"/>
      <c r="IF260" s="53"/>
      <c r="IG260" s="53"/>
    </row>
    <row r="261" spans="1:241" s="25" customFormat="1" ht="19.5" customHeight="1">
      <c r="A261" s="8" t="s">
        <v>112</v>
      </c>
      <c r="B261" s="6"/>
      <c r="C261" s="6"/>
      <c r="D261" s="7">
        <f>D250/D256</f>
        <v>823.0452674897119</v>
      </c>
      <c r="E261" s="7"/>
      <c r="F261" s="7">
        <f t="shared" si="34"/>
        <v>823.0452674897119</v>
      </c>
      <c r="G261" s="7">
        <f>G250/G256</f>
        <v>800</v>
      </c>
      <c r="H261" s="7"/>
      <c r="I261" s="7"/>
      <c r="J261" s="7">
        <f t="shared" si="35"/>
        <v>800</v>
      </c>
      <c r="K261" s="7"/>
      <c r="L261" s="7"/>
      <c r="M261" s="7"/>
      <c r="N261" s="7">
        <f>N250/N256</f>
        <v>769.2307692307693</v>
      </c>
      <c r="O261" s="7"/>
      <c r="P261" s="7">
        <f t="shared" si="36"/>
        <v>769.2307692307693</v>
      </c>
      <c r="IB261" s="53"/>
      <c r="IC261" s="53"/>
      <c r="ID261" s="53"/>
      <c r="IE261" s="53"/>
      <c r="IF261" s="53"/>
      <c r="IG261" s="53"/>
    </row>
    <row r="262" spans="1:241" s="25" customFormat="1" ht="28.5" customHeight="1">
      <c r="A262" s="8" t="s">
        <v>242</v>
      </c>
      <c r="B262" s="6"/>
      <c r="C262" s="6"/>
      <c r="D262" s="7">
        <f>D251/D257</f>
        <v>31.71323982458048</v>
      </c>
      <c r="E262" s="7"/>
      <c r="F262" s="7">
        <f t="shared" si="34"/>
        <v>31.71323982458048</v>
      </c>
      <c r="G262" s="7">
        <f>G251/G257</f>
        <v>36.24370265666341</v>
      </c>
      <c r="H262" s="7"/>
      <c r="I262" s="7"/>
      <c r="J262" s="7">
        <f t="shared" si="35"/>
        <v>36.24370265666341</v>
      </c>
      <c r="K262" s="7"/>
      <c r="L262" s="7"/>
      <c r="M262" s="7"/>
      <c r="N262" s="7">
        <f>N251/N257</f>
        <v>41.680258055162916</v>
      </c>
      <c r="O262" s="7"/>
      <c r="P262" s="7">
        <f t="shared" si="36"/>
        <v>41.680258055162916</v>
      </c>
      <c r="IB262" s="53"/>
      <c r="IC262" s="53"/>
      <c r="ID262" s="53"/>
      <c r="IE262" s="53"/>
      <c r="IF262" s="53"/>
      <c r="IG262" s="53"/>
    </row>
    <row r="263" spans="1:241" s="25" customFormat="1" ht="28.5" customHeight="1">
      <c r="A263" s="8" t="s">
        <v>241</v>
      </c>
      <c r="B263" s="6"/>
      <c r="C263" s="6"/>
      <c r="D263" s="7">
        <f>D252/D258</f>
        <v>36964.980544747086</v>
      </c>
      <c r="E263" s="7"/>
      <c r="F263" s="7">
        <f t="shared" si="34"/>
        <v>36964.980544747086</v>
      </c>
      <c r="G263" s="7">
        <f>G252/G258</f>
        <v>39583.333333333336</v>
      </c>
      <c r="H263" s="7"/>
      <c r="I263" s="7"/>
      <c r="J263" s="7">
        <f t="shared" si="35"/>
        <v>39583.333333333336</v>
      </c>
      <c r="K263" s="7"/>
      <c r="L263" s="7"/>
      <c r="M263" s="7"/>
      <c r="N263" s="7">
        <f>N252/N258</f>
        <v>42222.22222222222</v>
      </c>
      <c r="O263" s="7"/>
      <c r="P263" s="7">
        <f t="shared" si="36"/>
        <v>42222.22222222222</v>
      </c>
      <c r="IB263" s="53"/>
      <c r="IC263" s="53"/>
      <c r="ID263" s="53"/>
      <c r="IE263" s="53"/>
      <c r="IF263" s="53"/>
      <c r="IG263" s="53"/>
    </row>
    <row r="264" spans="1:241" s="25" customFormat="1" ht="45">
      <c r="A264" s="8" t="s">
        <v>221</v>
      </c>
      <c r="B264" s="6"/>
      <c r="C264" s="6"/>
      <c r="D264" s="7"/>
      <c r="E264" s="7"/>
      <c r="F264" s="7">
        <f t="shared" si="34"/>
        <v>0</v>
      </c>
      <c r="G264" s="7">
        <v>145.4502</v>
      </c>
      <c r="H264" s="7"/>
      <c r="I264" s="7"/>
      <c r="J264" s="7">
        <f t="shared" si="35"/>
        <v>145.4502</v>
      </c>
      <c r="K264" s="7"/>
      <c r="L264" s="7"/>
      <c r="M264" s="7"/>
      <c r="N264" s="7">
        <v>145.461241023</v>
      </c>
      <c r="O264" s="7"/>
      <c r="P264" s="7">
        <f t="shared" si="36"/>
        <v>145.461241023</v>
      </c>
      <c r="IB264" s="53"/>
      <c r="IC264" s="53"/>
      <c r="ID264" s="53"/>
      <c r="IE264" s="53"/>
      <c r="IF264" s="53"/>
      <c r="IG264" s="53"/>
    </row>
    <row r="265" spans="1:241" s="25" customFormat="1" ht="11.25">
      <c r="A265" s="5" t="s">
        <v>6</v>
      </c>
      <c r="B265" s="6"/>
      <c r="C265" s="6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IB265" s="53"/>
      <c r="IC265" s="53"/>
      <c r="ID265" s="53"/>
      <c r="IE265" s="53"/>
      <c r="IF265" s="53"/>
      <c r="IG265" s="53"/>
    </row>
    <row r="266" spans="1:241" s="25" customFormat="1" ht="36" customHeight="1">
      <c r="A266" s="8" t="s">
        <v>113</v>
      </c>
      <c r="B266" s="6"/>
      <c r="C266" s="6"/>
      <c r="D266" s="7"/>
      <c r="E266" s="7"/>
      <c r="F266" s="7">
        <f t="shared" si="34"/>
        <v>0</v>
      </c>
      <c r="G266" s="7">
        <f>G260/D260*100</f>
        <v>67.30833950326446</v>
      </c>
      <c r="H266" s="7"/>
      <c r="I266" s="7"/>
      <c r="J266" s="7">
        <f t="shared" si="35"/>
        <v>67.30833950326446</v>
      </c>
      <c r="K266" s="7"/>
      <c r="L266" s="7"/>
      <c r="M266" s="7"/>
      <c r="N266" s="7">
        <f>N260/G260*100</f>
        <v>155</v>
      </c>
      <c r="O266" s="7"/>
      <c r="P266" s="7">
        <f t="shared" si="36"/>
        <v>155</v>
      </c>
      <c r="IB266" s="53"/>
      <c r="IC266" s="53"/>
      <c r="ID266" s="53"/>
      <c r="IE266" s="53"/>
      <c r="IF266" s="53"/>
      <c r="IG266" s="53"/>
    </row>
    <row r="267" spans="1:241" s="25" customFormat="1" ht="36" customHeight="1">
      <c r="A267" s="8" t="s">
        <v>222</v>
      </c>
      <c r="B267" s="6"/>
      <c r="C267" s="6"/>
      <c r="D267" s="7"/>
      <c r="E267" s="7"/>
      <c r="F267" s="7">
        <f t="shared" si="34"/>
        <v>0</v>
      </c>
      <c r="G267" s="7">
        <f>G262/D262*100</f>
        <v>114.2857142857143</v>
      </c>
      <c r="H267" s="7"/>
      <c r="I267" s="7"/>
      <c r="J267" s="7">
        <f t="shared" si="35"/>
        <v>114.2857142857143</v>
      </c>
      <c r="K267" s="7"/>
      <c r="L267" s="7"/>
      <c r="M267" s="7"/>
      <c r="N267" s="7">
        <f>N261/G261*100</f>
        <v>96.15384615384616</v>
      </c>
      <c r="O267" s="7"/>
      <c r="P267" s="7">
        <f t="shared" si="36"/>
        <v>96.15384615384616</v>
      </c>
      <c r="IB267" s="53"/>
      <c r="IC267" s="53"/>
      <c r="ID267" s="53"/>
      <c r="IE267" s="53"/>
      <c r="IF267" s="53"/>
      <c r="IG267" s="53"/>
    </row>
    <row r="268" spans="1:241" s="25" customFormat="1" ht="36" customHeight="1">
      <c r="A268" s="8" t="s">
        <v>244</v>
      </c>
      <c r="B268" s="6"/>
      <c r="C268" s="6"/>
      <c r="D268" s="7"/>
      <c r="E268" s="7"/>
      <c r="F268" s="7">
        <f t="shared" si="34"/>
        <v>0</v>
      </c>
      <c r="G268" s="7">
        <f>G263/D263*100</f>
        <v>107.08333333333333</v>
      </c>
      <c r="H268" s="7"/>
      <c r="I268" s="7"/>
      <c r="J268" s="7">
        <f t="shared" si="35"/>
        <v>107.08333333333333</v>
      </c>
      <c r="K268" s="7"/>
      <c r="L268" s="7"/>
      <c r="M268" s="7"/>
      <c r="N268" s="7">
        <f>N262/G262*100</f>
        <v>114.99999999999999</v>
      </c>
      <c r="O268" s="7"/>
      <c r="P268" s="7">
        <f t="shared" si="36"/>
        <v>114.99999999999999</v>
      </c>
      <c r="IB268" s="53"/>
      <c r="IC268" s="53"/>
      <c r="ID268" s="53"/>
      <c r="IE268" s="53"/>
      <c r="IF268" s="53"/>
      <c r="IG268" s="53"/>
    </row>
    <row r="269" spans="1:241" s="25" customFormat="1" ht="33.75">
      <c r="A269" s="8" t="s">
        <v>245</v>
      </c>
      <c r="B269" s="6"/>
      <c r="C269" s="6"/>
      <c r="D269" s="7"/>
      <c r="E269" s="7"/>
      <c r="F269" s="7">
        <f t="shared" si="34"/>
        <v>0</v>
      </c>
      <c r="G269" s="7">
        <f>G263/D263*100</f>
        <v>107.08333333333333</v>
      </c>
      <c r="H269" s="7"/>
      <c r="I269" s="7"/>
      <c r="J269" s="7">
        <f t="shared" si="35"/>
        <v>107.08333333333333</v>
      </c>
      <c r="K269" s="7"/>
      <c r="L269" s="7"/>
      <c r="M269" s="7"/>
      <c r="N269" s="7">
        <f>N263/G263*100</f>
        <v>106.66666666666664</v>
      </c>
      <c r="O269" s="7"/>
      <c r="P269" s="7">
        <f t="shared" si="36"/>
        <v>106.66666666666664</v>
      </c>
      <c r="IB269" s="53"/>
      <c r="IC269" s="53"/>
      <c r="ID269" s="53"/>
      <c r="IE269" s="53"/>
      <c r="IF269" s="53"/>
      <c r="IG269" s="53"/>
    </row>
    <row r="270" spans="1:241" s="38" customFormat="1" ht="22.5">
      <c r="A270" s="34" t="s">
        <v>379</v>
      </c>
      <c r="B270" s="35"/>
      <c r="C270" s="35"/>
      <c r="D270" s="36">
        <f>(D271*D275)+(D272*D276)+(D273*D278)-1.78+25000</f>
        <v>20099999.999959998</v>
      </c>
      <c r="E270" s="36">
        <f>(E271*E275)+(E272*E276)+(E273*E278)</f>
        <v>0</v>
      </c>
      <c r="F270" s="36">
        <f>D270</f>
        <v>20099999.999959998</v>
      </c>
      <c r="G270" s="36">
        <f>(G271*G275)+(G272*G276)+(G273*G278)+2928700-3000000</f>
        <v>20183699.999900002</v>
      </c>
      <c r="H270" s="36">
        <f>(H271*H275)+(H272*H276)+(H273*H278)</f>
        <v>0</v>
      </c>
      <c r="I270" s="36">
        <v>0</v>
      </c>
      <c r="J270" s="36">
        <f>G270+H270</f>
        <v>20183699.999900002</v>
      </c>
      <c r="K270" s="36">
        <f>(K271*K275)+(K272*K276)+(K273*K278)</f>
        <v>0</v>
      </c>
      <c r="L270" s="36">
        <f>(L271*L275)+(L272*L276)+(L273*L278)</f>
        <v>0</v>
      </c>
      <c r="M270" s="36">
        <f>(M271*M275)+(M272*M276)+(M273*M278)</f>
        <v>0</v>
      </c>
      <c r="N270" s="36">
        <f>(N271*N275)+(N272*N276)+(N273*N278)</f>
        <v>21820000.00031</v>
      </c>
      <c r="O270" s="36">
        <f>(O271*O275)+(O272*O276)+(O273*O278)</f>
        <v>0</v>
      </c>
      <c r="P270" s="36">
        <f>N270+O270</f>
        <v>21820000.00031</v>
      </c>
      <c r="Q270" s="36">
        <f>(Q271*Q275)+(Q272*Q276)+(Q273*Q278)</f>
        <v>0</v>
      </c>
      <c r="IB270" s="39"/>
      <c r="IC270" s="39"/>
      <c r="ID270" s="39"/>
      <c r="IE270" s="39"/>
      <c r="IF270" s="39"/>
      <c r="IG270" s="39"/>
    </row>
    <row r="271" spans="1:241" s="25" customFormat="1" ht="22.5">
      <c r="A271" s="8" t="s">
        <v>114</v>
      </c>
      <c r="B271" s="6"/>
      <c r="C271" s="6"/>
      <c r="D271" s="7">
        <v>33</v>
      </c>
      <c r="E271" s="7"/>
      <c r="F271" s="7">
        <f>D271+E271</f>
        <v>33</v>
      </c>
      <c r="G271" s="7">
        <v>30</v>
      </c>
      <c r="H271" s="7"/>
      <c r="I271" s="7"/>
      <c r="J271" s="7">
        <f>G271+H271</f>
        <v>30</v>
      </c>
      <c r="K271" s="7"/>
      <c r="L271" s="7"/>
      <c r="M271" s="7"/>
      <c r="N271" s="7">
        <v>28</v>
      </c>
      <c r="O271" s="7"/>
      <c r="P271" s="7">
        <f>N271+O271</f>
        <v>28</v>
      </c>
      <c r="IB271" s="53"/>
      <c r="IC271" s="53"/>
      <c r="ID271" s="53"/>
      <c r="IE271" s="53"/>
      <c r="IF271" s="53"/>
      <c r="IG271" s="53"/>
    </row>
    <row r="272" spans="1:241" s="25" customFormat="1" ht="22.5" customHeight="1">
      <c r="A272" s="8" t="s">
        <v>115</v>
      </c>
      <c r="B272" s="6"/>
      <c r="C272" s="6"/>
      <c r="D272" s="7">
        <v>6</v>
      </c>
      <c r="E272" s="7"/>
      <c r="F272" s="7">
        <f aca="true" t="shared" si="37" ref="F272:F282">D272+E272</f>
        <v>6</v>
      </c>
      <c r="G272" s="7">
        <f>D272</f>
        <v>6</v>
      </c>
      <c r="H272" s="7"/>
      <c r="I272" s="7"/>
      <c r="J272" s="7">
        <f aca="true" t="shared" si="38" ref="J272:J282">G272+H272</f>
        <v>6</v>
      </c>
      <c r="K272" s="7"/>
      <c r="L272" s="7"/>
      <c r="M272" s="7"/>
      <c r="N272" s="7">
        <v>7</v>
      </c>
      <c r="O272" s="7"/>
      <c r="P272" s="7">
        <f aca="true" t="shared" si="39" ref="P272:P282">N272+O272</f>
        <v>7</v>
      </c>
      <c r="IB272" s="53"/>
      <c r="IC272" s="53"/>
      <c r="ID272" s="53"/>
      <c r="IE272" s="53"/>
      <c r="IF272" s="53"/>
      <c r="IG272" s="53"/>
    </row>
    <row r="273" spans="1:241" s="25" customFormat="1" ht="22.5" customHeight="1">
      <c r="A273" s="8" t="s">
        <v>161</v>
      </c>
      <c r="B273" s="6"/>
      <c r="C273" s="6"/>
      <c r="D273" s="7">
        <v>77</v>
      </c>
      <c r="E273" s="7"/>
      <c r="F273" s="7">
        <f t="shared" si="37"/>
        <v>77</v>
      </c>
      <c r="G273" s="7">
        <v>80</v>
      </c>
      <c r="H273" s="7"/>
      <c r="I273" s="7"/>
      <c r="J273" s="7">
        <f t="shared" si="38"/>
        <v>80</v>
      </c>
      <c r="K273" s="7"/>
      <c r="L273" s="7"/>
      <c r="M273" s="7"/>
      <c r="N273" s="7">
        <v>90</v>
      </c>
      <c r="O273" s="7"/>
      <c r="P273" s="7">
        <f t="shared" si="39"/>
        <v>90</v>
      </c>
      <c r="IB273" s="53"/>
      <c r="IC273" s="53"/>
      <c r="ID273" s="53"/>
      <c r="IE273" s="53"/>
      <c r="IF273" s="53"/>
      <c r="IG273" s="53"/>
    </row>
    <row r="274" spans="1:241" s="25" customFormat="1" ht="12" customHeight="1">
      <c r="A274" s="5" t="s">
        <v>7</v>
      </c>
      <c r="B274" s="37"/>
      <c r="C274" s="37"/>
      <c r="D274" s="30"/>
      <c r="E274" s="30"/>
      <c r="F274" s="7"/>
      <c r="G274" s="30"/>
      <c r="H274" s="30"/>
      <c r="I274" s="7"/>
      <c r="J274" s="7"/>
      <c r="K274" s="7"/>
      <c r="L274" s="7"/>
      <c r="M274" s="7"/>
      <c r="N274" s="30"/>
      <c r="O274" s="30"/>
      <c r="P274" s="7"/>
      <c r="IB274" s="53"/>
      <c r="IC274" s="53"/>
      <c r="ID274" s="53"/>
      <c r="IE274" s="53"/>
      <c r="IF274" s="53"/>
      <c r="IG274" s="53"/>
    </row>
    <row r="275" spans="1:241" s="25" customFormat="1" ht="22.5" customHeight="1">
      <c r="A275" s="8" t="s">
        <v>116</v>
      </c>
      <c r="B275" s="6"/>
      <c r="C275" s="6"/>
      <c r="D275" s="7">
        <v>506060.66</v>
      </c>
      <c r="E275" s="7"/>
      <c r="F275" s="7">
        <f t="shared" si="37"/>
        <v>506060.66</v>
      </c>
      <c r="G275" s="7">
        <v>593333.33333</v>
      </c>
      <c r="H275" s="7"/>
      <c r="I275" s="7"/>
      <c r="J275" s="7">
        <f t="shared" si="38"/>
        <v>593333.33333</v>
      </c>
      <c r="K275" s="7"/>
      <c r="L275" s="7"/>
      <c r="M275" s="7"/>
      <c r="N275" s="7">
        <v>675000</v>
      </c>
      <c r="O275" s="7"/>
      <c r="P275" s="7">
        <f t="shared" si="39"/>
        <v>675000</v>
      </c>
      <c r="IB275" s="53"/>
      <c r="IC275" s="53"/>
      <c r="ID275" s="53"/>
      <c r="IE275" s="53"/>
      <c r="IF275" s="53"/>
      <c r="IG275" s="53"/>
    </row>
    <row r="276" spans="1:241" s="25" customFormat="1" ht="22.5" customHeight="1">
      <c r="A276" s="8" t="s">
        <v>117</v>
      </c>
      <c r="B276" s="6"/>
      <c r="C276" s="6"/>
      <c r="D276" s="7">
        <v>529166.66666</v>
      </c>
      <c r="E276" s="7"/>
      <c r="F276" s="7">
        <f t="shared" si="37"/>
        <v>529166.66666</v>
      </c>
      <c r="G276" s="7">
        <v>367500</v>
      </c>
      <c r="H276" s="7"/>
      <c r="I276" s="7"/>
      <c r="J276" s="7">
        <f t="shared" si="38"/>
        <v>367500</v>
      </c>
      <c r="K276" s="7"/>
      <c r="L276" s="7"/>
      <c r="M276" s="7"/>
      <c r="N276" s="7">
        <f>395833.33333-21547.619</f>
        <v>374285.71433</v>
      </c>
      <c r="O276" s="7"/>
      <c r="P276" s="7">
        <f t="shared" si="39"/>
        <v>374285.71433</v>
      </c>
      <c r="IB276" s="53"/>
      <c r="IC276" s="53"/>
      <c r="ID276" s="53"/>
      <c r="IE276" s="53"/>
      <c r="IF276" s="53"/>
      <c r="IG276" s="53"/>
    </row>
    <row r="277" spans="1:241" s="25" customFormat="1" ht="12" customHeight="1">
      <c r="A277" s="5" t="s">
        <v>6</v>
      </c>
      <c r="B277" s="37"/>
      <c r="C277" s="37"/>
      <c r="D277" s="30"/>
      <c r="E277" s="30"/>
      <c r="F277" s="7"/>
      <c r="G277" s="30"/>
      <c r="H277" s="30"/>
      <c r="I277" s="7"/>
      <c r="J277" s="7"/>
      <c r="K277" s="7"/>
      <c r="L277" s="7"/>
      <c r="M277" s="7"/>
      <c r="N277" s="30"/>
      <c r="O277" s="30"/>
      <c r="P277" s="7"/>
      <c r="IB277" s="53"/>
      <c r="IC277" s="53"/>
      <c r="ID277" s="53"/>
      <c r="IE277" s="53"/>
      <c r="IF277" s="53"/>
      <c r="IG277" s="53"/>
    </row>
    <row r="278" spans="1:241" s="25" customFormat="1" ht="32.25" customHeight="1">
      <c r="A278" s="8" t="s">
        <v>185</v>
      </c>
      <c r="B278" s="6"/>
      <c r="C278" s="6"/>
      <c r="D278" s="7">
        <f>200000/77</f>
        <v>2597.4025974025976</v>
      </c>
      <c r="E278" s="7"/>
      <c r="F278" s="7">
        <f t="shared" si="37"/>
        <v>2597.4025974025976</v>
      </c>
      <c r="G278" s="7">
        <v>3125</v>
      </c>
      <c r="H278" s="7"/>
      <c r="I278" s="7"/>
      <c r="J278" s="7">
        <f t="shared" si="38"/>
        <v>3125</v>
      </c>
      <c r="K278" s="7"/>
      <c r="L278" s="7"/>
      <c r="M278" s="7"/>
      <c r="N278" s="7">
        <f>300000/90</f>
        <v>3333.3333333333335</v>
      </c>
      <c r="O278" s="7"/>
      <c r="P278" s="7">
        <f t="shared" si="39"/>
        <v>3333.3333333333335</v>
      </c>
      <c r="IB278" s="53"/>
      <c r="IC278" s="53"/>
      <c r="ID278" s="53"/>
      <c r="IE278" s="53"/>
      <c r="IF278" s="53"/>
      <c r="IG278" s="53"/>
    </row>
    <row r="279" spans="1:241" s="25" customFormat="1" ht="11.25">
      <c r="A279" s="5" t="s">
        <v>6</v>
      </c>
      <c r="B279" s="6"/>
      <c r="C279" s="6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IB279" s="53"/>
      <c r="IC279" s="53"/>
      <c r="ID279" s="53"/>
      <c r="IE279" s="53"/>
      <c r="IF279" s="53"/>
      <c r="IG279" s="53"/>
    </row>
    <row r="280" spans="1:241" s="25" customFormat="1" ht="33.75">
      <c r="A280" s="8" t="s">
        <v>118</v>
      </c>
      <c r="B280" s="6"/>
      <c r="C280" s="6"/>
      <c r="D280" s="7"/>
      <c r="E280" s="7"/>
      <c r="F280" s="7">
        <f t="shared" si="37"/>
        <v>0</v>
      </c>
      <c r="G280" s="7">
        <f>G275/F275*100</f>
        <v>117.2454964845519</v>
      </c>
      <c r="H280" s="7"/>
      <c r="I280" s="7"/>
      <c r="J280" s="7">
        <f t="shared" si="38"/>
        <v>117.2454964845519</v>
      </c>
      <c r="K280" s="7"/>
      <c r="L280" s="7"/>
      <c r="M280" s="7"/>
      <c r="N280" s="7">
        <f>N275/J275*100</f>
        <v>113.76404494445933</v>
      </c>
      <c r="O280" s="7"/>
      <c r="P280" s="7">
        <f t="shared" si="39"/>
        <v>113.76404494445933</v>
      </c>
      <c r="IB280" s="53"/>
      <c r="IC280" s="53"/>
      <c r="ID280" s="53"/>
      <c r="IE280" s="53"/>
      <c r="IF280" s="53"/>
      <c r="IG280" s="53"/>
    </row>
    <row r="281" spans="1:241" s="25" customFormat="1" ht="33.75">
      <c r="A281" s="8" t="s">
        <v>119</v>
      </c>
      <c r="B281" s="6"/>
      <c r="C281" s="6"/>
      <c r="D281" s="7"/>
      <c r="E281" s="7"/>
      <c r="F281" s="7">
        <f t="shared" si="37"/>
        <v>0</v>
      </c>
      <c r="G281" s="7">
        <f>G276/D276*100</f>
        <v>69.44881889851274</v>
      </c>
      <c r="H281" s="7"/>
      <c r="I281" s="7"/>
      <c r="J281" s="7">
        <f t="shared" si="38"/>
        <v>69.44881889851274</v>
      </c>
      <c r="K281" s="7"/>
      <c r="L281" s="7"/>
      <c r="M281" s="7"/>
      <c r="N281" s="7">
        <f>N276/G276*100</f>
        <v>101.84645287891156</v>
      </c>
      <c r="O281" s="7"/>
      <c r="P281" s="7">
        <f t="shared" si="39"/>
        <v>101.84645287891156</v>
      </c>
      <c r="IB281" s="53"/>
      <c r="IC281" s="53"/>
      <c r="ID281" s="53"/>
      <c r="IE281" s="53"/>
      <c r="IF281" s="53"/>
      <c r="IG281" s="53"/>
    </row>
    <row r="282" spans="1:241" s="25" customFormat="1" ht="27" customHeight="1">
      <c r="A282" s="8" t="s">
        <v>223</v>
      </c>
      <c r="B282" s="6"/>
      <c r="C282" s="6"/>
      <c r="D282" s="7"/>
      <c r="E282" s="7"/>
      <c r="F282" s="7">
        <f t="shared" si="37"/>
        <v>0</v>
      </c>
      <c r="G282" s="7">
        <f>G278/D278*100</f>
        <v>120.3125</v>
      </c>
      <c r="H282" s="7"/>
      <c r="I282" s="7"/>
      <c r="J282" s="7">
        <f t="shared" si="38"/>
        <v>120.3125</v>
      </c>
      <c r="K282" s="7"/>
      <c r="L282" s="7"/>
      <c r="M282" s="7"/>
      <c r="N282" s="7">
        <f>N278/G278*100</f>
        <v>106.66666666666667</v>
      </c>
      <c r="O282" s="7"/>
      <c r="P282" s="7">
        <f t="shared" si="39"/>
        <v>106.66666666666667</v>
      </c>
      <c r="IB282" s="53"/>
      <c r="IC282" s="53"/>
      <c r="ID282" s="53"/>
      <c r="IE282" s="53"/>
      <c r="IF282" s="53"/>
      <c r="IG282" s="53"/>
    </row>
    <row r="283" spans="1:241" s="38" customFormat="1" ht="24" customHeight="1">
      <c r="A283" s="34" t="s">
        <v>380</v>
      </c>
      <c r="B283" s="35"/>
      <c r="C283" s="35"/>
      <c r="D283" s="36">
        <v>1000000</v>
      </c>
      <c r="E283" s="36"/>
      <c r="F283" s="36">
        <f>D283</f>
        <v>1000000</v>
      </c>
      <c r="G283" s="36">
        <v>1200000</v>
      </c>
      <c r="H283" s="36"/>
      <c r="I283" s="36"/>
      <c r="J283" s="36">
        <f>G283</f>
        <v>1200000</v>
      </c>
      <c r="K283" s="36">
        <f>(K285*K287)</f>
        <v>0</v>
      </c>
      <c r="L283" s="36">
        <f>(L285*L287)</f>
        <v>0</v>
      </c>
      <c r="M283" s="36">
        <f>(M285*M287)</f>
        <v>0</v>
      </c>
      <c r="N283" s="36">
        <v>1400000</v>
      </c>
      <c r="O283" s="36">
        <f>(O285*O287)</f>
        <v>0</v>
      </c>
      <c r="P283" s="36">
        <f>N283</f>
        <v>1400000</v>
      </c>
      <c r="IB283" s="39"/>
      <c r="IC283" s="39"/>
      <c r="ID283" s="39"/>
      <c r="IE283" s="39"/>
      <c r="IF283" s="39"/>
      <c r="IG283" s="39"/>
    </row>
    <row r="284" spans="1:241" s="25" customFormat="1" ht="11.25">
      <c r="A284" s="5" t="s">
        <v>5</v>
      </c>
      <c r="B284" s="6"/>
      <c r="C284" s="6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IB284" s="53"/>
      <c r="IC284" s="53"/>
      <c r="ID284" s="53"/>
      <c r="IE284" s="53"/>
      <c r="IF284" s="53"/>
      <c r="IG284" s="53"/>
    </row>
    <row r="285" spans="1:241" s="25" customFormat="1" ht="33.75">
      <c r="A285" s="8" t="s">
        <v>246</v>
      </c>
      <c r="B285" s="6"/>
      <c r="C285" s="6"/>
      <c r="D285" s="7">
        <v>750</v>
      </c>
      <c r="E285" s="7"/>
      <c r="F285" s="7">
        <f>D285</f>
        <v>750</v>
      </c>
      <c r="G285" s="7">
        <v>700</v>
      </c>
      <c r="H285" s="7"/>
      <c r="I285" s="7"/>
      <c r="J285" s="7">
        <f>G285</f>
        <v>700</v>
      </c>
      <c r="K285" s="7"/>
      <c r="L285" s="7"/>
      <c r="M285" s="7"/>
      <c r="N285" s="7">
        <v>650</v>
      </c>
      <c r="O285" s="7"/>
      <c r="P285" s="7">
        <f>N285</f>
        <v>650</v>
      </c>
      <c r="IB285" s="53"/>
      <c r="IC285" s="53"/>
      <c r="ID285" s="53"/>
      <c r="IE285" s="53"/>
      <c r="IF285" s="53"/>
      <c r="IG285" s="53"/>
    </row>
    <row r="286" spans="1:241" s="25" customFormat="1" ht="11.25">
      <c r="A286" s="5" t="s">
        <v>7</v>
      </c>
      <c r="B286" s="6"/>
      <c r="C286" s="6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IB286" s="53"/>
      <c r="IC286" s="53"/>
      <c r="ID286" s="53"/>
      <c r="IE286" s="53"/>
      <c r="IF286" s="53"/>
      <c r="IG286" s="53"/>
    </row>
    <row r="287" spans="1:241" s="25" customFormat="1" ht="22.5" customHeight="1">
      <c r="A287" s="8" t="s">
        <v>247</v>
      </c>
      <c r="B287" s="6"/>
      <c r="C287" s="6"/>
      <c r="D287" s="7">
        <f>D283/D285</f>
        <v>1333.3333333333333</v>
      </c>
      <c r="E287" s="7"/>
      <c r="F287" s="7">
        <f>D287</f>
        <v>1333.3333333333333</v>
      </c>
      <c r="G287" s="7">
        <f>G283/G285</f>
        <v>1714.2857142857142</v>
      </c>
      <c r="H287" s="7"/>
      <c r="I287" s="7"/>
      <c r="J287" s="7">
        <f>G287</f>
        <v>1714.2857142857142</v>
      </c>
      <c r="K287" s="7"/>
      <c r="L287" s="7"/>
      <c r="M287" s="7"/>
      <c r="N287" s="7">
        <f>1400000/750</f>
        <v>1866.6666666666667</v>
      </c>
      <c r="O287" s="7"/>
      <c r="P287" s="7">
        <f>N287</f>
        <v>1866.6666666666667</v>
      </c>
      <c r="IB287" s="53"/>
      <c r="IC287" s="53"/>
      <c r="ID287" s="53"/>
      <c r="IE287" s="53"/>
      <c r="IF287" s="53"/>
      <c r="IG287" s="53"/>
    </row>
    <row r="288" spans="1:241" s="25" customFormat="1" ht="11.25">
      <c r="A288" s="5" t="s">
        <v>6</v>
      </c>
      <c r="B288" s="6"/>
      <c r="C288" s="6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IB288" s="53"/>
      <c r="IC288" s="53"/>
      <c r="ID288" s="53"/>
      <c r="IE288" s="53"/>
      <c r="IF288" s="53"/>
      <c r="IG288" s="53"/>
    </row>
    <row r="289" spans="1:241" s="25" customFormat="1" ht="24" customHeight="1">
      <c r="A289" s="8" t="s">
        <v>179</v>
      </c>
      <c r="B289" s="6"/>
      <c r="C289" s="6"/>
      <c r="D289" s="7"/>
      <c r="E289" s="7"/>
      <c r="F289" s="7"/>
      <c r="G289" s="7">
        <f>G285/D285*100</f>
        <v>93.33333333333333</v>
      </c>
      <c r="H289" s="7"/>
      <c r="I289" s="7"/>
      <c r="J289" s="7">
        <f>G289</f>
        <v>93.33333333333333</v>
      </c>
      <c r="K289" s="7"/>
      <c r="L289" s="7"/>
      <c r="M289" s="7"/>
      <c r="N289" s="7">
        <f>N285/G285*100</f>
        <v>92.85714285714286</v>
      </c>
      <c r="O289" s="7"/>
      <c r="P289" s="7">
        <f>N289</f>
        <v>92.85714285714286</v>
      </c>
      <c r="IB289" s="53"/>
      <c r="IC289" s="53"/>
      <c r="ID289" s="53"/>
      <c r="IE289" s="53"/>
      <c r="IF289" s="53"/>
      <c r="IG289" s="53"/>
    </row>
    <row r="290" spans="1:241" s="25" customFormat="1" ht="31.5" customHeight="1">
      <c r="A290" s="8" t="s">
        <v>180</v>
      </c>
      <c r="B290" s="6"/>
      <c r="C290" s="6"/>
      <c r="D290" s="7"/>
      <c r="E290" s="7"/>
      <c r="F290" s="7"/>
      <c r="G290" s="7">
        <f>G287/D287*100</f>
        <v>128.57142857142858</v>
      </c>
      <c r="H290" s="7"/>
      <c r="I290" s="7"/>
      <c r="J290" s="7">
        <f>G290</f>
        <v>128.57142857142858</v>
      </c>
      <c r="K290" s="7"/>
      <c r="L290" s="7"/>
      <c r="M290" s="7"/>
      <c r="N290" s="7">
        <f>N287/G287*100</f>
        <v>108.8888888888889</v>
      </c>
      <c r="O290" s="7"/>
      <c r="P290" s="7">
        <f>N290</f>
        <v>108.8888888888889</v>
      </c>
      <c r="IB290" s="53"/>
      <c r="IC290" s="53"/>
      <c r="ID290" s="53"/>
      <c r="IE290" s="53"/>
      <c r="IF290" s="53"/>
      <c r="IG290" s="53"/>
    </row>
    <row r="291" spans="1:241" s="38" customFormat="1" ht="22.5" customHeight="1">
      <c r="A291" s="34" t="s">
        <v>381</v>
      </c>
      <c r="B291" s="35"/>
      <c r="C291" s="35"/>
      <c r="D291" s="36"/>
      <c r="E291" s="36">
        <f>11780000+5075000+152250</f>
        <v>17007250</v>
      </c>
      <c r="F291" s="36">
        <f>E291</f>
        <v>17007250</v>
      </c>
      <c r="G291" s="36">
        <f>G293*G295</f>
        <v>0</v>
      </c>
      <c r="H291" s="36">
        <f>12000000+6097000+185000+6401000+20000+500000+636000+670000</f>
        <v>26509000</v>
      </c>
      <c r="I291" s="36">
        <f>I293*I295</f>
        <v>0</v>
      </c>
      <c r="J291" s="36">
        <f>G291+H291</f>
        <v>26509000</v>
      </c>
      <c r="K291" s="36">
        <f>K293*K295</f>
        <v>0</v>
      </c>
      <c r="L291" s="36">
        <f>L293*L295</f>
        <v>0</v>
      </c>
      <c r="M291" s="36">
        <f>M293*M295</f>
        <v>0</v>
      </c>
      <c r="N291" s="36">
        <f>N293*N295</f>
        <v>0</v>
      </c>
      <c r="O291" s="36">
        <f>12100000-18000+O299+O300+O298</f>
        <v>24384783.759999998</v>
      </c>
      <c r="P291" s="36">
        <f>N291+O291</f>
        <v>24384783.759999998</v>
      </c>
      <c r="IB291" s="39"/>
      <c r="IC291" s="39"/>
      <c r="ID291" s="39"/>
      <c r="IE291" s="39"/>
      <c r="IF291" s="39"/>
      <c r="IG291" s="39"/>
    </row>
    <row r="292" spans="1:241" s="25" customFormat="1" ht="11.25">
      <c r="A292" s="5" t="s">
        <v>5</v>
      </c>
      <c r="B292" s="37"/>
      <c r="C292" s="37"/>
      <c r="D292" s="30"/>
      <c r="E292" s="30"/>
      <c r="F292" s="7"/>
      <c r="G292" s="30"/>
      <c r="H292" s="30"/>
      <c r="I292" s="30"/>
      <c r="J292" s="7"/>
      <c r="K292" s="7"/>
      <c r="L292" s="7"/>
      <c r="M292" s="7"/>
      <c r="N292" s="30"/>
      <c r="O292" s="30"/>
      <c r="P292" s="7"/>
      <c r="IB292" s="53"/>
      <c r="IC292" s="53"/>
      <c r="ID292" s="53"/>
      <c r="IE292" s="53"/>
      <c r="IF292" s="53"/>
      <c r="IG292" s="53"/>
    </row>
    <row r="293" spans="1:241" s="25" customFormat="1" ht="21.75" customHeight="1">
      <c r="A293" s="8" t="s">
        <v>120</v>
      </c>
      <c r="B293" s="6"/>
      <c r="C293" s="6"/>
      <c r="D293" s="7"/>
      <c r="E293" s="7">
        <f>20+6</f>
        <v>26</v>
      </c>
      <c r="F293" s="7">
        <f>E293</f>
        <v>26</v>
      </c>
      <c r="G293" s="7"/>
      <c r="H293" s="7">
        <v>18</v>
      </c>
      <c r="I293" s="7"/>
      <c r="J293" s="7">
        <f>G293+H293</f>
        <v>18</v>
      </c>
      <c r="K293" s="7"/>
      <c r="L293" s="7"/>
      <c r="M293" s="7"/>
      <c r="N293" s="7"/>
      <c r="O293" s="7">
        <v>15</v>
      </c>
      <c r="P293" s="7">
        <f>O293</f>
        <v>15</v>
      </c>
      <c r="IB293" s="53"/>
      <c r="IC293" s="53"/>
      <c r="ID293" s="53"/>
      <c r="IE293" s="53"/>
      <c r="IF293" s="53"/>
      <c r="IG293" s="53"/>
    </row>
    <row r="294" spans="1:241" s="25" customFormat="1" ht="11.25">
      <c r="A294" s="5" t="s">
        <v>7</v>
      </c>
      <c r="B294" s="37"/>
      <c r="C294" s="37"/>
      <c r="D294" s="30"/>
      <c r="E294" s="30"/>
      <c r="F294" s="7"/>
      <c r="G294" s="30"/>
      <c r="H294" s="30"/>
      <c r="I294" s="30"/>
      <c r="J294" s="7"/>
      <c r="K294" s="7"/>
      <c r="L294" s="7"/>
      <c r="M294" s="7"/>
      <c r="N294" s="30"/>
      <c r="O294" s="30"/>
      <c r="P294" s="7"/>
      <c r="IB294" s="53"/>
      <c r="IC294" s="53"/>
      <c r="ID294" s="53"/>
      <c r="IE294" s="53"/>
      <c r="IF294" s="53"/>
      <c r="IG294" s="53"/>
    </row>
    <row r="295" spans="1:241" s="25" customFormat="1" ht="23.25" customHeight="1">
      <c r="A295" s="8" t="s">
        <v>121</v>
      </c>
      <c r="B295" s="6"/>
      <c r="C295" s="6"/>
      <c r="D295" s="7"/>
      <c r="E295" s="7">
        <f>E291/E293</f>
        <v>654125</v>
      </c>
      <c r="F295" s="7">
        <f>E295</f>
        <v>654125</v>
      </c>
      <c r="G295" s="7"/>
      <c r="H295" s="7">
        <f>H291/H293</f>
        <v>1472722.2222222222</v>
      </c>
      <c r="I295" s="7"/>
      <c r="J295" s="7">
        <f>G295+H295</f>
        <v>1472722.2222222222</v>
      </c>
      <c r="K295" s="7"/>
      <c r="L295" s="7"/>
      <c r="M295" s="7"/>
      <c r="N295" s="7"/>
      <c r="O295" s="7">
        <f>O291/O293</f>
        <v>1625652.2506666665</v>
      </c>
      <c r="P295" s="7">
        <f>O295</f>
        <v>1625652.2506666665</v>
      </c>
      <c r="IB295" s="53"/>
      <c r="IC295" s="53"/>
      <c r="ID295" s="53"/>
      <c r="IE295" s="53"/>
      <c r="IF295" s="53"/>
      <c r="IG295" s="53"/>
    </row>
    <row r="296" spans="1:241" s="25" customFormat="1" ht="11.25">
      <c r="A296" s="5" t="s">
        <v>6</v>
      </c>
      <c r="B296" s="6"/>
      <c r="C296" s="6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IB296" s="53"/>
      <c r="IC296" s="53"/>
      <c r="ID296" s="53"/>
      <c r="IE296" s="53"/>
      <c r="IF296" s="53"/>
      <c r="IG296" s="53"/>
    </row>
    <row r="297" spans="1:241" s="25" customFormat="1" ht="35.25" customHeight="1">
      <c r="A297" s="8" t="s">
        <v>122</v>
      </c>
      <c r="B297" s="6"/>
      <c r="C297" s="6"/>
      <c r="D297" s="7"/>
      <c r="E297" s="7">
        <v>0</v>
      </c>
      <c r="F297" s="7">
        <v>0</v>
      </c>
      <c r="G297" s="7"/>
      <c r="H297" s="7">
        <f>H295/E295*100</f>
        <v>225.1438520500244</v>
      </c>
      <c r="I297" s="7"/>
      <c r="J297" s="7">
        <f>G297+H297</f>
        <v>225.1438520500244</v>
      </c>
      <c r="K297" s="7"/>
      <c r="L297" s="7"/>
      <c r="M297" s="7"/>
      <c r="N297" s="7"/>
      <c r="O297" s="7">
        <f>O295/H295*100</f>
        <v>110.38417334490171</v>
      </c>
      <c r="P297" s="7">
        <f>O297</f>
        <v>110.38417334490171</v>
      </c>
      <c r="IB297" s="53"/>
      <c r="IC297" s="53"/>
      <c r="ID297" s="53"/>
      <c r="IE297" s="53"/>
      <c r="IF297" s="53"/>
      <c r="IG297" s="53"/>
    </row>
    <row r="298" spans="1:241" s="25" customFormat="1" ht="22.5" customHeight="1">
      <c r="A298" s="8" t="s">
        <v>464</v>
      </c>
      <c r="B298" s="6"/>
      <c r="C298" s="6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>
        <v>11500000</v>
      </c>
      <c r="P298" s="7">
        <v>11500000</v>
      </c>
      <c r="IB298" s="53"/>
      <c r="IC298" s="53"/>
      <c r="ID298" s="53"/>
      <c r="IE298" s="53"/>
      <c r="IF298" s="53"/>
      <c r="IG298" s="53"/>
    </row>
    <row r="299" spans="1:241" s="25" customFormat="1" ht="17.25" customHeight="1">
      <c r="A299" s="8" t="s">
        <v>394</v>
      </c>
      <c r="B299" s="6"/>
      <c r="C299" s="6"/>
      <c r="D299" s="7"/>
      <c r="E299" s="7">
        <v>5075000</v>
      </c>
      <c r="F299" s="7">
        <f>E299</f>
        <v>5075000</v>
      </c>
      <c r="G299" s="7"/>
      <c r="H299" s="7">
        <f>0+6097000+6401000+20000+500000+636000+670000</f>
        <v>14324000</v>
      </c>
      <c r="I299" s="7"/>
      <c r="J299" s="7">
        <f>H299</f>
        <v>14324000</v>
      </c>
      <c r="K299" s="7"/>
      <c r="L299" s="7"/>
      <c r="M299" s="7"/>
      <c r="N299" s="7"/>
      <c r="O299" s="7">
        <v>784783.76</v>
      </c>
      <c r="P299" s="7">
        <f>N299+O299</f>
        <v>784783.76</v>
      </c>
      <c r="IB299" s="53"/>
      <c r="IC299" s="53"/>
      <c r="ID299" s="53"/>
      <c r="IE299" s="53"/>
      <c r="IF299" s="53"/>
      <c r="IG299" s="53"/>
    </row>
    <row r="300" spans="1:241" s="25" customFormat="1" ht="20.25" customHeight="1">
      <c r="A300" s="8" t="s">
        <v>395</v>
      </c>
      <c r="B300" s="6"/>
      <c r="C300" s="6"/>
      <c r="D300" s="7"/>
      <c r="E300" s="7">
        <v>152250</v>
      </c>
      <c r="F300" s="7">
        <f>E300</f>
        <v>152250</v>
      </c>
      <c r="G300" s="7"/>
      <c r="H300" s="7">
        <f>0+185000+15000</f>
        <v>200000</v>
      </c>
      <c r="I300" s="7"/>
      <c r="J300" s="7">
        <f>H300</f>
        <v>200000</v>
      </c>
      <c r="K300" s="7"/>
      <c r="L300" s="7"/>
      <c r="M300" s="7"/>
      <c r="N300" s="7"/>
      <c r="O300" s="7">
        <v>18000</v>
      </c>
      <c r="P300" s="7">
        <f>N300+O300</f>
        <v>18000</v>
      </c>
      <c r="IB300" s="53"/>
      <c r="IC300" s="53"/>
      <c r="ID300" s="53"/>
      <c r="IE300" s="53"/>
      <c r="IF300" s="53"/>
      <c r="IG300" s="53"/>
    </row>
    <row r="301" spans="1:16" ht="15" customHeight="1">
      <c r="A301" s="37" t="s">
        <v>353</v>
      </c>
      <c r="B301" s="37"/>
      <c r="C301" s="37"/>
      <c r="D301" s="30"/>
      <c r="E301" s="30">
        <f aca="true" t="shared" si="40" ref="E301:N301">E303+E317+E332</f>
        <v>76757323</v>
      </c>
      <c r="F301" s="30">
        <f t="shared" si="40"/>
        <v>76757323</v>
      </c>
      <c r="G301" s="30">
        <f t="shared" si="40"/>
        <v>0</v>
      </c>
      <c r="H301" s="30">
        <f>H303+H317+H332</f>
        <v>83062199.9975</v>
      </c>
      <c r="I301" s="30">
        <f t="shared" si="40"/>
        <v>742600</v>
      </c>
      <c r="J301" s="30">
        <f t="shared" si="40"/>
        <v>83062199.9975</v>
      </c>
      <c r="K301" s="30">
        <f t="shared" si="40"/>
        <v>10668.66666388889</v>
      </c>
      <c r="L301" s="30">
        <f t="shared" si="40"/>
        <v>2</v>
      </c>
      <c r="M301" s="30">
        <f t="shared" si="40"/>
        <v>2</v>
      </c>
      <c r="N301" s="30">
        <f t="shared" si="40"/>
        <v>0</v>
      </c>
      <c r="O301" s="30">
        <f>O303+O317+O332+O315+O316-O332</f>
        <v>70152636.62200001</v>
      </c>
      <c r="P301" s="30">
        <f>P303+P317+P332+P315+P316-P332</f>
        <v>70152636.62200001</v>
      </c>
    </row>
    <row r="302" spans="1:16" ht="56.25" customHeight="1">
      <c r="A302" s="34" t="s">
        <v>123</v>
      </c>
      <c r="B302" s="6"/>
      <c r="C302" s="6"/>
      <c r="D302" s="7"/>
      <c r="E302" s="36"/>
      <c r="F302" s="36"/>
      <c r="G302" s="7"/>
      <c r="H302" s="36"/>
      <c r="I302" s="36"/>
      <c r="J302" s="36"/>
      <c r="K302" s="7" t="e">
        <f>H302/E302*100</f>
        <v>#DIV/0!</v>
      </c>
      <c r="L302" s="36"/>
      <c r="M302" s="36"/>
      <c r="N302" s="7"/>
      <c r="O302" s="36"/>
      <c r="P302" s="36"/>
    </row>
    <row r="303" spans="1:16" ht="22.5" customHeight="1">
      <c r="A303" s="34" t="s">
        <v>128</v>
      </c>
      <c r="B303" s="6"/>
      <c r="C303" s="6"/>
      <c r="D303" s="7"/>
      <c r="E303" s="36">
        <f>E304</f>
        <v>55957320</v>
      </c>
      <c r="F303" s="36">
        <f>D303+E303</f>
        <v>55957320</v>
      </c>
      <c r="G303" s="36"/>
      <c r="H303" s="36">
        <f>H304</f>
        <v>62659599.997499995</v>
      </c>
      <c r="I303" s="36"/>
      <c r="J303" s="36">
        <f>G303+H303</f>
        <v>62659599.997499995</v>
      </c>
      <c r="K303" s="36">
        <f>K304+K318+K325</f>
        <v>10667.66666388889</v>
      </c>
      <c r="L303" s="36">
        <f>L304+L318+L325</f>
        <v>1</v>
      </c>
      <c r="M303" s="36">
        <f>M304+M318+M325</f>
        <v>1</v>
      </c>
      <c r="N303" s="36"/>
      <c r="O303" s="36">
        <f>O304</f>
        <v>49999233.691999994</v>
      </c>
      <c r="P303" s="36">
        <f>N303+O303</f>
        <v>49999233.691999994</v>
      </c>
    </row>
    <row r="304" spans="1:235" s="39" customFormat="1" ht="22.5">
      <c r="A304" s="34" t="s">
        <v>382</v>
      </c>
      <c r="B304" s="35"/>
      <c r="C304" s="35"/>
      <c r="D304" s="36"/>
      <c r="E304" s="145">
        <f>(E308*E310)+E314+E315+E316</f>
        <v>55957320</v>
      </c>
      <c r="F304" s="36">
        <f>E304</f>
        <v>55957320</v>
      </c>
      <c r="G304" s="36"/>
      <c r="H304" s="36">
        <f>H308*H310+0.01+5339300+4663300+4487000+990000+295000-1115000</f>
        <v>62659599.997499995</v>
      </c>
      <c r="I304" s="36"/>
      <c r="J304" s="36">
        <f>H304</f>
        <v>62659599.997499995</v>
      </c>
      <c r="K304" s="36">
        <f>K308*K310</f>
        <v>10666.66666388889</v>
      </c>
      <c r="L304" s="36">
        <f>L308*L310</f>
        <v>0</v>
      </c>
      <c r="M304" s="36">
        <f>M308*M310</f>
        <v>0</v>
      </c>
      <c r="N304" s="36"/>
      <c r="O304" s="36">
        <f>O308*O310+0.01-766.31</f>
        <v>49999233.691999994</v>
      </c>
      <c r="P304" s="36">
        <f>N304+O304</f>
        <v>49999233.691999994</v>
      </c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  <c r="BD304" s="38"/>
      <c r="BE304" s="38"/>
      <c r="BF304" s="38"/>
      <c r="BG304" s="38"/>
      <c r="BH304" s="38"/>
      <c r="BI304" s="38"/>
      <c r="BJ304" s="38"/>
      <c r="BK304" s="38"/>
      <c r="BL304" s="38"/>
      <c r="BM304" s="38"/>
      <c r="BN304" s="38"/>
      <c r="BO304" s="38"/>
      <c r="BP304" s="38"/>
      <c r="BQ304" s="38"/>
      <c r="BR304" s="38"/>
      <c r="BS304" s="38"/>
      <c r="BT304" s="38"/>
      <c r="BU304" s="38"/>
      <c r="BV304" s="38"/>
      <c r="BW304" s="38"/>
      <c r="BX304" s="38"/>
      <c r="BY304" s="38"/>
      <c r="BZ304" s="38"/>
      <c r="CA304" s="38"/>
      <c r="CB304" s="38"/>
      <c r="CC304" s="38"/>
      <c r="CD304" s="38"/>
      <c r="CE304" s="38"/>
      <c r="CF304" s="38"/>
      <c r="CG304" s="38"/>
      <c r="CH304" s="38"/>
      <c r="CI304" s="38"/>
      <c r="CJ304" s="38"/>
      <c r="CK304" s="38"/>
      <c r="CL304" s="38"/>
      <c r="CM304" s="38"/>
      <c r="CN304" s="38"/>
      <c r="CO304" s="38"/>
      <c r="CP304" s="38"/>
      <c r="CQ304" s="38"/>
      <c r="CR304" s="38"/>
      <c r="CS304" s="38"/>
      <c r="CT304" s="38"/>
      <c r="CU304" s="38"/>
      <c r="CV304" s="38"/>
      <c r="CW304" s="38"/>
      <c r="CX304" s="38"/>
      <c r="CY304" s="38"/>
      <c r="CZ304" s="38"/>
      <c r="DA304" s="38"/>
      <c r="DB304" s="38"/>
      <c r="DC304" s="38"/>
      <c r="DD304" s="38"/>
      <c r="DE304" s="38"/>
      <c r="DF304" s="38"/>
      <c r="DG304" s="38"/>
      <c r="DH304" s="38"/>
      <c r="DI304" s="38"/>
      <c r="DJ304" s="38"/>
      <c r="DK304" s="38"/>
      <c r="DL304" s="38"/>
      <c r="DM304" s="38"/>
      <c r="DN304" s="38"/>
      <c r="DO304" s="38"/>
      <c r="DP304" s="38"/>
      <c r="DQ304" s="38"/>
      <c r="DR304" s="38"/>
      <c r="DS304" s="38"/>
      <c r="DT304" s="38"/>
      <c r="DU304" s="38"/>
      <c r="DV304" s="38"/>
      <c r="DW304" s="38"/>
      <c r="DX304" s="38"/>
      <c r="DY304" s="38"/>
      <c r="DZ304" s="38"/>
      <c r="EA304" s="38"/>
      <c r="EB304" s="38"/>
      <c r="EC304" s="38"/>
      <c r="ED304" s="38"/>
      <c r="EE304" s="38"/>
      <c r="EF304" s="38"/>
      <c r="EG304" s="38"/>
      <c r="EH304" s="38"/>
      <c r="EI304" s="38"/>
      <c r="EJ304" s="38"/>
      <c r="EK304" s="38"/>
      <c r="EL304" s="38"/>
      <c r="EM304" s="38"/>
      <c r="EN304" s="38"/>
      <c r="EO304" s="38"/>
      <c r="EP304" s="38"/>
      <c r="EQ304" s="38"/>
      <c r="ER304" s="38"/>
      <c r="ES304" s="38"/>
      <c r="ET304" s="38"/>
      <c r="EU304" s="38"/>
      <c r="EV304" s="38"/>
      <c r="EW304" s="38"/>
      <c r="EX304" s="38"/>
      <c r="EY304" s="38"/>
      <c r="EZ304" s="38"/>
      <c r="FA304" s="38"/>
      <c r="FB304" s="38"/>
      <c r="FC304" s="38"/>
      <c r="FD304" s="38"/>
      <c r="FE304" s="38"/>
      <c r="FF304" s="38"/>
      <c r="FG304" s="38"/>
      <c r="FH304" s="38"/>
      <c r="FI304" s="38"/>
      <c r="FJ304" s="38"/>
      <c r="FK304" s="38"/>
      <c r="FL304" s="38"/>
      <c r="FM304" s="38"/>
      <c r="FN304" s="38"/>
      <c r="FO304" s="38"/>
      <c r="FP304" s="38"/>
      <c r="FQ304" s="38"/>
      <c r="FR304" s="38"/>
      <c r="FS304" s="38"/>
      <c r="FT304" s="38"/>
      <c r="FU304" s="38"/>
      <c r="FV304" s="38"/>
      <c r="FW304" s="38"/>
      <c r="FX304" s="38"/>
      <c r="FY304" s="38"/>
      <c r="FZ304" s="38"/>
      <c r="GA304" s="38"/>
      <c r="GB304" s="38"/>
      <c r="GC304" s="38"/>
      <c r="GD304" s="38"/>
      <c r="GE304" s="38"/>
      <c r="GF304" s="38"/>
      <c r="GG304" s="38"/>
      <c r="GH304" s="38"/>
      <c r="GI304" s="38"/>
      <c r="GJ304" s="38"/>
      <c r="GK304" s="38"/>
      <c r="GL304" s="38"/>
      <c r="GM304" s="38"/>
      <c r="GN304" s="38"/>
      <c r="GO304" s="38"/>
      <c r="GP304" s="38"/>
      <c r="GQ304" s="38"/>
      <c r="GR304" s="38"/>
      <c r="GS304" s="38"/>
      <c r="GT304" s="38"/>
      <c r="GU304" s="38"/>
      <c r="GV304" s="38"/>
      <c r="GW304" s="38"/>
      <c r="GX304" s="38"/>
      <c r="GY304" s="38"/>
      <c r="GZ304" s="38"/>
      <c r="HA304" s="38"/>
      <c r="HB304" s="38"/>
      <c r="HC304" s="38"/>
      <c r="HD304" s="38"/>
      <c r="HE304" s="38"/>
      <c r="HF304" s="38"/>
      <c r="HG304" s="38"/>
      <c r="HH304" s="38"/>
      <c r="HI304" s="38"/>
      <c r="HJ304" s="38"/>
      <c r="HK304" s="38"/>
      <c r="HL304" s="38"/>
      <c r="HM304" s="38"/>
      <c r="HN304" s="38"/>
      <c r="HO304" s="38"/>
      <c r="HP304" s="38"/>
      <c r="HQ304" s="38"/>
      <c r="HR304" s="38"/>
      <c r="HS304" s="38"/>
      <c r="HT304" s="38"/>
      <c r="HU304" s="38"/>
      <c r="HV304" s="38"/>
      <c r="HW304" s="38"/>
      <c r="HX304" s="38"/>
      <c r="HY304" s="38"/>
      <c r="HZ304" s="38"/>
      <c r="IA304" s="38"/>
    </row>
    <row r="305" spans="1:16" ht="11.25">
      <c r="A305" s="5" t="s">
        <v>4</v>
      </c>
      <c r="B305" s="37"/>
      <c r="C305" s="37"/>
      <c r="D305" s="7"/>
      <c r="E305" s="36"/>
      <c r="F305" s="36"/>
      <c r="G305" s="7"/>
      <c r="H305" s="36"/>
      <c r="I305" s="36"/>
      <c r="J305" s="36"/>
      <c r="K305" s="7"/>
      <c r="L305" s="36"/>
      <c r="M305" s="36"/>
      <c r="N305" s="7"/>
      <c r="O305" s="36"/>
      <c r="P305" s="36"/>
    </row>
    <row r="306" spans="1:16" ht="22.5">
      <c r="A306" s="8" t="s">
        <v>124</v>
      </c>
      <c r="B306" s="6"/>
      <c r="C306" s="6"/>
      <c r="D306" s="7"/>
      <c r="E306" s="7">
        <v>1072</v>
      </c>
      <c r="F306" s="7">
        <f>E306</f>
        <v>1072</v>
      </c>
      <c r="G306" s="7"/>
      <c r="H306" s="7">
        <v>892</v>
      </c>
      <c r="I306" s="7"/>
      <c r="J306" s="7">
        <f>H306</f>
        <v>892</v>
      </c>
      <c r="K306" s="7"/>
      <c r="L306" s="36"/>
      <c r="M306" s="36"/>
      <c r="N306" s="7"/>
      <c r="O306" s="7">
        <v>617</v>
      </c>
      <c r="P306" s="7">
        <f>O306</f>
        <v>617</v>
      </c>
    </row>
    <row r="307" spans="1:16" ht="11.25">
      <c r="A307" s="5" t="s">
        <v>5</v>
      </c>
      <c r="B307" s="37"/>
      <c r="C307" s="37"/>
      <c r="D307" s="7"/>
      <c r="E307" s="30"/>
      <c r="F307" s="30"/>
      <c r="G307" s="7"/>
      <c r="H307" s="30"/>
      <c r="I307" s="30"/>
      <c r="J307" s="30"/>
      <c r="K307" s="7" t="e">
        <f>H307/E307*100</f>
        <v>#DIV/0!</v>
      </c>
      <c r="L307" s="30"/>
      <c r="M307" s="30"/>
      <c r="N307" s="7"/>
      <c r="O307" s="30"/>
      <c r="P307" s="30"/>
    </row>
    <row r="308" spans="1:16" ht="22.5">
      <c r="A308" s="8" t="s">
        <v>125</v>
      </c>
      <c r="B308" s="6"/>
      <c r="C308" s="6"/>
      <c r="D308" s="7"/>
      <c r="E308" s="7">
        <v>180</v>
      </c>
      <c r="F308" s="7">
        <f>E308</f>
        <v>180</v>
      </c>
      <c r="G308" s="7"/>
      <c r="H308" s="7">
        <v>275</v>
      </c>
      <c r="I308" s="7"/>
      <c r="J308" s="7">
        <f>H308</f>
        <v>275</v>
      </c>
      <c r="K308" s="7">
        <f>H308/E308*100</f>
        <v>152.77777777777777</v>
      </c>
      <c r="L308" s="7"/>
      <c r="M308" s="7"/>
      <c r="N308" s="7"/>
      <c r="O308" s="7">
        <v>240</v>
      </c>
      <c r="P308" s="7">
        <f>O308</f>
        <v>240</v>
      </c>
    </row>
    <row r="309" spans="1:16" ht="11.25">
      <c r="A309" s="5" t="s">
        <v>7</v>
      </c>
      <c r="B309" s="37"/>
      <c r="C309" s="37"/>
      <c r="D309" s="7"/>
      <c r="E309" s="30"/>
      <c r="F309" s="30"/>
      <c r="G309" s="7"/>
      <c r="H309" s="30"/>
      <c r="I309" s="30"/>
      <c r="J309" s="30"/>
      <c r="K309" s="7" t="e">
        <f>H309/E309*100</f>
        <v>#DIV/0!</v>
      </c>
      <c r="L309" s="30"/>
      <c r="M309" s="30"/>
      <c r="N309" s="7"/>
      <c r="O309" s="30"/>
      <c r="P309" s="30"/>
    </row>
    <row r="310" spans="1:16" ht="24" customHeight="1">
      <c r="A310" s="8" t="s">
        <v>126</v>
      </c>
      <c r="B310" s="6"/>
      <c r="C310" s="6"/>
      <c r="D310" s="7"/>
      <c r="E310" s="7">
        <v>250000</v>
      </c>
      <c r="F310" s="7">
        <f>E310</f>
        <v>250000</v>
      </c>
      <c r="G310" s="7"/>
      <c r="H310" s="7">
        <v>174545.4545</v>
      </c>
      <c r="I310" s="7"/>
      <c r="J310" s="7">
        <f>H310</f>
        <v>174545.4545</v>
      </c>
      <c r="K310" s="7">
        <f>H310/E310*100</f>
        <v>69.8181818</v>
      </c>
      <c r="L310" s="7"/>
      <c r="M310" s="7"/>
      <c r="N310" s="7"/>
      <c r="O310" s="7">
        <v>208333.3333</v>
      </c>
      <c r="P310" s="7">
        <f>O310</f>
        <v>208333.3333</v>
      </c>
    </row>
    <row r="311" spans="1:16" ht="11.25">
      <c r="A311" s="5" t="s">
        <v>6</v>
      </c>
      <c r="B311" s="37"/>
      <c r="C311" s="3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</row>
    <row r="312" spans="1:16" ht="50.25" customHeight="1">
      <c r="A312" s="8" t="s">
        <v>127</v>
      </c>
      <c r="B312" s="6"/>
      <c r="C312" s="6"/>
      <c r="D312" s="7"/>
      <c r="E312" s="7">
        <f>E308/E306*100</f>
        <v>16.791044776119403</v>
      </c>
      <c r="F312" s="7">
        <f>D312+E312</f>
        <v>16.791044776119403</v>
      </c>
      <c r="G312" s="7"/>
      <c r="H312" s="7">
        <f>H308/H306*100</f>
        <v>30.829596412556054</v>
      </c>
      <c r="I312" s="7"/>
      <c r="J312" s="7">
        <f>J308/J306*100</f>
        <v>30.829596412556054</v>
      </c>
      <c r="K312" s="7" t="e">
        <f>K308/K306*100</f>
        <v>#DIV/0!</v>
      </c>
      <c r="L312" s="7" t="e">
        <f>L308/L306*100</f>
        <v>#DIV/0!</v>
      </c>
      <c r="M312" s="7" t="e">
        <f>M308/M306*100</f>
        <v>#DIV/0!</v>
      </c>
      <c r="N312" s="7"/>
      <c r="O312" s="7">
        <f>O308/O306*100</f>
        <v>38.897893030794165</v>
      </c>
      <c r="P312" s="7">
        <f>P308/P306*100</f>
        <v>38.897893030794165</v>
      </c>
    </row>
    <row r="313" spans="1:16" ht="11.25">
      <c r="A313" s="5" t="s">
        <v>5</v>
      </c>
      <c r="B313" s="35"/>
      <c r="C313" s="35"/>
      <c r="D313" s="7"/>
      <c r="E313" s="36"/>
      <c r="F313" s="36"/>
      <c r="G313" s="7"/>
      <c r="H313" s="36"/>
      <c r="I313" s="36"/>
      <c r="J313" s="36"/>
      <c r="K313" s="36"/>
      <c r="L313" s="36"/>
      <c r="M313" s="36"/>
      <c r="N313" s="7"/>
      <c r="O313" s="36"/>
      <c r="P313" s="36"/>
    </row>
    <row r="314" spans="1:16" ht="33.75">
      <c r="A314" s="8" t="s">
        <v>277</v>
      </c>
      <c r="B314" s="37"/>
      <c r="C314" s="37"/>
      <c r="D314" s="30"/>
      <c r="E314" s="7">
        <v>160000</v>
      </c>
      <c r="F314" s="7">
        <v>160000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</row>
    <row r="315" spans="1:16" ht="11.25">
      <c r="A315" s="8" t="s">
        <v>354</v>
      </c>
      <c r="B315" s="37"/>
      <c r="C315" s="37"/>
      <c r="D315" s="30"/>
      <c r="E315" s="7">
        <f>1522000+8354000</f>
        <v>9876000</v>
      </c>
      <c r="F315" s="7">
        <f>E315</f>
        <v>9876000</v>
      </c>
      <c r="G315" s="7"/>
      <c r="H315" s="7">
        <f>0+5339300+4663300+4487000+990000+295000</f>
        <v>15774600</v>
      </c>
      <c r="I315" s="7"/>
      <c r="J315" s="7">
        <f>G315+H315</f>
        <v>15774600</v>
      </c>
      <c r="K315" s="7"/>
      <c r="L315" s="7"/>
      <c r="M315" s="7"/>
      <c r="N315" s="7"/>
      <c r="O315" s="7">
        <v>152636.62</v>
      </c>
      <c r="P315" s="7">
        <f>N315+O315</f>
        <v>152636.62</v>
      </c>
    </row>
    <row r="316" spans="1:16" ht="22.5">
      <c r="A316" s="8" t="s">
        <v>365</v>
      </c>
      <c r="B316" s="37"/>
      <c r="C316" s="37"/>
      <c r="D316" s="30"/>
      <c r="E316" s="7">
        <f>245700+675620</f>
        <v>921320</v>
      </c>
      <c r="F316" s="7">
        <f>E316</f>
        <v>921320</v>
      </c>
      <c r="G316" s="7"/>
      <c r="H316" s="7">
        <f>0+192200</f>
        <v>192200</v>
      </c>
      <c r="I316" s="7"/>
      <c r="J316" s="7">
        <f>G316+H316</f>
        <v>192200</v>
      </c>
      <c r="K316" s="7"/>
      <c r="L316" s="7"/>
      <c r="M316" s="7"/>
      <c r="N316" s="7"/>
      <c r="O316" s="7">
        <v>766.31</v>
      </c>
      <c r="P316" s="7">
        <f>N316+O316</f>
        <v>766.31</v>
      </c>
    </row>
    <row r="317" spans="1:235" s="39" customFormat="1" ht="36" customHeight="1">
      <c r="A317" s="34" t="s">
        <v>339</v>
      </c>
      <c r="B317" s="35"/>
      <c r="C317" s="35"/>
      <c r="D317" s="36"/>
      <c r="E317" s="36">
        <f>SUM(E318)+E325</f>
        <v>20000000</v>
      </c>
      <c r="F317" s="36">
        <f aca="true" t="shared" si="41" ref="F317:P317">SUM(F318)+F325</f>
        <v>20000000</v>
      </c>
      <c r="G317" s="36">
        <f t="shared" si="41"/>
        <v>0</v>
      </c>
      <c r="H317" s="36">
        <f>SUM(H318)+H325</f>
        <v>19660000</v>
      </c>
      <c r="I317" s="36">
        <f t="shared" si="41"/>
        <v>0</v>
      </c>
      <c r="J317" s="36">
        <f t="shared" si="41"/>
        <v>19660000</v>
      </c>
      <c r="K317" s="36">
        <f t="shared" si="41"/>
        <v>1</v>
      </c>
      <c r="L317" s="36">
        <f t="shared" si="41"/>
        <v>1</v>
      </c>
      <c r="M317" s="36">
        <f t="shared" si="41"/>
        <v>1</v>
      </c>
      <c r="N317" s="36">
        <f t="shared" si="41"/>
        <v>0</v>
      </c>
      <c r="O317" s="36">
        <f t="shared" si="41"/>
        <v>20000000</v>
      </c>
      <c r="P317" s="36">
        <f t="shared" si="41"/>
        <v>20000000</v>
      </c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  <c r="BG317" s="38"/>
      <c r="BH317" s="38"/>
      <c r="BI317" s="38"/>
      <c r="BJ317" s="38"/>
      <c r="BK317" s="38"/>
      <c r="BL317" s="38"/>
      <c r="BM317" s="38"/>
      <c r="BN317" s="38"/>
      <c r="BO317" s="38"/>
      <c r="BP317" s="38"/>
      <c r="BQ317" s="38"/>
      <c r="BR317" s="38"/>
      <c r="BS317" s="38"/>
      <c r="BT317" s="38"/>
      <c r="BU317" s="38"/>
      <c r="BV317" s="38"/>
      <c r="BW317" s="38"/>
      <c r="BX317" s="38"/>
      <c r="BY317" s="38"/>
      <c r="BZ317" s="38"/>
      <c r="CA317" s="38"/>
      <c r="CB317" s="38"/>
      <c r="CC317" s="38"/>
      <c r="CD317" s="38"/>
      <c r="CE317" s="38"/>
      <c r="CF317" s="38"/>
      <c r="CG317" s="38"/>
      <c r="CH317" s="38"/>
      <c r="CI317" s="38"/>
      <c r="CJ317" s="38"/>
      <c r="CK317" s="38"/>
      <c r="CL317" s="38"/>
      <c r="CM317" s="38"/>
      <c r="CN317" s="38"/>
      <c r="CO317" s="38"/>
      <c r="CP317" s="38"/>
      <c r="CQ317" s="38"/>
      <c r="CR317" s="38"/>
      <c r="CS317" s="38"/>
      <c r="CT317" s="38"/>
      <c r="CU317" s="38"/>
      <c r="CV317" s="38"/>
      <c r="CW317" s="38"/>
      <c r="CX317" s="38"/>
      <c r="CY317" s="38"/>
      <c r="CZ317" s="38"/>
      <c r="DA317" s="38"/>
      <c r="DB317" s="38"/>
      <c r="DC317" s="38"/>
      <c r="DD317" s="38"/>
      <c r="DE317" s="38"/>
      <c r="DF317" s="38"/>
      <c r="DG317" s="38"/>
      <c r="DH317" s="38"/>
      <c r="DI317" s="38"/>
      <c r="DJ317" s="38"/>
      <c r="DK317" s="38"/>
      <c r="DL317" s="38"/>
      <c r="DM317" s="38"/>
      <c r="DN317" s="38"/>
      <c r="DO317" s="38"/>
      <c r="DP317" s="38"/>
      <c r="DQ317" s="38"/>
      <c r="DR317" s="38"/>
      <c r="DS317" s="38"/>
      <c r="DT317" s="38"/>
      <c r="DU317" s="38"/>
      <c r="DV317" s="38"/>
      <c r="DW317" s="38"/>
      <c r="DX317" s="38"/>
      <c r="DY317" s="38"/>
      <c r="DZ317" s="38"/>
      <c r="EA317" s="38"/>
      <c r="EB317" s="38"/>
      <c r="EC317" s="38"/>
      <c r="ED317" s="38"/>
      <c r="EE317" s="38"/>
      <c r="EF317" s="38"/>
      <c r="EG317" s="38"/>
      <c r="EH317" s="38"/>
      <c r="EI317" s="38"/>
      <c r="EJ317" s="38"/>
      <c r="EK317" s="38"/>
      <c r="EL317" s="38"/>
      <c r="EM317" s="38"/>
      <c r="EN317" s="38"/>
      <c r="EO317" s="38"/>
      <c r="EP317" s="38"/>
      <c r="EQ317" s="38"/>
      <c r="ER317" s="38"/>
      <c r="ES317" s="38"/>
      <c r="ET317" s="38"/>
      <c r="EU317" s="38"/>
      <c r="EV317" s="38"/>
      <c r="EW317" s="38"/>
      <c r="EX317" s="38"/>
      <c r="EY317" s="38"/>
      <c r="EZ317" s="38"/>
      <c r="FA317" s="38"/>
      <c r="FB317" s="38"/>
      <c r="FC317" s="38"/>
      <c r="FD317" s="38"/>
      <c r="FE317" s="38"/>
      <c r="FF317" s="38"/>
      <c r="FG317" s="38"/>
      <c r="FH317" s="38"/>
      <c r="FI317" s="38"/>
      <c r="FJ317" s="38"/>
      <c r="FK317" s="38"/>
      <c r="FL317" s="38"/>
      <c r="FM317" s="38"/>
      <c r="FN317" s="38"/>
      <c r="FO317" s="38"/>
      <c r="FP317" s="38"/>
      <c r="FQ317" s="38"/>
      <c r="FR317" s="38"/>
      <c r="FS317" s="38"/>
      <c r="FT317" s="38"/>
      <c r="FU317" s="38"/>
      <c r="FV317" s="38"/>
      <c r="FW317" s="38"/>
      <c r="FX317" s="38"/>
      <c r="FY317" s="38"/>
      <c r="FZ317" s="38"/>
      <c r="GA317" s="38"/>
      <c r="GB317" s="38"/>
      <c r="GC317" s="38"/>
      <c r="GD317" s="38"/>
      <c r="GE317" s="38"/>
      <c r="GF317" s="38"/>
      <c r="GG317" s="38"/>
      <c r="GH317" s="38"/>
      <c r="GI317" s="38"/>
      <c r="GJ317" s="38"/>
      <c r="GK317" s="38"/>
      <c r="GL317" s="38"/>
      <c r="GM317" s="38"/>
      <c r="GN317" s="38"/>
      <c r="GO317" s="38"/>
      <c r="GP317" s="38"/>
      <c r="GQ317" s="38"/>
      <c r="GR317" s="38"/>
      <c r="GS317" s="38"/>
      <c r="GT317" s="38"/>
      <c r="GU317" s="38"/>
      <c r="GV317" s="38"/>
      <c r="GW317" s="38"/>
      <c r="GX317" s="38"/>
      <c r="GY317" s="38"/>
      <c r="GZ317" s="38"/>
      <c r="HA317" s="38"/>
      <c r="HB317" s="38"/>
      <c r="HC317" s="38"/>
      <c r="HD317" s="38"/>
      <c r="HE317" s="38"/>
      <c r="HF317" s="38"/>
      <c r="HG317" s="38"/>
      <c r="HH317" s="38"/>
      <c r="HI317" s="38"/>
      <c r="HJ317" s="38"/>
      <c r="HK317" s="38"/>
      <c r="HL317" s="38"/>
      <c r="HM317" s="38"/>
      <c r="HN317" s="38"/>
      <c r="HO317" s="38"/>
      <c r="HP317" s="38"/>
      <c r="HQ317" s="38"/>
      <c r="HR317" s="38"/>
      <c r="HS317" s="38"/>
      <c r="HT317" s="38"/>
      <c r="HU317" s="38"/>
      <c r="HV317" s="38"/>
      <c r="HW317" s="38"/>
      <c r="HX317" s="38"/>
      <c r="HY317" s="38"/>
      <c r="HZ317" s="38"/>
      <c r="IA317" s="38"/>
    </row>
    <row r="318" spans="1:235" s="39" customFormat="1" ht="41.25" customHeight="1">
      <c r="A318" s="34" t="s">
        <v>383</v>
      </c>
      <c r="B318" s="35"/>
      <c r="C318" s="35"/>
      <c r="D318" s="36"/>
      <c r="E318" s="36">
        <f>E322*E324</f>
        <v>14999999.999999998</v>
      </c>
      <c r="F318" s="36">
        <f>F322*F324</f>
        <v>14999999.999999998</v>
      </c>
      <c r="G318" s="36"/>
      <c r="H318" s="36">
        <f>H322*H324</f>
        <v>14000000</v>
      </c>
      <c r="I318" s="36"/>
      <c r="J318" s="36">
        <f>H318</f>
        <v>14000000</v>
      </c>
      <c r="K318" s="36">
        <f>K322*K324+1</f>
        <v>1</v>
      </c>
      <c r="L318" s="36">
        <f>L322*L324+1</f>
        <v>1</v>
      </c>
      <c r="M318" s="36">
        <f>M322*M324+1</f>
        <v>1</v>
      </c>
      <c r="N318" s="36"/>
      <c r="O318" s="36">
        <f>O320</f>
        <v>13000000</v>
      </c>
      <c r="P318" s="36">
        <f>O318</f>
        <v>13000000</v>
      </c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  <c r="BD318" s="38"/>
      <c r="BE318" s="38"/>
      <c r="BF318" s="38"/>
      <c r="BG318" s="38"/>
      <c r="BH318" s="38"/>
      <c r="BI318" s="38"/>
      <c r="BJ318" s="38"/>
      <c r="BK318" s="38"/>
      <c r="BL318" s="38"/>
      <c r="BM318" s="38"/>
      <c r="BN318" s="38"/>
      <c r="BO318" s="38"/>
      <c r="BP318" s="38"/>
      <c r="BQ318" s="38"/>
      <c r="BR318" s="38"/>
      <c r="BS318" s="38"/>
      <c r="BT318" s="38"/>
      <c r="BU318" s="38"/>
      <c r="BV318" s="38"/>
      <c r="BW318" s="38"/>
      <c r="BX318" s="38"/>
      <c r="BY318" s="38"/>
      <c r="BZ318" s="38"/>
      <c r="CA318" s="38"/>
      <c r="CB318" s="38"/>
      <c r="CC318" s="38"/>
      <c r="CD318" s="38"/>
      <c r="CE318" s="38"/>
      <c r="CF318" s="38"/>
      <c r="CG318" s="38"/>
      <c r="CH318" s="38"/>
      <c r="CI318" s="38"/>
      <c r="CJ318" s="38"/>
      <c r="CK318" s="38"/>
      <c r="CL318" s="38"/>
      <c r="CM318" s="38"/>
      <c r="CN318" s="38"/>
      <c r="CO318" s="38"/>
      <c r="CP318" s="38"/>
      <c r="CQ318" s="38"/>
      <c r="CR318" s="38"/>
      <c r="CS318" s="38"/>
      <c r="CT318" s="38"/>
      <c r="CU318" s="38"/>
      <c r="CV318" s="38"/>
      <c r="CW318" s="38"/>
      <c r="CX318" s="38"/>
      <c r="CY318" s="38"/>
      <c r="CZ318" s="38"/>
      <c r="DA318" s="38"/>
      <c r="DB318" s="38"/>
      <c r="DC318" s="38"/>
      <c r="DD318" s="38"/>
      <c r="DE318" s="38"/>
      <c r="DF318" s="38"/>
      <c r="DG318" s="38"/>
      <c r="DH318" s="38"/>
      <c r="DI318" s="38"/>
      <c r="DJ318" s="38"/>
      <c r="DK318" s="38"/>
      <c r="DL318" s="38"/>
      <c r="DM318" s="38"/>
      <c r="DN318" s="38"/>
      <c r="DO318" s="38"/>
      <c r="DP318" s="38"/>
      <c r="DQ318" s="38"/>
      <c r="DR318" s="38"/>
      <c r="DS318" s="38"/>
      <c r="DT318" s="38"/>
      <c r="DU318" s="38"/>
      <c r="DV318" s="38"/>
      <c r="DW318" s="38"/>
      <c r="DX318" s="38"/>
      <c r="DY318" s="38"/>
      <c r="DZ318" s="38"/>
      <c r="EA318" s="38"/>
      <c r="EB318" s="38"/>
      <c r="EC318" s="38"/>
      <c r="ED318" s="38"/>
      <c r="EE318" s="38"/>
      <c r="EF318" s="38"/>
      <c r="EG318" s="38"/>
      <c r="EH318" s="38"/>
      <c r="EI318" s="38"/>
      <c r="EJ318" s="38"/>
      <c r="EK318" s="38"/>
      <c r="EL318" s="38"/>
      <c r="EM318" s="38"/>
      <c r="EN318" s="38"/>
      <c r="EO318" s="38"/>
      <c r="EP318" s="38"/>
      <c r="EQ318" s="38"/>
      <c r="ER318" s="38"/>
      <c r="ES318" s="38"/>
      <c r="ET318" s="38"/>
      <c r="EU318" s="38"/>
      <c r="EV318" s="38"/>
      <c r="EW318" s="38"/>
      <c r="EX318" s="38"/>
      <c r="EY318" s="38"/>
      <c r="EZ318" s="38"/>
      <c r="FA318" s="38"/>
      <c r="FB318" s="38"/>
      <c r="FC318" s="38"/>
      <c r="FD318" s="38"/>
      <c r="FE318" s="38"/>
      <c r="FF318" s="38"/>
      <c r="FG318" s="38"/>
      <c r="FH318" s="38"/>
      <c r="FI318" s="38"/>
      <c r="FJ318" s="38"/>
      <c r="FK318" s="38"/>
      <c r="FL318" s="38"/>
      <c r="FM318" s="38"/>
      <c r="FN318" s="38"/>
      <c r="FO318" s="38"/>
      <c r="FP318" s="38"/>
      <c r="FQ318" s="38"/>
      <c r="FR318" s="38"/>
      <c r="FS318" s="38"/>
      <c r="FT318" s="38"/>
      <c r="FU318" s="38"/>
      <c r="FV318" s="38"/>
      <c r="FW318" s="38"/>
      <c r="FX318" s="38"/>
      <c r="FY318" s="38"/>
      <c r="FZ318" s="38"/>
      <c r="GA318" s="38"/>
      <c r="GB318" s="38"/>
      <c r="GC318" s="38"/>
      <c r="GD318" s="38"/>
      <c r="GE318" s="38"/>
      <c r="GF318" s="38"/>
      <c r="GG318" s="38"/>
      <c r="GH318" s="38"/>
      <c r="GI318" s="38"/>
      <c r="GJ318" s="38"/>
      <c r="GK318" s="38"/>
      <c r="GL318" s="38"/>
      <c r="GM318" s="38"/>
      <c r="GN318" s="38"/>
      <c r="GO318" s="38"/>
      <c r="GP318" s="38"/>
      <c r="GQ318" s="38"/>
      <c r="GR318" s="38"/>
      <c r="GS318" s="38"/>
      <c r="GT318" s="38"/>
      <c r="GU318" s="38"/>
      <c r="GV318" s="38"/>
      <c r="GW318" s="38"/>
      <c r="GX318" s="38"/>
      <c r="GY318" s="38"/>
      <c r="GZ318" s="38"/>
      <c r="HA318" s="38"/>
      <c r="HB318" s="38"/>
      <c r="HC318" s="38"/>
      <c r="HD318" s="38"/>
      <c r="HE318" s="38"/>
      <c r="HF318" s="38"/>
      <c r="HG318" s="38"/>
      <c r="HH318" s="38"/>
      <c r="HI318" s="38"/>
      <c r="HJ318" s="38"/>
      <c r="HK318" s="38"/>
      <c r="HL318" s="38"/>
      <c r="HM318" s="38"/>
      <c r="HN318" s="38"/>
      <c r="HO318" s="38"/>
      <c r="HP318" s="38"/>
      <c r="HQ318" s="38"/>
      <c r="HR318" s="38"/>
      <c r="HS318" s="38"/>
      <c r="HT318" s="38"/>
      <c r="HU318" s="38"/>
      <c r="HV318" s="38"/>
      <c r="HW318" s="38"/>
      <c r="HX318" s="38"/>
      <c r="HY318" s="38"/>
      <c r="HZ318" s="38"/>
      <c r="IA318" s="38"/>
    </row>
    <row r="319" spans="1:16" ht="11.25">
      <c r="A319" s="5" t="s">
        <v>4</v>
      </c>
      <c r="B319" s="6"/>
      <c r="C319" s="6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</row>
    <row r="320" spans="1:16" ht="22.5">
      <c r="A320" s="8" t="s">
        <v>193</v>
      </c>
      <c r="B320" s="6"/>
      <c r="C320" s="6"/>
      <c r="D320" s="7"/>
      <c r="E320" s="7">
        <f>E322*E324</f>
        <v>14999999.999999998</v>
      </c>
      <c r="F320" s="7">
        <f>E320</f>
        <v>14999999.999999998</v>
      </c>
      <c r="G320" s="7"/>
      <c r="H320" s="7">
        <f>H322*H324</f>
        <v>14000000</v>
      </c>
      <c r="I320" s="7"/>
      <c r="J320" s="7">
        <f>H320</f>
        <v>14000000</v>
      </c>
      <c r="K320" s="7"/>
      <c r="L320" s="7"/>
      <c r="M320" s="7"/>
      <c r="N320" s="7"/>
      <c r="O320" s="7">
        <f>O322*O324</f>
        <v>13000000</v>
      </c>
      <c r="P320" s="7">
        <f>O320</f>
        <v>13000000</v>
      </c>
    </row>
    <row r="321" spans="1:16" ht="11.25">
      <c r="A321" s="5" t="s">
        <v>5</v>
      </c>
      <c r="B321" s="6"/>
      <c r="C321" s="6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</row>
    <row r="322" spans="1:16" ht="22.5">
      <c r="A322" s="8" t="s">
        <v>192</v>
      </c>
      <c r="B322" s="6"/>
      <c r="C322" s="6"/>
      <c r="D322" s="7"/>
      <c r="E322" s="7">
        <v>43</v>
      </c>
      <c r="F322" s="7">
        <f>E322</f>
        <v>43</v>
      </c>
      <c r="G322" s="7"/>
      <c r="H322" s="7">
        <v>40</v>
      </c>
      <c r="I322" s="7"/>
      <c r="J322" s="7">
        <f>H322</f>
        <v>40</v>
      </c>
      <c r="K322" s="7"/>
      <c r="L322" s="7"/>
      <c r="M322" s="7"/>
      <c r="N322" s="7"/>
      <c r="O322" s="7">
        <v>36</v>
      </c>
      <c r="P322" s="7">
        <f>O322</f>
        <v>36</v>
      </c>
    </row>
    <row r="323" spans="1:16" ht="11.25">
      <c r="A323" s="5" t="s">
        <v>7</v>
      </c>
      <c r="B323" s="6"/>
      <c r="C323" s="6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</row>
    <row r="324" spans="1:16" ht="22.5">
      <c r="A324" s="8" t="s">
        <v>126</v>
      </c>
      <c r="B324" s="6"/>
      <c r="C324" s="6"/>
      <c r="D324" s="7"/>
      <c r="E324" s="7">
        <f>15000000/43</f>
        <v>348837.20930232556</v>
      </c>
      <c r="F324" s="7">
        <f>E324</f>
        <v>348837.20930232556</v>
      </c>
      <c r="G324" s="7"/>
      <c r="H324" s="7">
        <f>14000000/40</f>
        <v>350000</v>
      </c>
      <c r="I324" s="7"/>
      <c r="J324" s="7">
        <f>H324</f>
        <v>350000</v>
      </c>
      <c r="K324" s="7"/>
      <c r="L324" s="7"/>
      <c r="M324" s="7"/>
      <c r="N324" s="7"/>
      <c r="O324" s="7">
        <f>13000000/36</f>
        <v>361111.1111111111</v>
      </c>
      <c r="P324" s="7">
        <f>O324</f>
        <v>361111.1111111111</v>
      </c>
    </row>
    <row r="325" spans="1:16" ht="40.5" customHeight="1">
      <c r="A325" s="34" t="s">
        <v>384</v>
      </c>
      <c r="B325" s="37"/>
      <c r="C325" s="37"/>
      <c r="D325" s="30">
        <f>D327</f>
        <v>0</v>
      </c>
      <c r="E325" s="30">
        <f>E327</f>
        <v>5000000</v>
      </c>
      <c r="F325" s="30">
        <f>D325+E325</f>
        <v>5000000</v>
      </c>
      <c r="G325" s="30"/>
      <c r="H325" s="30">
        <f>H327</f>
        <v>5660000</v>
      </c>
      <c r="I325" s="30">
        <f aca="true" t="shared" si="42" ref="I325:P325">I327</f>
        <v>0</v>
      </c>
      <c r="J325" s="30">
        <f t="shared" si="42"/>
        <v>5660000</v>
      </c>
      <c r="K325" s="30">
        <f t="shared" si="42"/>
        <v>0</v>
      </c>
      <c r="L325" s="30">
        <f t="shared" si="42"/>
        <v>0</v>
      </c>
      <c r="M325" s="30">
        <f t="shared" si="42"/>
        <v>0</v>
      </c>
      <c r="N325" s="30">
        <f t="shared" si="42"/>
        <v>0</v>
      </c>
      <c r="O325" s="30">
        <f>O327</f>
        <v>7000000</v>
      </c>
      <c r="P325" s="30">
        <f t="shared" si="42"/>
        <v>7000000</v>
      </c>
    </row>
    <row r="326" spans="1:16" ht="17.25" customHeight="1">
      <c r="A326" s="5" t="s">
        <v>4</v>
      </c>
      <c r="B326" s="37"/>
      <c r="C326" s="37"/>
      <c r="D326" s="30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</row>
    <row r="327" spans="1:16" ht="30.75" customHeight="1">
      <c r="A327" s="8" t="s">
        <v>194</v>
      </c>
      <c r="B327" s="37"/>
      <c r="C327" s="37"/>
      <c r="D327" s="30"/>
      <c r="E327" s="7">
        <f>E329*E331</f>
        <v>5000000</v>
      </c>
      <c r="F327" s="7">
        <f>D327+E327</f>
        <v>5000000</v>
      </c>
      <c r="G327" s="7"/>
      <c r="H327" s="7">
        <f>H329*H331-170000</f>
        <v>5660000</v>
      </c>
      <c r="I327" s="7"/>
      <c r="J327" s="7">
        <f>H327</f>
        <v>5660000</v>
      </c>
      <c r="K327" s="7"/>
      <c r="L327" s="7"/>
      <c r="M327" s="7"/>
      <c r="N327" s="7"/>
      <c r="O327" s="7">
        <f>O329*O331</f>
        <v>7000000</v>
      </c>
      <c r="P327" s="7">
        <f>O327</f>
        <v>7000000</v>
      </c>
    </row>
    <row r="328" spans="1:16" ht="15.75" customHeight="1">
      <c r="A328" s="5" t="s">
        <v>5</v>
      </c>
      <c r="B328" s="37"/>
      <c r="C328" s="37"/>
      <c r="D328" s="30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</row>
    <row r="329" spans="1:16" ht="25.5" customHeight="1">
      <c r="A329" s="8" t="s">
        <v>125</v>
      </c>
      <c r="B329" s="37"/>
      <c r="C329" s="37"/>
      <c r="D329" s="30"/>
      <c r="E329" s="7">
        <v>16</v>
      </c>
      <c r="F329" s="7">
        <f>D329+E329</f>
        <v>16</v>
      </c>
      <c r="G329" s="7"/>
      <c r="H329" s="7">
        <v>16</v>
      </c>
      <c r="I329" s="7"/>
      <c r="J329" s="7">
        <f>H329</f>
        <v>16</v>
      </c>
      <c r="K329" s="7"/>
      <c r="L329" s="7"/>
      <c r="M329" s="7"/>
      <c r="N329" s="7"/>
      <c r="O329" s="7">
        <v>16</v>
      </c>
      <c r="P329" s="7">
        <v>16</v>
      </c>
    </row>
    <row r="330" spans="1:16" ht="15.75" customHeight="1">
      <c r="A330" s="5" t="s">
        <v>7</v>
      </c>
      <c r="B330" s="37"/>
      <c r="C330" s="37"/>
      <c r="D330" s="30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</row>
    <row r="331" spans="1:16" ht="37.5" customHeight="1">
      <c r="A331" s="8" t="s">
        <v>195</v>
      </c>
      <c r="B331" s="37"/>
      <c r="C331" s="37"/>
      <c r="D331" s="30"/>
      <c r="E331" s="7">
        <v>312500</v>
      </c>
      <c r="F331" s="7">
        <f>D331+E331</f>
        <v>312500</v>
      </c>
      <c r="G331" s="7"/>
      <c r="H331" s="7">
        <v>364375</v>
      </c>
      <c r="I331" s="7"/>
      <c r="J331" s="7">
        <f>H331</f>
        <v>364375</v>
      </c>
      <c r="K331" s="7"/>
      <c r="L331" s="7"/>
      <c r="M331" s="7"/>
      <c r="N331" s="7"/>
      <c r="O331" s="7">
        <v>437500</v>
      </c>
      <c r="P331" s="7">
        <f>O331</f>
        <v>437500</v>
      </c>
    </row>
    <row r="332" spans="1:235" s="52" customFormat="1" ht="37.5" customHeight="1">
      <c r="A332" s="5" t="s">
        <v>385</v>
      </c>
      <c r="B332" s="37"/>
      <c r="C332" s="37"/>
      <c r="D332" s="30"/>
      <c r="E332" s="30">
        <f aca="true" t="shared" si="43" ref="E332:P332">SUM(E334)</f>
        <v>800003</v>
      </c>
      <c r="F332" s="30">
        <f t="shared" si="43"/>
        <v>800003</v>
      </c>
      <c r="G332" s="30">
        <f t="shared" si="43"/>
        <v>0</v>
      </c>
      <c r="H332" s="30">
        <f t="shared" si="43"/>
        <v>742600</v>
      </c>
      <c r="I332" s="30">
        <f t="shared" si="43"/>
        <v>742600</v>
      </c>
      <c r="J332" s="30">
        <f t="shared" si="43"/>
        <v>742600</v>
      </c>
      <c r="K332" s="30">
        <f t="shared" si="43"/>
        <v>0</v>
      </c>
      <c r="L332" s="30">
        <f t="shared" si="43"/>
        <v>0</v>
      </c>
      <c r="M332" s="30">
        <f t="shared" si="43"/>
        <v>0</v>
      </c>
      <c r="N332" s="30">
        <f t="shared" si="43"/>
        <v>0</v>
      </c>
      <c r="O332" s="30">
        <f t="shared" si="43"/>
        <v>133200</v>
      </c>
      <c r="P332" s="30">
        <f t="shared" si="43"/>
        <v>133200</v>
      </c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51"/>
      <c r="AU332" s="51"/>
      <c r="AV332" s="51"/>
      <c r="AW332" s="51"/>
      <c r="AX332" s="51"/>
      <c r="AY332" s="51"/>
      <c r="AZ332" s="51"/>
      <c r="BA332" s="51"/>
      <c r="BB332" s="51"/>
      <c r="BC332" s="51"/>
      <c r="BD332" s="51"/>
      <c r="BE332" s="51"/>
      <c r="BF332" s="51"/>
      <c r="BG332" s="51"/>
      <c r="BH332" s="51"/>
      <c r="BI332" s="51"/>
      <c r="BJ332" s="51"/>
      <c r="BK332" s="51"/>
      <c r="BL332" s="51"/>
      <c r="BM332" s="51"/>
      <c r="BN332" s="51"/>
      <c r="BO332" s="51"/>
      <c r="BP332" s="51"/>
      <c r="BQ332" s="51"/>
      <c r="BR332" s="51"/>
      <c r="BS332" s="51"/>
      <c r="BT332" s="51"/>
      <c r="BU332" s="51"/>
      <c r="BV332" s="51"/>
      <c r="BW332" s="51"/>
      <c r="BX332" s="51"/>
      <c r="BY332" s="51"/>
      <c r="BZ332" s="51"/>
      <c r="CA332" s="51"/>
      <c r="CB332" s="51"/>
      <c r="CC332" s="51"/>
      <c r="CD332" s="51"/>
      <c r="CE332" s="51"/>
      <c r="CF332" s="51"/>
      <c r="CG332" s="51"/>
      <c r="CH332" s="51"/>
      <c r="CI332" s="51"/>
      <c r="CJ332" s="51"/>
      <c r="CK332" s="51"/>
      <c r="CL332" s="51"/>
      <c r="CM332" s="51"/>
      <c r="CN332" s="51"/>
      <c r="CO332" s="51"/>
      <c r="CP332" s="51"/>
      <c r="CQ332" s="51"/>
      <c r="CR332" s="51"/>
      <c r="CS332" s="51"/>
      <c r="CT332" s="51"/>
      <c r="CU332" s="51"/>
      <c r="CV332" s="51"/>
      <c r="CW332" s="51"/>
      <c r="CX332" s="51"/>
      <c r="CY332" s="51"/>
      <c r="CZ332" s="51"/>
      <c r="DA332" s="51"/>
      <c r="DB332" s="51"/>
      <c r="DC332" s="51"/>
      <c r="DD332" s="51"/>
      <c r="DE332" s="51"/>
      <c r="DF332" s="51"/>
      <c r="DG332" s="51"/>
      <c r="DH332" s="51"/>
      <c r="DI332" s="51"/>
      <c r="DJ332" s="51"/>
      <c r="DK332" s="51"/>
      <c r="DL332" s="51"/>
      <c r="DM332" s="51"/>
      <c r="DN332" s="51"/>
      <c r="DO332" s="51"/>
      <c r="DP332" s="51"/>
      <c r="DQ332" s="51"/>
      <c r="DR332" s="51"/>
      <c r="DS332" s="51"/>
      <c r="DT332" s="51"/>
      <c r="DU332" s="51"/>
      <c r="DV332" s="51"/>
      <c r="DW332" s="51"/>
      <c r="DX332" s="51"/>
      <c r="DY332" s="51"/>
      <c r="DZ332" s="51"/>
      <c r="EA332" s="51"/>
      <c r="EB332" s="51"/>
      <c r="EC332" s="51"/>
      <c r="ED332" s="51"/>
      <c r="EE332" s="51"/>
      <c r="EF332" s="51"/>
      <c r="EG332" s="51"/>
      <c r="EH332" s="51"/>
      <c r="EI332" s="51"/>
      <c r="EJ332" s="51"/>
      <c r="EK332" s="51"/>
      <c r="EL332" s="51"/>
      <c r="EM332" s="51"/>
      <c r="EN332" s="51"/>
      <c r="EO332" s="51"/>
      <c r="EP332" s="51"/>
      <c r="EQ332" s="51"/>
      <c r="ER332" s="51"/>
      <c r="ES332" s="51"/>
      <c r="ET332" s="51"/>
      <c r="EU332" s="51"/>
      <c r="EV332" s="51"/>
      <c r="EW332" s="51"/>
      <c r="EX332" s="51"/>
      <c r="EY332" s="51"/>
      <c r="EZ332" s="51"/>
      <c r="FA332" s="51"/>
      <c r="FB332" s="51"/>
      <c r="FC332" s="51"/>
      <c r="FD332" s="51"/>
      <c r="FE332" s="51"/>
      <c r="FF332" s="51"/>
      <c r="FG332" s="51"/>
      <c r="FH332" s="51"/>
      <c r="FI332" s="51"/>
      <c r="FJ332" s="51"/>
      <c r="FK332" s="51"/>
      <c r="FL332" s="51"/>
      <c r="FM332" s="51"/>
      <c r="FN332" s="51"/>
      <c r="FO332" s="51"/>
      <c r="FP332" s="51"/>
      <c r="FQ332" s="51"/>
      <c r="FR332" s="51"/>
      <c r="FS332" s="51"/>
      <c r="FT332" s="51"/>
      <c r="FU332" s="51"/>
      <c r="FV332" s="51"/>
      <c r="FW332" s="51"/>
      <c r="FX332" s="51"/>
      <c r="FY332" s="51"/>
      <c r="FZ332" s="51"/>
      <c r="GA332" s="51"/>
      <c r="GB332" s="51"/>
      <c r="GC332" s="51"/>
      <c r="GD332" s="51"/>
      <c r="GE332" s="51"/>
      <c r="GF332" s="51"/>
      <c r="GG332" s="51"/>
      <c r="GH332" s="51"/>
      <c r="GI332" s="51"/>
      <c r="GJ332" s="51"/>
      <c r="GK332" s="51"/>
      <c r="GL332" s="51"/>
      <c r="GM332" s="51"/>
      <c r="GN332" s="51"/>
      <c r="GO332" s="51"/>
      <c r="GP332" s="51"/>
      <c r="GQ332" s="51"/>
      <c r="GR332" s="51"/>
      <c r="GS332" s="51"/>
      <c r="GT332" s="51"/>
      <c r="GU332" s="51"/>
      <c r="GV332" s="51"/>
      <c r="GW332" s="51"/>
      <c r="GX332" s="51"/>
      <c r="GY332" s="51"/>
      <c r="GZ332" s="51"/>
      <c r="HA332" s="51"/>
      <c r="HB332" s="51"/>
      <c r="HC332" s="51"/>
      <c r="HD332" s="51"/>
      <c r="HE332" s="51"/>
      <c r="HF332" s="51"/>
      <c r="HG332" s="51"/>
      <c r="HH332" s="51"/>
      <c r="HI332" s="51"/>
      <c r="HJ332" s="51"/>
      <c r="HK332" s="51"/>
      <c r="HL332" s="51"/>
      <c r="HM332" s="51"/>
      <c r="HN332" s="51"/>
      <c r="HO332" s="51"/>
      <c r="HP332" s="51"/>
      <c r="HQ332" s="51"/>
      <c r="HR332" s="51"/>
      <c r="HS332" s="51"/>
      <c r="HT332" s="51"/>
      <c r="HU332" s="51"/>
      <c r="HV332" s="51"/>
      <c r="HW332" s="51"/>
      <c r="HX332" s="51"/>
      <c r="HY332" s="51"/>
      <c r="HZ332" s="51"/>
      <c r="IA332" s="51"/>
    </row>
    <row r="333" spans="1:16" ht="10.5" customHeight="1">
      <c r="A333" s="5" t="s">
        <v>4</v>
      </c>
      <c r="B333" s="37"/>
      <c r="C333" s="37"/>
      <c r="D333" s="30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</row>
    <row r="334" spans="1:16" ht="32.25" customHeight="1">
      <c r="A334" s="8" t="s">
        <v>337</v>
      </c>
      <c r="B334" s="37"/>
      <c r="C334" s="37"/>
      <c r="D334" s="30"/>
      <c r="E334" s="7">
        <v>800003</v>
      </c>
      <c r="F334" s="7">
        <v>800003</v>
      </c>
      <c r="G334" s="7"/>
      <c r="H334" s="7">
        <v>742600</v>
      </c>
      <c r="I334" s="7">
        <v>742600</v>
      </c>
      <c r="J334" s="7">
        <v>742600</v>
      </c>
      <c r="K334" s="7"/>
      <c r="L334" s="7"/>
      <c r="M334" s="7"/>
      <c r="N334" s="7"/>
      <c r="O334" s="7">
        <f>O336*O338</f>
        <v>133200</v>
      </c>
      <c r="P334" s="7">
        <f>P336*P338</f>
        <v>133200</v>
      </c>
    </row>
    <row r="335" spans="1:16" ht="16.5" customHeight="1">
      <c r="A335" s="5" t="s">
        <v>5</v>
      </c>
      <c r="B335" s="37"/>
      <c r="C335" s="37"/>
      <c r="D335" s="30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</row>
    <row r="336" spans="1:16" ht="26.25" customHeight="1">
      <c r="A336" s="8" t="s">
        <v>125</v>
      </c>
      <c r="B336" s="37"/>
      <c r="C336" s="37"/>
      <c r="D336" s="30"/>
      <c r="E336" s="7">
        <v>10</v>
      </c>
      <c r="F336" s="7">
        <v>10</v>
      </c>
      <c r="G336" s="7"/>
      <c r="H336" s="7">
        <v>10</v>
      </c>
      <c r="I336" s="7">
        <v>10</v>
      </c>
      <c r="J336" s="7">
        <v>10</v>
      </c>
      <c r="K336" s="7"/>
      <c r="L336" s="7"/>
      <c r="M336" s="7"/>
      <c r="N336" s="7"/>
      <c r="O336" s="7">
        <v>10</v>
      </c>
      <c r="P336" s="7">
        <v>10</v>
      </c>
    </row>
    <row r="337" spans="1:235" s="52" customFormat="1" ht="18" customHeight="1">
      <c r="A337" s="5" t="s">
        <v>7</v>
      </c>
      <c r="B337" s="37"/>
      <c r="C337" s="37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51"/>
      <c r="AU337" s="51"/>
      <c r="AV337" s="51"/>
      <c r="AW337" s="51"/>
      <c r="AX337" s="51"/>
      <c r="AY337" s="51"/>
      <c r="AZ337" s="51"/>
      <c r="BA337" s="51"/>
      <c r="BB337" s="51"/>
      <c r="BC337" s="51"/>
      <c r="BD337" s="51"/>
      <c r="BE337" s="51"/>
      <c r="BF337" s="51"/>
      <c r="BG337" s="51"/>
      <c r="BH337" s="51"/>
      <c r="BI337" s="51"/>
      <c r="BJ337" s="51"/>
      <c r="BK337" s="51"/>
      <c r="BL337" s="51"/>
      <c r="BM337" s="51"/>
      <c r="BN337" s="51"/>
      <c r="BO337" s="51"/>
      <c r="BP337" s="51"/>
      <c r="BQ337" s="51"/>
      <c r="BR337" s="51"/>
      <c r="BS337" s="51"/>
      <c r="BT337" s="51"/>
      <c r="BU337" s="51"/>
      <c r="BV337" s="51"/>
      <c r="BW337" s="51"/>
      <c r="BX337" s="51"/>
      <c r="BY337" s="51"/>
      <c r="BZ337" s="51"/>
      <c r="CA337" s="51"/>
      <c r="CB337" s="51"/>
      <c r="CC337" s="51"/>
      <c r="CD337" s="51"/>
      <c r="CE337" s="51"/>
      <c r="CF337" s="51"/>
      <c r="CG337" s="51"/>
      <c r="CH337" s="51"/>
      <c r="CI337" s="51"/>
      <c r="CJ337" s="51"/>
      <c r="CK337" s="51"/>
      <c r="CL337" s="51"/>
      <c r="CM337" s="51"/>
      <c r="CN337" s="51"/>
      <c r="CO337" s="51"/>
      <c r="CP337" s="51"/>
      <c r="CQ337" s="51"/>
      <c r="CR337" s="51"/>
      <c r="CS337" s="51"/>
      <c r="CT337" s="51"/>
      <c r="CU337" s="51"/>
      <c r="CV337" s="51"/>
      <c r="CW337" s="51"/>
      <c r="CX337" s="51"/>
      <c r="CY337" s="51"/>
      <c r="CZ337" s="51"/>
      <c r="DA337" s="51"/>
      <c r="DB337" s="51"/>
      <c r="DC337" s="51"/>
      <c r="DD337" s="51"/>
      <c r="DE337" s="51"/>
      <c r="DF337" s="51"/>
      <c r="DG337" s="51"/>
      <c r="DH337" s="51"/>
      <c r="DI337" s="51"/>
      <c r="DJ337" s="51"/>
      <c r="DK337" s="51"/>
      <c r="DL337" s="51"/>
      <c r="DM337" s="51"/>
      <c r="DN337" s="51"/>
      <c r="DO337" s="51"/>
      <c r="DP337" s="51"/>
      <c r="DQ337" s="51"/>
      <c r="DR337" s="51"/>
      <c r="DS337" s="51"/>
      <c r="DT337" s="51"/>
      <c r="DU337" s="51"/>
      <c r="DV337" s="51"/>
      <c r="DW337" s="51"/>
      <c r="DX337" s="51"/>
      <c r="DY337" s="51"/>
      <c r="DZ337" s="51"/>
      <c r="EA337" s="51"/>
      <c r="EB337" s="51"/>
      <c r="EC337" s="51"/>
      <c r="ED337" s="51"/>
      <c r="EE337" s="51"/>
      <c r="EF337" s="51"/>
      <c r="EG337" s="51"/>
      <c r="EH337" s="51"/>
      <c r="EI337" s="51"/>
      <c r="EJ337" s="51"/>
      <c r="EK337" s="51"/>
      <c r="EL337" s="51"/>
      <c r="EM337" s="51"/>
      <c r="EN337" s="51"/>
      <c r="EO337" s="51"/>
      <c r="EP337" s="51"/>
      <c r="EQ337" s="51"/>
      <c r="ER337" s="51"/>
      <c r="ES337" s="51"/>
      <c r="ET337" s="51"/>
      <c r="EU337" s="51"/>
      <c r="EV337" s="51"/>
      <c r="EW337" s="51"/>
      <c r="EX337" s="51"/>
      <c r="EY337" s="51"/>
      <c r="EZ337" s="51"/>
      <c r="FA337" s="51"/>
      <c r="FB337" s="51"/>
      <c r="FC337" s="51"/>
      <c r="FD337" s="51"/>
      <c r="FE337" s="51"/>
      <c r="FF337" s="51"/>
      <c r="FG337" s="51"/>
      <c r="FH337" s="51"/>
      <c r="FI337" s="51"/>
      <c r="FJ337" s="51"/>
      <c r="FK337" s="51"/>
      <c r="FL337" s="51"/>
      <c r="FM337" s="51"/>
      <c r="FN337" s="51"/>
      <c r="FO337" s="51"/>
      <c r="FP337" s="51"/>
      <c r="FQ337" s="51"/>
      <c r="FR337" s="51"/>
      <c r="FS337" s="51"/>
      <c r="FT337" s="51"/>
      <c r="FU337" s="51"/>
      <c r="FV337" s="51"/>
      <c r="FW337" s="51"/>
      <c r="FX337" s="51"/>
      <c r="FY337" s="51"/>
      <c r="FZ337" s="51"/>
      <c r="GA337" s="51"/>
      <c r="GB337" s="51"/>
      <c r="GC337" s="51"/>
      <c r="GD337" s="51"/>
      <c r="GE337" s="51"/>
      <c r="GF337" s="51"/>
      <c r="GG337" s="51"/>
      <c r="GH337" s="51"/>
      <c r="GI337" s="51"/>
      <c r="GJ337" s="51"/>
      <c r="GK337" s="51"/>
      <c r="GL337" s="51"/>
      <c r="GM337" s="51"/>
      <c r="GN337" s="51"/>
      <c r="GO337" s="51"/>
      <c r="GP337" s="51"/>
      <c r="GQ337" s="51"/>
      <c r="GR337" s="51"/>
      <c r="GS337" s="51"/>
      <c r="GT337" s="51"/>
      <c r="GU337" s="51"/>
      <c r="GV337" s="51"/>
      <c r="GW337" s="51"/>
      <c r="GX337" s="51"/>
      <c r="GY337" s="51"/>
      <c r="GZ337" s="51"/>
      <c r="HA337" s="51"/>
      <c r="HB337" s="51"/>
      <c r="HC337" s="51"/>
      <c r="HD337" s="51"/>
      <c r="HE337" s="51"/>
      <c r="HF337" s="51"/>
      <c r="HG337" s="51"/>
      <c r="HH337" s="51"/>
      <c r="HI337" s="51"/>
      <c r="HJ337" s="51"/>
      <c r="HK337" s="51"/>
      <c r="HL337" s="51"/>
      <c r="HM337" s="51"/>
      <c r="HN337" s="51"/>
      <c r="HO337" s="51"/>
      <c r="HP337" s="51"/>
      <c r="HQ337" s="51"/>
      <c r="HR337" s="51"/>
      <c r="HS337" s="51"/>
      <c r="HT337" s="51"/>
      <c r="HU337" s="51"/>
      <c r="HV337" s="51"/>
      <c r="HW337" s="51"/>
      <c r="HX337" s="51"/>
      <c r="HY337" s="51"/>
      <c r="HZ337" s="51"/>
      <c r="IA337" s="51"/>
    </row>
    <row r="338" spans="1:16" ht="37.5" customHeight="1">
      <c r="A338" s="8" t="s">
        <v>338</v>
      </c>
      <c r="B338" s="37"/>
      <c r="C338" s="37"/>
      <c r="D338" s="30"/>
      <c r="E338" s="7">
        <f>SUM(E334)/E336</f>
        <v>80000.3</v>
      </c>
      <c r="F338" s="7">
        <f>SUM(F334)/F336</f>
        <v>80000.3</v>
      </c>
      <c r="G338" s="7"/>
      <c r="H338" s="7">
        <f>H334/H336</f>
        <v>74260</v>
      </c>
      <c r="I338" s="7">
        <f>I334/I336</f>
        <v>74260</v>
      </c>
      <c r="J338" s="7">
        <f>J334/J336</f>
        <v>74260</v>
      </c>
      <c r="K338" s="7"/>
      <c r="L338" s="7"/>
      <c r="M338" s="7"/>
      <c r="N338" s="7"/>
      <c r="O338" s="7">
        <v>13320</v>
      </c>
      <c r="P338" s="7">
        <v>13320</v>
      </c>
    </row>
    <row r="339" spans="1:16" ht="16.5" customHeight="1">
      <c r="A339" s="37" t="s">
        <v>359</v>
      </c>
      <c r="B339" s="37"/>
      <c r="C339" s="37"/>
      <c r="D339" s="30">
        <f>D340+D341</f>
        <v>3794380.0029998</v>
      </c>
      <c r="E339" s="30">
        <f>E340+E341</f>
        <v>692840</v>
      </c>
      <c r="F339" s="30">
        <f>D339+E339</f>
        <v>4487220.002999799</v>
      </c>
      <c r="G339" s="30">
        <f>G340+G341</f>
        <v>4506475</v>
      </c>
      <c r="H339" s="30">
        <f>H340+H341</f>
        <v>763900</v>
      </c>
      <c r="I339" s="30">
        <f>I340+I341</f>
        <v>0</v>
      </c>
      <c r="J339" s="30">
        <f>G339+H339</f>
        <v>5270375</v>
      </c>
      <c r="K339" s="30" t="e">
        <f>K340+K341</f>
        <v>#REF!</v>
      </c>
      <c r="L339" s="30">
        <f>L340+L341</f>
        <v>0</v>
      </c>
      <c r="M339" s="30">
        <f>M340+M341</f>
        <v>0</v>
      </c>
      <c r="N339" s="30">
        <f>N340+N341</f>
        <v>4525761.99999968</v>
      </c>
      <c r="O339" s="30">
        <f>O340+O341</f>
        <v>787532</v>
      </c>
      <c r="P339" s="30">
        <f>N339+O339</f>
        <v>5313293.99999968</v>
      </c>
    </row>
    <row r="340" spans="1:16" ht="13.5" customHeight="1">
      <c r="A340" s="37" t="s">
        <v>54</v>
      </c>
      <c r="B340" s="37"/>
      <c r="C340" s="37"/>
      <c r="D340" s="30">
        <f>D343+D350+D428+D433</f>
        <v>3331999.9999997998</v>
      </c>
      <c r="E340" s="30">
        <f>E343+E350+E428+E433</f>
        <v>0</v>
      </c>
      <c r="F340" s="30">
        <f>D340+E340</f>
        <v>3331999.9999997998</v>
      </c>
      <c r="G340" s="30">
        <f>G343+G350+G428+G433+G360</f>
        <v>4062700</v>
      </c>
      <c r="H340" s="30">
        <f>H343+H350+H428+H433</f>
        <v>0</v>
      </c>
      <c r="I340" s="30">
        <f>I343+I350+I428+I433</f>
        <v>0</v>
      </c>
      <c r="J340" s="30">
        <f>G340+H340</f>
        <v>4062700</v>
      </c>
      <c r="K340" s="30" t="e">
        <f>K343+K350+K428+K433</f>
        <v>#REF!</v>
      </c>
      <c r="L340" s="30">
        <f>L343+L350+L428+L433</f>
        <v>0</v>
      </c>
      <c r="M340" s="30">
        <f>M343+M350+M428+M433</f>
        <v>0</v>
      </c>
      <c r="N340" s="30">
        <f>N343+N350+N428+N433</f>
        <v>4173241.99999968</v>
      </c>
      <c r="O340" s="30">
        <f>O343+O350+O428+O433</f>
        <v>0</v>
      </c>
      <c r="P340" s="30">
        <f>N340+O340</f>
        <v>4173241.99999968</v>
      </c>
    </row>
    <row r="341" spans="1:235" s="139" customFormat="1" ht="11.25">
      <c r="A341" s="152" t="s">
        <v>189</v>
      </c>
      <c r="B341" s="152"/>
      <c r="C341" s="152"/>
      <c r="D341" s="153">
        <f>D369+D458</f>
        <v>462380.003</v>
      </c>
      <c r="E341" s="153">
        <f>E403</f>
        <v>692840</v>
      </c>
      <c r="F341" s="153">
        <f>D341+E341</f>
        <v>1155220.003</v>
      </c>
      <c r="G341" s="153">
        <f>G369+G458</f>
        <v>443775</v>
      </c>
      <c r="H341" s="153">
        <f>H403</f>
        <v>763900</v>
      </c>
      <c r="I341" s="153">
        <f>I371+I381</f>
        <v>0</v>
      </c>
      <c r="J341" s="153">
        <f>G341+H341</f>
        <v>1207675</v>
      </c>
      <c r="K341" s="153">
        <f>K371+K381</f>
        <v>0</v>
      </c>
      <c r="L341" s="153">
        <f>L371+L381</f>
        <v>0</v>
      </c>
      <c r="M341" s="153">
        <f>M371+M381</f>
        <v>0</v>
      </c>
      <c r="N341" s="153">
        <f>N369</f>
        <v>352520</v>
      </c>
      <c r="O341" s="153">
        <f>O403</f>
        <v>787532</v>
      </c>
      <c r="P341" s="153">
        <f>N341+O341</f>
        <v>1140052</v>
      </c>
      <c r="Q341" s="138"/>
      <c r="R341" s="138"/>
      <c r="S341" s="138"/>
      <c r="T341" s="138"/>
      <c r="U341" s="138"/>
      <c r="V341" s="138"/>
      <c r="W341" s="138"/>
      <c r="X341" s="138"/>
      <c r="Y341" s="138"/>
      <c r="Z341" s="138"/>
      <c r="AA341" s="138"/>
      <c r="AB341" s="138"/>
      <c r="AC341" s="138"/>
      <c r="AD341" s="138"/>
      <c r="AE341" s="138"/>
      <c r="AF341" s="138"/>
      <c r="AG341" s="138"/>
      <c r="AH341" s="138"/>
      <c r="AI341" s="138"/>
      <c r="AJ341" s="138"/>
      <c r="AK341" s="138"/>
      <c r="AL341" s="138"/>
      <c r="AM341" s="138"/>
      <c r="AN341" s="138"/>
      <c r="AO341" s="138"/>
      <c r="AP341" s="138"/>
      <c r="AQ341" s="138"/>
      <c r="AR341" s="138"/>
      <c r="AS341" s="138"/>
      <c r="AT341" s="138"/>
      <c r="AU341" s="138"/>
      <c r="AV341" s="138"/>
      <c r="AW341" s="138"/>
      <c r="AX341" s="138"/>
      <c r="AY341" s="138"/>
      <c r="AZ341" s="138"/>
      <c r="BA341" s="138"/>
      <c r="BB341" s="138"/>
      <c r="BC341" s="138"/>
      <c r="BD341" s="138"/>
      <c r="BE341" s="138"/>
      <c r="BF341" s="138"/>
      <c r="BG341" s="138"/>
      <c r="BH341" s="138"/>
      <c r="BI341" s="138"/>
      <c r="BJ341" s="138"/>
      <c r="BK341" s="138"/>
      <c r="BL341" s="138"/>
      <c r="BM341" s="138"/>
      <c r="BN341" s="138"/>
      <c r="BO341" s="138"/>
      <c r="BP341" s="138"/>
      <c r="BQ341" s="138"/>
      <c r="BR341" s="138"/>
      <c r="BS341" s="138"/>
      <c r="BT341" s="138"/>
      <c r="BU341" s="138"/>
      <c r="BV341" s="138"/>
      <c r="BW341" s="138"/>
      <c r="BX341" s="138"/>
      <c r="BY341" s="138"/>
      <c r="BZ341" s="138"/>
      <c r="CA341" s="138"/>
      <c r="CB341" s="138"/>
      <c r="CC341" s="138"/>
      <c r="CD341" s="138"/>
      <c r="CE341" s="138"/>
      <c r="CF341" s="138"/>
      <c r="CG341" s="138"/>
      <c r="CH341" s="138"/>
      <c r="CI341" s="138"/>
      <c r="CJ341" s="138"/>
      <c r="CK341" s="138"/>
      <c r="CL341" s="138"/>
      <c r="CM341" s="138"/>
      <c r="CN341" s="138"/>
      <c r="CO341" s="138"/>
      <c r="CP341" s="138"/>
      <c r="CQ341" s="138"/>
      <c r="CR341" s="138"/>
      <c r="CS341" s="138"/>
      <c r="CT341" s="138"/>
      <c r="CU341" s="138"/>
      <c r="CV341" s="138"/>
      <c r="CW341" s="138"/>
      <c r="CX341" s="138"/>
      <c r="CY341" s="138"/>
      <c r="CZ341" s="138"/>
      <c r="DA341" s="138"/>
      <c r="DB341" s="138"/>
      <c r="DC341" s="138"/>
      <c r="DD341" s="138"/>
      <c r="DE341" s="138"/>
      <c r="DF341" s="138"/>
      <c r="DG341" s="138"/>
      <c r="DH341" s="138"/>
      <c r="DI341" s="138"/>
      <c r="DJ341" s="138"/>
      <c r="DK341" s="138"/>
      <c r="DL341" s="138"/>
      <c r="DM341" s="138"/>
      <c r="DN341" s="138"/>
      <c r="DO341" s="138"/>
      <c r="DP341" s="138"/>
      <c r="DQ341" s="138"/>
      <c r="DR341" s="138"/>
      <c r="DS341" s="138"/>
      <c r="DT341" s="138"/>
      <c r="DU341" s="138"/>
      <c r="DV341" s="138"/>
      <c r="DW341" s="138"/>
      <c r="DX341" s="138"/>
      <c r="DY341" s="138"/>
      <c r="DZ341" s="138"/>
      <c r="EA341" s="138"/>
      <c r="EB341" s="138"/>
      <c r="EC341" s="138"/>
      <c r="ED341" s="138"/>
      <c r="EE341" s="138"/>
      <c r="EF341" s="138"/>
      <c r="EG341" s="138"/>
      <c r="EH341" s="138"/>
      <c r="EI341" s="138"/>
      <c r="EJ341" s="138"/>
      <c r="EK341" s="138"/>
      <c r="EL341" s="138"/>
      <c r="EM341" s="138"/>
      <c r="EN341" s="138"/>
      <c r="EO341" s="138"/>
      <c r="EP341" s="138"/>
      <c r="EQ341" s="138"/>
      <c r="ER341" s="138"/>
      <c r="ES341" s="138"/>
      <c r="ET341" s="138"/>
      <c r="EU341" s="138"/>
      <c r="EV341" s="138"/>
      <c r="EW341" s="138"/>
      <c r="EX341" s="138"/>
      <c r="EY341" s="138"/>
      <c r="EZ341" s="138"/>
      <c r="FA341" s="138"/>
      <c r="FB341" s="138"/>
      <c r="FC341" s="138"/>
      <c r="FD341" s="138"/>
      <c r="FE341" s="138"/>
      <c r="FF341" s="138"/>
      <c r="FG341" s="138"/>
      <c r="FH341" s="138"/>
      <c r="FI341" s="138"/>
      <c r="FJ341" s="138"/>
      <c r="FK341" s="138"/>
      <c r="FL341" s="138"/>
      <c r="FM341" s="138"/>
      <c r="FN341" s="138"/>
      <c r="FO341" s="138"/>
      <c r="FP341" s="138"/>
      <c r="FQ341" s="138"/>
      <c r="FR341" s="138"/>
      <c r="FS341" s="138"/>
      <c r="FT341" s="138"/>
      <c r="FU341" s="138"/>
      <c r="FV341" s="138"/>
      <c r="FW341" s="138"/>
      <c r="FX341" s="138"/>
      <c r="FY341" s="138"/>
      <c r="FZ341" s="138"/>
      <c r="GA341" s="138"/>
      <c r="GB341" s="138"/>
      <c r="GC341" s="138"/>
      <c r="GD341" s="138"/>
      <c r="GE341" s="138"/>
      <c r="GF341" s="138"/>
      <c r="GG341" s="138"/>
      <c r="GH341" s="138"/>
      <c r="GI341" s="138"/>
      <c r="GJ341" s="138"/>
      <c r="GK341" s="138"/>
      <c r="GL341" s="138"/>
      <c r="GM341" s="138"/>
      <c r="GN341" s="138"/>
      <c r="GO341" s="138"/>
      <c r="GP341" s="138"/>
      <c r="GQ341" s="138"/>
      <c r="GR341" s="138"/>
      <c r="GS341" s="138"/>
      <c r="GT341" s="138"/>
      <c r="GU341" s="138"/>
      <c r="GV341" s="138"/>
      <c r="GW341" s="138"/>
      <c r="GX341" s="138"/>
      <c r="GY341" s="138"/>
      <c r="GZ341" s="138"/>
      <c r="HA341" s="138"/>
      <c r="HB341" s="138"/>
      <c r="HC341" s="138"/>
      <c r="HD341" s="138"/>
      <c r="HE341" s="138"/>
      <c r="HF341" s="138"/>
      <c r="HG341" s="138"/>
      <c r="HH341" s="138"/>
      <c r="HI341" s="138"/>
      <c r="HJ341" s="138"/>
      <c r="HK341" s="138"/>
      <c r="HL341" s="138"/>
      <c r="HM341" s="138"/>
      <c r="HN341" s="138"/>
      <c r="HO341" s="138"/>
      <c r="HP341" s="138"/>
      <c r="HQ341" s="138"/>
      <c r="HR341" s="138"/>
      <c r="HS341" s="138"/>
      <c r="HT341" s="138"/>
      <c r="HU341" s="138"/>
      <c r="HV341" s="138"/>
      <c r="HW341" s="138"/>
      <c r="HX341" s="138"/>
      <c r="HY341" s="138"/>
      <c r="HZ341" s="138"/>
      <c r="IA341" s="138"/>
    </row>
    <row r="342" spans="1:16" ht="36" customHeight="1">
      <c r="A342" s="8" t="s">
        <v>129</v>
      </c>
      <c r="B342" s="6"/>
      <c r="C342" s="6"/>
      <c r="D342" s="36"/>
      <c r="E342" s="36"/>
      <c r="F342" s="36"/>
      <c r="G342" s="36"/>
      <c r="H342" s="36"/>
      <c r="I342" s="36"/>
      <c r="J342" s="36"/>
      <c r="K342" s="7"/>
      <c r="L342" s="36"/>
      <c r="M342" s="36"/>
      <c r="N342" s="36"/>
      <c r="O342" s="36"/>
      <c r="P342" s="36"/>
    </row>
    <row r="343" spans="1:235" s="39" customFormat="1" ht="22.5">
      <c r="A343" s="34" t="s">
        <v>386</v>
      </c>
      <c r="B343" s="35"/>
      <c r="C343" s="35"/>
      <c r="D343" s="36">
        <f>D345</f>
        <v>2700000</v>
      </c>
      <c r="E343" s="36"/>
      <c r="F343" s="36">
        <f>F345</f>
        <v>2700000</v>
      </c>
      <c r="G343" s="36">
        <f>G347*G349+800000-2000-220000-11090</f>
        <v>2566910</v>
      </c>
      <c r="H343" s="36"/>
      <c r="I343" s="36"/>
      <c r="J343" s="36">
        <f>J345</f>
        <v>2578000</v>
      </c>
      <c r="K343" s="36"/>
      <c r="L343" s="36"/>
      <c r="M343" s="36"/>
      <c r="N343" s="36">
        <f>N345</f>
        <v>2934892</v>
      </c>
      <c r="O343" s="36"/>
      <c r="P343" s="36">
        <f>N343</f>
        <v>2934892</v>
      </c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  <c r="BD343" s="38"/>
      <c r="BE343" s="38"/>
      <c r="BF343" s="38"/>
      <c r="BG343" s="38"/>
      <c r="BH343" s="38"/>
      <c r="BI343" s="38"/>
      <c r="BJ343" s="38"/>
      <c r="BK343" s="38"/>
      <c r="BL343" s="38"/>
      <c r="BM343" s="38"/>
      <c r="BN343" s="38"/>
      <c r="BO343" s="38"/>
      <c r="BP343" s="38"/>
      <c r="BQ343" s="38"/>
      <c r="BR343" s="38"/>
      <c r="BS343" s="38"/>
      <c r="BT343" s="38"/>
      <c r="BU343" s="38"/>
      <c r="BV343" s="38"/>
      <c r="BW343" s="38"/>
      <c r="BX343" s="38"/>
      <c r="BY343" s="38"/>
      <c r="BZ343" s="38"/>
      <c r="CA343" s="38"/>
      <c r="CB343" s="38"/>
      <c r="CC343" s="38"/>
      <c r="CD343" s="38"/>
      <c r="CE343" s="38"/>
      <c r="CF343" s="38"/>
      <c r="CG343" s="38"/>
      <c r="CH343" s="38"/>
      <c r="CI343" s="38"/>
      <c r="CJ343" s="38"/>
      <c r="CK343" s="38"/>
      <c r="CL343" s="38"/>
      <c r="CM343" s="38"/>
      <c r="CN343" s="38"/>
      <c r="CO343" s="38"/>
      <c r="CP343" s="38"/>
      <c r="CQ343" s="38"/>
      <c r="CR343" s="38"/>
      <c r="CS343" s="38"/>
      <c r="CT343" s="38"/>
      <c r="CU343" s="38"/>
      <c r="CV343" s="38"/>
      <c r="CW343" s="38"/>
      <c r="CX343" s="38"/>
      <c r="CY343" s="38"/>
      <c r="CZ343" s="38"/>
      <c r="DA343" s="38"/>
      <c r="DB343" s="38"/>
      <c r="DC343" s="38"/>
      <c r="DD343" s="38"/>
      <c r="DE343" s="38"/>
      <c r="DF343" s="38"/>
      <c r="DG343" s="38"/>
      <c r="DH343" s="38"/>
      <c r="DI343" s="38"/>
      <c r="DJ343" s="38"/>
      <c r="DK343" s="38"/>
      <c r="DL343" s="38"/>
      <c r="DM343" s="38"/>
      <c r="DN343" s="38"/>
      <c r="DO343" s="38"/>
      <c r="DP343" s="38"/>
      <c r="DQ343" s="38"/>
      <c r="DR343" s="38"/>
      <c r="DS343" s="38"/>
      <c r="DT343" s="38"/>
      <c r="DU343" s="38"/>
      <c r="DV343" s="38"/>
      <c r="DW343" s="38"/>
      <c r="DX343" s="38"/>
      <c r="DY343" s="38"/>
      <c r="DZ343" s="38"/>
      <c r="EA343" s="38"/>
      <c r="EB343" s="38"/>
      <c r="EC343" s="38"/>
      <c r="ED343" s="38"/>
      <c r="EE343" s="38"/>
      <c r="EF343" s="38"/>
      <c r="EG343" s="38"/>
      <c r="EH343" s="38"/>
      <c r="EI343" s="38"/>
      <c r="EJ343" s="38"/>
      <c r="EK343" s="38"/>
      <c r="EL343" s="38"/>
      <c r="EM343" s="38"/>
      <c r="EN343" s="38"/>
      <c r="EO343" s="38"/>
      <c r="EP343" s="38"/>
      <c r="EQ343" s="38"/>
      <c r="ER343" s="38"/>
      <c r="ES343" s="38"/>
      <c r="ET343" s="38"/>
      <c r="EU343" s="38"/>
      <c r="EV343" s="38"/>
      <c r="EW343" s="38"/>
      <c r="EX343" s="38"/>
      <c r="EY343" s="38"/>
      <c r="EZ343" s="38"/>
      <c r="FA343" s="38"/>
      <c r="FB343" s="38"/>
      <c r="FC343" s="38"/>
      <c r="FD343" s="38"/>
      <c r="FE343" s="38"/>
      <c r="FF343" s="38"/>
      <c r="FG343" s="38"/>
      <c r="FH343" s="38"/>
      <c r="FI343" s="38"/>
      <c r="FJ343" s="38"/>
      <c r="FK343" s="38"/>
      <c r="FL343" s="38"/>
      <c r="FM343" s="38"/>
      <c r="FN343" s="38"/>
      <c r="FO343" s="38"/>
      <c r="FP343" s="38"/>
      <c r="FQ343" s="38"/>
      <c r="FR343" s="38"/>
      <c r="FS343" s="38"/>
      <c r="FT343" s="38"/>
      <c r="FU343" s="38"/>
      <c r="FV343" s="38"/>
      <c r="FW343" s="38"/>
      <c r="FX343" s="38"/>
      <c r="FY343" s="38"/>
      <c r="FZ343" s="38"/>
      <c r="GA343" s="38"/>
      <c r="GB343" s="38"/>
      <c r="GC343" s="38"/>
      <c r="GD343" s="38"/>
      <c r="GE343" s="38"/>
      <c r="GF343" s="38"/>
      <c r="GG343" s="38"/>
      <c r="GH343" s="38"/>
      <c r="GI343" s="38"/>
      <c r="GJ343" s="38"/>
      <c r="GK343" s="38"/>
      <c r="GL343" s="38"/>
      <c r="GM343" s="38"/>
      <c r="GN343" s="38"/>
      <c r="GO343" s="38"/>
      <c r="GP343" s="38"/>
      <c r="GQ343" s="38"/>
      <c r="GR343" s="38"/>
      <c r="GS343" s="38"/>
      <c r="GT343" s="38"/>
      <c r="GU343" s="38"/>
      <c r="GV343" s="38"/>
      <c r="GW343" s="38"/>
      <c r="GX343" s="38"/>
      <c r="GY343" s="38"/>
      <c r="GZ343" s="38"/>
      <c r="HA343" s="38"/>
      <c r="HB343" s="38"/>
      <c r="HC343" s="38"/>
      <c r="HD343" s="38"/>
      <c r="HE343" s="38"/>
      <c r="HF343" s="38"/>
      <c r="HG343" s="38"/>
      <c r="HH343" s="38"/>
      <c r="HI343" s="38"/>
      <c r="HJ343" s="38"/>
      <c r="HK343" s="38"/>
      <c r="HL343" s="38"/>
      <c r="HM343" s="38"/>
      <c r="HN343" s="38"/>
      <c r="HO343" s="38"/>
      <c r="HP343" s="38"/>
      <c r="HQ343" s="38"/>
      <c r="HR343" s="38"/>
      <c r="HS343" s="38"/>
      <c r="HT343" s="38"/>
      <c r="HU343" s="38"/>
      <c r="HV343" s="38"/>
      <c r="HW343" s="38"/>
      <c r="HX343" s="38"/>
      <c r="HY343" s="38"/>
      <c r="HZ343" s="38"/>
      <c r="IA343" s="38"/>
    </row>
    <row r="344" spans="1:16" ht="11.25">
      <c r="A344" s="5" t="s">
        <v>38</v>
      </c>
      <c r="B344" s="37"/>
      <c r="C344" s="37"/>
      <c r="D344" s="30"/>
      <c r="E344" s="30"/>
      <c r="F344" s="30"/>
      <c r="G344" s="30"/>
      <c r="H344" s="30"/>
      <c r="I344" s="30"/>
      <c r="J344" s="30"/>
      <c r="K344" s="7"/>
      <c r="L344" s="30"/>
      <c r="M344" s="30"/>
      <c r="N344" s="30"/>
      <c r="O344" s="30"/>
      <c r="P344" s="30"/>
    </row>
    <row r="345" spans="1:16" ht="23.25" customHeight="1">
      <c r="A345" s="8" t="s">
        <v>269</v>
      </c>
      <c r="B345" s="6"/>
      <c r="C345" s="6"/>
      <c r="D345" s="7">
        <f>(D347*D349)+280000+700000</f>
        <v>2700000</v>
      </c>
      <c r="E345" s="7"/>
      <c r="F345" s="7">
        <f>D345</f>
        <v>2700000</v>
      </c>
      <c r="G345" s="7">
        <f>G347*G349+800000-2000-220000</f>
        <v>2578000</v>
      </c>
      <c r="H345" s="7"/>
      <c r="I345" s="7"/>
      <c r="J345" s="7">
        <f>G345</f>
        <v>2578000</v>
      </c>
      <c r="K345" s="7">
        <f>G345/D345*100</f>
        <v>95.48148148148148</v>
      </c>
      <c r="L345" s="7"/>
      <c r="M345" s="7"/>
      <c r="N345" s="7">
        <f>N347*N349+700000+34892</f>
        <v>2934892</v>
      </c>
      <c r="O345" s="7"/>
      <c r="P345" s="7">
        <f>N345</f>
        <v>2934892</v>
      </c>
    </row>
    <row r="346" spans="1:16" ht="11.25">
      <c r="A346" s="5" t="s">
        <v>5</v>
      </c>
      <c r="B346" s="37"/>
      <c r="C346" s="37"/>
      <c r="D346" s="30"/>
      <c r="E346" s="30"/>
      <c r="F346" s="7"/>
      <c r="G346" s="30"/>
      <c r="H346" s="30"/>
      <c r="I346" s="30"/>
      <c r="J346" s="7"/>
      <c r="K346" s="7"/>
      <c r="L346" s="30"/>
      <c r="M346" s="30"/>
      <c r="N346" s="30"/>
      <c r="O346" s="30"/>
      <c r="P346" s="7"/>
    </row>
    <row r="347" spans="1:16" ht="22.5">
      <c r="A347" s="8" t="s">
        <v>268</v>
      </c>
      <c r="B347" s="6"/>
      <c r="C347" s="6"/>
      <c r="D347" s="7">
        <v>8</v>
      </c>
      <c r="E347" s="7"/>
      <c r="F347" s="7">
        <f>D347</f>
        <v>8</v>
      </c>
      <c r="G347" s="7">
        <v>8</v>
      </c>
      <c r="H347" s="7"/>
      <c r="I347" s="7"/>
      <c r="J347" s="7">
        <f>G347</f>
        <v>8</v>
      </c>
      <c r="K347" s="7">
        <f>G347/D347*100</f>
        <v>100</v>
      </c>
      <c r="L347" s="7"/>
      <c r="M347" s="7"/>
      <c r="N347" s="7">
        <v>8</v>
      </c>
      <c r="O347" s="7"/>
      <c r="P347" s="7">
        <f>N347</f>
        <v>8</v>
      </c>
    </row>
    <row r="348" spans="1:16" ht="11.25">
      <c r="A348" s="5" t="s">
        <v>7</v>
      </c>
      <c r="B348" s="37"/>
      <c r="C348" s="37"/>
      <c r="D348" s="30"/>
      <c r="E348" s="30"/>
      <c r="F348" s="7"/>
      <c r="G348" s="30"/>
      <c r="H348" s="30"/>
      <c r="I348" s="30"/>
      <c r="J348" s="7"/>
      <c r="K348" s="7"/>
      <c r="L348" s="30"/>
      <c r="M348" s="30"/>
      <c r="N348" s="30"/>
      <c r="O348" s="30"/>
      <c r="P348" s="7"/>
    </row>
    <row r="349" spans="1:16" ht="22.5">
      <c r="A349" s="8" t="s">
        <v>270</v>
      </c>
      <c r="B349" s="6"/>
      <c r="C349" s="6"/>
      <c r="D349" s="7">
        <v>215000</v>
      </c>
      <c r="E349" s="7"/>
      <c r="F349" s="7">
        <f>D349</f>
        <v>215000</v>
      </c>
      <c r="G349" s="7">
        <v>250000</v>
      </c>
      <c r="H349" s="7"/>
      <c r="I349" s="7"/>
      <c r="J349" s="7">
        <f>G349</f>
        <v>250000</v>
      </c>
      <c r="K349" s="7">
        <f>G349/D349*100</f>
        <v>116.27906976744187</v>
      </c>
      <c r="L349" s="7"/>
      <c r="M349" s="7"/>
      <c r="N349" s="7">
        <v>275000</v>
      </c>
      <c r="O349" s="7"/>
      <c r="P349" s="7">
        <f>N349</f>
        <v>275000</v>
      </c>
    </row>
    <row r="350" spans="1:235" s="39" customFormat="1" ht="36" customHeight="1">
      <c r="A350" s="34" t="s">
        <v>387</v>
      </c>
      <c r="B350" s="35"/>
      <c r="C350" s="35"/>
      <c r="D350" s="45">
        <f>D354*D357</f>
        <v>163000</v>
      </c>
      <c r="E350" s="45"/>
      <c r="F350" s="45">
        <f>D350+E350</f>
        <v>163000</v>
      </c>
      <c r="G350" s="45">
        <f aca="true" t="shared" si="44" ref="G350:M350">G354*G357</f>
        <v>300000</v>
      </c>
      <c r="H350" s="45"/>
      <c r="I350" s="45"/>
      <c r="J350" s="45">
        <f t="shared" si="44"/>
        <v>300000</v>
      </c>
      <c r="K350" s="45" t="e">
        <f t="shared" si="44"/>
        <v>#REF!</v>
      </c>
      <c r="L350" s="45">
        <f t="shared" si="44"/>
        <v>0</v>
      </c>
      <c r="M350" s="45">
        <f t="shared" si="44"/>
        <v>0</v>
      </c>
      <c r="N350" s="45">
        <f>N354*N357</f>
        <v>350000</v>
      </c>
      <c r="O350" s="45"/>
      <c r="P350" s="45">
        <f>P354*P357+P355</f>
        <v>350005</v>
      </c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  <c r="BD350" s="38"/>
      <c r="BE350" s="38"/>
      <c r="BF350" s="38"/>
      <c r="BG350" s="38"/>
      <c r="BH350" s="38"/>
      <c r="BI350" s="38"/>
      <c r="BJ350" s="38"/>
      <c r="BK350" s="38"/>
      <c r="BL350" s="38"/>
      <c r="BM350" s="38"/>
      <c r="BN350" s="38"/>
      <c r="BO350" s="38"/>
      <c r="BP350" s="38"/>
      <c r="BQ350" s="38"/>
      <c r="BR350" s="38"/>
      <c r="BS350" s="38"/>
      <c r="BT350" s="38"/>
      <c r="BU350" s="38"/>
      <c r="BV350" s="38"/>
      <c r="BW350" s="38"/>
      <c r="BX350" s="38"/>
      <c r="BY350" s="38"/>
      <c r="BZ350" s="38"/>
      <c r="CA350" s="38"/>
      <c r="CB350" s="38"/>
      <c r="CC350" s="38"/>
      <c r="CD350" s="38"/>
      <c r="CE350" s="38"/>
      <c r="CF350" s="38"/>
      <c r="CG350" s="38"/>
      <c r="CH350" s="38"/>
      <c r="CI350" s="38"/>
      <c r="CJ350" s="38"/>
      <c r="CK350" s="38"/>
      <c r="CL350" s="38"/>
      <c r="CM350" s="38"/>
      <c r="CN350" s="38"/>
      <c r="CO350" s="38"/>
      <c r="CP350" s="38"/>
      <c r="CQ350" s="38"/>
      <c r="CR350" s="38"/>
      <c r="CS350" s="38"/>
      <c r="CT350" s="38"/>
      <c r="CU350" s="38"/>
      <c r="CV350" s="38"/>
      <c r="CW350" s="38"/>
      <c r="CX350" s="38"/>
      <c r="CY350" s="38"/>
      <c r="CZ350" s="38"/>
      <c r="DA350" s="38"/>
      <c r="DB350" s="38"/>
      <c r="DC350" s="38"/>
      <c r="DD350" s="38"/>
      <c r="DE350" s="38"/>
      <c r="DF350" s="38"/>
      <c r="DG350" s="38"/>
      <c r="DH350" s="38"/>
      <c r="DI350" s="38"/>
      <c r="DJ350" s="38"/>
      <c r="DK350" s="38"/>
      <c r="DL350" s="38"/>
      <c r="DM350" s="38"/>
      <c r="DN350" s="38"/>
      <c r="DO350" s="38"/>
      <c r="DP350" s="38"/>
      <c r="DQ350" s="38"/>
      <c r="DR350" s="38"/>
      <c r="DS350" s="38"/>
      <c r="DT350" s="38"/>
      <c r="DU350" s="38"/>
      <c r="DV350" s="38"/>
      <c r="DW350" s="38"/>
      <c r="DX350" s="38"/>
      <c r="DY350" s="38"/>
      <c r="DZ350" s="38"/>
      <c r="EA350" s="38"/>
      <c r="EB350" s="38"/>
      <c r="EC350" s="38"/>
      <c r="ED350" s="38"/>
      <c r="EE350" s="38"/>
      <c r="EF350" s="38"/>
      <c r="EG350" s="38"/>
      <c r="EH350" s="38"/>
      <c r="EI350" s="38"/>
      <c r="EJ350" s="38"/>
      <c r="EK350" s="38"/>
      <c r="EL350" s="38"/>
      <c r="EM350" s="38"/>
      <c r="EN350" s="38"/>
      <c r="EO350" s="38"/>
      <c r="EP350" s="38"/>
      <c r="EQ350" s="38"/>
      <c r="ER350" s="38"/>
      <c r="ES350" s="38"/>
      <c r="ET350" s="38"/>
      <c r="EU350" s="38"/>
      <c r="EV350" s="38"/>
      <c r="EW350" s="38"/>
      <c r="EX350" s="38"/>
      <c r="EY350" s="38"/>
      <c r="EZ350" s="38"/>
      <c r="FA350" s="38"/>
      <c r="FB350" s="38"/>
      <c r="FC350" s="38"/>
      <c r="FD350" s="38"/>
      <c r="FE350" s="38"/>
      <c r="FF350" s="38"/>
      <c r="FG350" s="38"/>
      <c r="FH350" s="38"/>
      <c r="FI350" s="38"/>
      <c r="FJ350" s="38"/>
      <c r="FK350" s="38"/>
      <c r="FL350" s="38"/>
      <c r="FM350" s="38"/>
      <c r="FN350" s="38"/>
      <c r="FO350" s="38"/>
      <c r="FP350" s="38"/>
      <c r="FQ350" s="38"/>
      <c r="FR350" s="38"/>
      <c r="FS350" s="38"/>
      <c r="FT350" s="38"/>
      <c r="FU350" s="38"/>
      <c r="FV350" s="38"/>
      <c r="FW350" s="38"/>
      <c r="FX350" s="38"/>
      <c r="FY350" s="38"/>
      <c r="FZ350" s="38"/>
      <c r="GA350" s="38"/>
      <c r="GB350" s="38"/>
      <c r="GC350" s="38"/>
      <c r="GD350" s="38"/>
      <c r="GE350" s="38"/>
      <c r="GF350" s="38"/>
      <c r="GG350" s="38"/>
      <c r="GH350" s="38"/>
      <c r="GI350" s="38"/>
      <c r="GJ350" s="38"/>
      <c r="GK350" s="38"/>
      <c r="GL350" s="38"/>
      <c r="GM350" s="38"/>
      <c r="GN350" s="38"/>
      <c r="GO350" s="38"/>
      <c r="GP350" s="38"/>
      <c r="GQ350" s="38"/>
      <c r="GR350" s="38"/>
      <c r="GS350" s="38"/>
      <c r="GT350" s="38"/>
      <c r="GU350" s="38"/>
      <c r="GV350" s="38"/>
      <c r="GW350" s="38"/>
      <c r="GX350" s="38"/>
      <c r="GY350" s="38"/>
      <c r="GZ350" s="38"/>
      <c r="HA350" s="38"/>
      <c r="HB350" s="38"/>
      <c r="HC350" s="38"/>
      <c r="HD350" s="38"/>
      <c r="HE350" s="38"/>
      <c r="HF350" s="38"/>
      <c r="HG350" s="38"/>
      <c r="HH350" s="38"/>
      <c r="HI350" s="38"/>
      <c r="HJ350" s="38"/>
      <c r="HK350" s="38"/>
      <c r="HL350" s="38"/>
      <c r="HM350" s="38"/>
      <c r="HN350" s="38"/>
      <c r="HO350" s="38"/>
      <c r="HP350" s="38"/>
      <c r="HQ350" s="38"/>
      <c r="HR350" s="38"/>
      <c r="HS350" s="38"/>
      <c r="HT350" s="38"/>
      <c r="HU350" s="38"/>
      <c r="HV350" s="38"/>
      <c r="HW350" s="38"/>
      <c r="HX350" s="38"/>
      <c r="HY350" s="38"/>
      <c r="HZ350" s="38"/>
      <c r="IA350" s="38"/>
    </row>
    <row r="351" spans="1:16" ht="11.25">
      <c r="A351" s="5" t="s">
        <v>38</v>
      </c>
      <c r="B351" s="37"/>
      <c r="C351" s="37"/>
      <c r="D351" s="44"/>
      <c r="E351" s="44"/>
      <c r="F351" s="44"/>
      <c r="G351" s="30"/>
      <c r="H351" s="30"/>
      <c r="I351" s="30"/>
      <c r="J351" s="30"/>
      <c r="K351" s="7"/>
      <c r="L351" s="30"/>
      <c r="M351" s="30"/>
      <c r="N351" s="30"/>
      <c r="O351" s="30"/>
      <c r="P351" s="30"/>
    </row>
    <row r="352" spans="1:16" ht="23.25" customHeight="1">
      <c r="A352" s="8" t="s">
        <v>132</v>
      </c>
      <c r="B352" s="6"/>
      <c r="C352" s="6"/>
      <c r="D352" s="44">
        <v>2752</v>
      </c>
      <c r="E352" s="44"/>
      <c r="F352" s="44">
        <f>D352</f>
        <v>2752</v>
      </c>
      <c r="G352" s="44">
        <v>1752</v>
      </c>
      <c r="H352" s="44"/>
      <c r="I352" s="44"/>
      <c r="J352" s="44">
        <f>G352</f>
        <v>1752</v>
      </c>
      <c r="K352" s="7" t="e">
        <f>#REF!/G352*100</f>
        <v>#REF!</v>
      </c>
      <c r="L352" s="7"/>
      <c r="M352" s="7"/>
      <c r="N352" s="44">
        <v>952</v>
      </c>
      <c r="O352" s="44"/>
      <c r="P352" s="44">
        <f>N352</f>
        <v>952</v>
      </c>
    </row>
    <row r="353" spans="1:16" ht="11.25">
      <c r="A353" s="5" t="s">
        <v>5</v>
      </c>
      <c r="B353" s="37"/>
      <c r="C353" s="37"/>
      <c r="D353" s="44"/>
      <c r="E353" s="44"/>
      <c r="F353" s="44"/>
      <c r="G353" s="30"/>
      <c r="H353" s="30"/>
      <c r="I353" s="30"/>
      <c r="J353" s="7"/>
      <c r="K353" s="7"/>
      <c r="L353" s="30"/>
      <c r="M353" s="30"/>
      <c r="N353" s="30"/>
      <c r="O353" s="30"/>
      <c r="P353" s="7"/>
    </row>
    <row r="354" spans="1:16" ht="24" customHeight="1">
      <c r="A354" s="8" t="s">
        <v>130</v>
      </c>
      <c r="B354" s="6"/>
      <c r="C354" s="6"/>
      <c r="D354" s="44">
        <v>1000</v>
      </c>
      <c r="E354" s="44"/>
      <c r="F354" s="44">
        <f>D354</f>
        <v>1000</v>
      </c>
      <c r="G354" s="44">
        <v>800</v>
      </c>
      <c r="H354" s="44"/>
      <c r="I354" s="44"/>
      <c r="J354" s="44">
        <f>G354</f>
        <v>800</v>
      </c>
      <c r="K354" s="7" t="e">
        <f>#REF!/G354*100</f>
        <v>#REF!</v>
      </c>
      <c r="L354" s="7"/>
      <c r="M354" s="7"/>
      <c r="N354" s="44">
        <v>875</v>
      </c>
      <c r="O354" s="44"/>
      <c r="P354" s="44">
        <f>N354</f>
        <v>875</v>
      </c>
    </row>
    <row r="355" spans="1:16" ht="33.75" customHeight="1">
      <c r="A355" s="8" t="s">
        <v>202</v>
      </c>
      <c r="B355" s="6"/>
      <c r="C355" s="6"/>
      <c r="D355" s="44"/>
      <c r="E355" s="44"/>
      <c r="F355" s="44"/>
      <c r="G355" s="44">
        <v>0</v>
      </c>
      <c r="H355" s="44"/>
      <c r="I355" s="44"/>
      <c r="J355" s="44"/>
      <c r="K355" s="7"/>
      <c r="L355" s="7"/>
      <c r="M355" s="7"/>
      <c r="N355" s="44">
        <v>5</v>
      </c>
      <c r="O355" s="44"/>
      <c r="P355" s="44">
        <f>N355</f>
        <v>5</v>
      </c>
    </row>
    <row r="356" spans="1:16" ht="11.25">
      <c r="A356" s="5" t="s">
        <v>7</v>
      </c>
      <c r="B356" s="37"/>
      <c r="C356" s="37"/>
      <c r="D356" s="44"/>
      <c r="E356" s="44"/>
      <c r="F356" s="44"/>
      <c r="G356" s="44"/>
      <c r="H356" s="44"/>
      <c r="I356" s="44"/>
      <c r="J356" s="44"/>
      <c r="K356" s="7"/>
      <c r="L356" s="30"/>
      <c r="M356" s="30"/>
      <c r="N356" s="44"/>
      <c r="O356" s="44"/>
      <c r="P356" s="44"/>
    </row>
    <row r="357" spans="1:16" ht="24" customHeight="1">
      <c r="A357" s="8" t="s">
        <v>40</v>
      </c>
      <c r="B357" s="6"/>
      <c r="C357" s="6"/>
      <c r="D357" s="44">
        <v>163</v>
      </c>
      <c r="E357" s="44"/>
      <c r="F357" s="44">
        <f>D357</f>
        <v>163</v>
      </c>
      <c r="G357" s="44">
        <v>375</v>
      </c>
      <c r="H357" s="44"/>
      <c r="I357" s="44"/>
      <c r="J357" s="44">
        <f>G357</f>
        <v>375</v>
      </c>
      <c r="K357" s="7" t="e">
        <f>#REF!/G357*100</f>
        <v>#REF!</v>
      </c>
      <c r="L357" s="7"/>
      <c r="M357" s="7"/>
      <c r="N357" s="44">
        <v>400</v>
      </c>
      <c r="O357" s="44"/>
      <c r="P357" s="44">
        <f>N357</f>
        <v>400</v>
      </c>
    </row>
    <row r="358" spans="1:16" ht="11.25">
      <c r="A358" s="54" t="s">
        <v>6</v>
      </c>
      <c r="B358" s="55"/>
      <c r="C358" s="55"/>
      <c r="D358" s="48"/>
      <c r="E358" s="48"/>
      <c r="F358" s="48"/>
      <c r="G358" s="23"/>
      <c r="H358" s="23"/>
      <c r="I358" s="23"/>
      <c r="J358" s="23"/>
      <c r="K358" s="23"/>
      <c r="L358" s="23"/>
      <c r="M358" s="23"/>
      <c r="N358" s="23"/>
      <c r="O358" s="23"/>
      <c r="P358" s="23"/>
    </row>
    <row r="359" spans="1:235" s="22" customFormat="1" ht="39" customHeight="1">
      <c r="A359" s="8" t="s">
        <v>131</v>
      </c>
      <c r="B359" s="6"/>
      <c r="C359" s="6"/>
      <c r="D359" s="44">
        <f>D354/D352*100</f>
        <v>36.337209302325576</v>
      </c>
      <c r="E359" s="44"/>
      <c r="F359" s="44">
        <f>D359</f>
        <v>36.337209302325576</v>
      </c>
      <c r="G359" s="44">
        <f>G354/G352*100</f>
        <v>45.662100456621005</v>
      </c>
      <c r="H359" s="44"/>
      <c r="I359" s="44"/>
      <c r="J359" s="44">
        <f>G359</f>
        <v>45.662100456621005</v>
      </c>
      <c r="K359" s="7"/>
      <c r="L359" s="7"/>
      <c r="M359" s="7"/>
      <c r="N359" s="44">
        <f>N354/N352*100</f>
        <v>91.91176470588235</v>
      </c>
      <c r="O359" s="44"/>
      <c r="P359" s="44">
        <f>N359</f>
        <v>91.91176470588235</v>
      </c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  <c r="AO359" s="56"/>
      <c r="AP359" s="56"/>
      <c r="AQ359" s="56"/>
      <c r="AR359" s="56"/>
      <c r="AS359" s="56"/>
      <c r="AT359" s="56"/>
      <c r="AU359" s="56"/>
      <c r="AV359" s="56"/>
      <c r="AW359" s="56"/>
      <c r="AX359" s="56"/>
      <c r="AY359" s="56"/>
      <c r="AZ359" s="56"/>
      <c r="BA359" s="56"/>
      <c r="BB359" s="56"/>
      <c r="BC359" s="56"/>
      <c r="BD359" s="56"/>
      <c r="BE359" s="56"/>
      <c r="BF359" s="56"/>
      <c r="BG359" s="56"/>
      <c r="BH359" s="56"/>
      <c r="BI359" s="56"/>
      <c r="BJ359" s="56"/>
      <c r="BK359" s="56"/>
      <c r="BL359" s="56"/>
      <c r="BM359" s="56"/>
      <c r="BN359" s="56"/>
      <c r="BO359" s="56"/>
      <c r="BP359" s="56"/>
      <c r="BQ359" s="56"/>
      <c r="BR359" s="56"/>
      <c r="BS359" s="56"/>
      <c r="BT359" s="56"/>
      <c r="BU359" s="56"/>
      <c r="BV359" s="56"/>
      <c r="BW359" s="56"/>
      <c r="BX359" s="56"/>
      <c r="BY359" s="56"/>
      <c r="BZ359" s="56"/>
      <c r="CA359" s="56"/>
      <c r="CB359" s="56"/>
      <c r="CC359" s="56"/>
      <c r="CD359" s="56"/>
      <c r="CE359" s="56"/>
      <c r="CF359" s="56"/>
      <c r="CG359" s="56"/>
      <c r="CH359" s="56"/>
      <c r="CI359" s="56"/>
      <c r="CJ359" s="56"/>
      <c r="CK359" s="56"/>
      <c r="CL359" s="56"/>
      <c r="CM359" s="56"/>
      <c r="CN359" s="56"/>
      <c r="CO359" s="56"/>
      <c r="CP359" s="56"/>
      <c r="CQ359" s="56"/>
      <c r="CR359" s="56"/>
      <c r="CS359" s="56"/>
      <c r="CT359" s="56"/>
      <c r="CU359" s="56"/>
      <c r="CV359" s="56"/>
      <c r="CW359" s="56"/>
      <c r="CX359" s="56"/>
      <c r="CY359" s="56"/>
      <c r="CZ359" s="56"/>
      <c r="DA359" s="56"/>
      <c r="DB359" s="56"/>
      <c r="DC359" s="56"/>
      <c r="DD359" s="56"/>
      <c r="DE359" s="56"/>
      <c r="DF359" s="56"/>
      <c r="DG359" s="56"/>
      <c r="DH359" s="56"/>
      <c r="DI359" s="56"/>
      <c r="DJ359" s="56"/>
      <c r="DK359" s="56"/>
      <c r="DL359" s="56"/>
      <c r="DM359" s="56"/>
      <c r="DN359" s="56"/>
      <c r="DO359" s="56"/>
      <c r="DP359" s="56"/>
      <c r="DQ359" s="56"/>
      <c r="DR359" s="56"/>
      <c r="DS359" s="56"/>
      <c r="DT359" s="56"/>
      <c r="DU359" s="56"/>
      <c r="DV359" s="56"/>
      <c r="DW359" s="56"/>
      <c r="DX359" s="56"/>
      <c r="DY359" s="56"/>
      <c r="DZ359" s="56"/>
      <c r="EA359" s="56"/>
      <c r="EB359" s="56"/>
      <c r="EC359" s="56"/>
      <c r="ED359" s="56"/>
      <c r="EE359" s="56"/>
      <c r="EF359" s="56"/>
      <c r="EG359" s="56"/>
      <c r="EH359" s="56"/>
      <c r="EI359" s="56"/>
      <c r="EJ359" s="56"/>
      <c r="EK359" s="56"/>
      <c r="EL359" s="56"/>
      <c r="EM359" s="56"/>
      <c r="EN359" s="56"/>
      <c r="EO359" s="56"/>
      <c r="EP359" s="56"/>
      <c r="EQ359" s="56"/>
      <c r="ER359" s="56"/>
      <c r="ES359" s="56"/>
      <c r="ET359" s="56"/>
      <c r="EU359" s="56"/>
      <c r="EV359" s="56"/>
      <c r="EW359" s="56"/>
      <c r="EX359" s="56"/>
      <c r="EY359" s="56"/>
      <c r="EZ359" s="56"/>
      <c r="FA359" s="56"/>
      <c r="FB359" s="56"/>
      <c r="FC359" s="56"/>
      <c r="FD359" s="56"/>
      <c r="FE359" s="56"/>
      <c r="FF359" s="56"/>
      <c r="FG359" s="56"/>
      <c r="FH359" s="56"/>
      <c r="FI359" s="56"/>
      <c r="FJ359" s="56"/>
      <c r="FK359" s="56"/>
      <c r="FL359" s="56"/>
      <c r="FM359" s="56"/>
      <c r="FN359" s="56"/>
      <c r="FO359" s="56"/>
      <c r="FP359" s="56"/>
      <c r="FQ359" s="56"/>
      <c r="FR359" s="56"/>
      <c r="FS359" s="56"/>
      <c r="FT359" s="56"/>
      <c r="FU359" s="56"/>
      <c r="FV359" s="56"/>
      <c r="FW359" s="56"/>
      <c r="FX359" s="56"/>
      <c r="FY359" s="56"/>
      <c r="FZ359" s="56"/>
      <c r="GA359" s="56"/>
      <c r="GB359" s="56"/>
      <c r="GC359" s="56"/>
      <c r="GD359" s="56"/>
      <c r="GE359" s="56"/>
      <c r="GF359" s="56"/>
      <c r="GG359" s="56"/>
      <c r="GH359" s="56"/>
      <c r="GI359" s="56"/>
      <c r="GJ359" s="56"/>
      <c r="GK359" s="56"/>
      <c r="GL359" s="56"/>
      <c r="GM359" s="56"/>
      <c r="GN359" s="56"/>
      <c r="GO359" s="56"/>
      <c r="GP359" s="56"/>
      <c r="GQ359" s="56"/>
      <c r="GR359" s="56"/>
      <c r="GS359" s="56"/>
      <c r="GT359" s="56"/>
      <c r="GU359" s="56"/>
      <c r="GV359" s="56"/>
      <c r="GW359" s="56"/>
      <c r="GX359" s="56"/>
      <c r="GY359" s="56"/>
      <c r="GZ359" s="56"/>
      <c r="HA359" s="56"/>
      <c r="HB359" s="56"/>
      <c r="HC359" s="56"/>
      <c r="HD359" s="56"/>
      <c r="HE359" s="56"/>
      <c r="HF359" s="56"/>
      <c r="HG359" s="56"/>
      <c r="HH359" s="56"/>
      <c r="HI359" s="56"/>
      <c r="HJ359" s="56"/>
      <c r="HK359" s="56"/>
      <c r="HL359" s="56"/>
      <c r="HM359" s="56"/>
      <c r="HN359" s="56"/>
      <c r="HO359" s="56"/>
      <c r="HP359" s="56"/>
      <c r="HQ359" s="56"/>
      <c r="HR359" s="56"/>
      <c r="HS359" s="56"/>
      <c r="HT359" s="56"/>
      <c r="HU359" s="56"/>
      <c r="HV359" s="56"/>
      <c r="HW359" s="56"/>
      <c r="HX359" s="56"/>
      <c r="HY359" s="56"/>
      <c r="HZ359" s="56"/>
      <c r="IA359" s="56"/>
    </row>
    <row r="360" spans="1:235" s="22" customFormat="1" ht="45.75" customHeight="1">
      <c r="A360" s="34" t="s">
        <v>396</v>
      </c>
      <c r="B360" s="6"/>
      <c r="C360" s="6"/>
      <c r="D360" s="44"/>
      <c r="E360" s="44"/>
      <c r="F360" s="44"/>
      <c r="G360" s="57">
        <f>G362</f>
        <v>250000</v>
      </c>
      <c r="H360" s="44"/>
      <c r="I360" s="44"/>
      <c r="J360" s="44">
        <f>G360</f>
        <v>250000</v>
      </c>
      <c r="K360" s="7"/>
      <c r="L360" s="7"/>
      <c r="M360" s="7"/>
      <c r="N360" s="44"/>
      <c r="O360" s="44"/>
      <c r="P360" s="44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  <c r="AR360" s="56"/>
      <c r="AS360" s="56"/>
      <c r="AT360" s="56"/>
      <c r="AU360" s="56"/>
      <c r="AV360" s="56"/>
      <c r="AW360" s="56"/>
      <c r="AX360" s="56"/>
      <c r="AY360" s="56"/>
      <c r="AZ360" s="56"/>
      <c r="BA360" s="56"/>
      <c r="BB360" s="56"/>
      <c r="BC360" s="56"/>
      <c r="BD360" s="56"/>
      <c r="BE360" s="56"/>
      <c r="BF360" s="56"/>
      <c r="BG360" s="56"/>
      <c r="BH360" s="56"/>
      <c r="BI360" s="56"/>
      <c r="BJ360" s="56"/>
      <c r="BK360" s="56"/>
      <c r="BL360" s="56"/>
      <c r="BM360" s="56"/>
      <c r="BN360" s="56"/>
      <c r="BO360" s="56"/>
      <c r="BP360" s="56"/>
      <c r="BQ360" s="56"/>
      <c r="BR360" s="56"/>
      <c r="BS360" s="56"/>
      <c r="BT360" s="56"/>
      <c r="BU360" s="56"/>
      <c r="BV360" s="56"/>
      <c r="BW360" s="56"/>
      <c r="BX360" s="56"/>
      <c r="BY360" s="56"/>
      <c r="BZ360" s="56"/>
      <c r="CA360" s="56"/>
      <c r="CB360" s="56"/>
      <c r="CC360" s="56"/>
      <c r="CD360" s="56"/>
      <c r="CE360" s="56"/>
      <c r="CF360" s="56"/>
      <c r="CG360" s="56"/>
      <c r="CH360" s="56"/>
      <c r="CI360" s="56"/>
      <c r="CJ360" s="56"/>
      <c r="CK360" s="56"/>
      <c r="CL360" s="56"/>
      <c r="CM360" s="56"/>
      <c r="CN360" s="56"/>
      <c r="CO360" s="56"/>
      <c r="CP360" s="56"/>
      <c r="CQ360" s="56"/>
      <c r="CR360" s="56"/>
      <c r="CS360" s="56"/>
      <c r="CT360" s="56"/>
      <c r="CU360" s="56"/>
      <c r="CV360" s="56"/>
      <c r="CW360" s="56"/>
      <c r="CX360" s="56"/>
      <c r="CY360" s="56"/>
      <c r="CZ360" s="56"/>
      <c r="DA360" s="56"/>
      <c r="DB360" s="56"/>
      <c r="DC360" s="56"/>
      <c r="DD360" s="56"/>
      <c r="DE360" s="56"/>
      <c r="DF360" s="56"/>
      <c r="DG360" s="56"/>
      <c r="DH360" s="56"/>
      <c r="DI360" s="56"/>
      <c r="DJ360" s="56"/>
      <c r="DK360" s="56"/>
      <c r="DL360" s="56"/>
      <c r="DM360" s="56"/>
      <c r="DN360" s="56"/>
      <c r="DO360" s="56"/>
      <c r="DP360" s="56"/>
      <c r="DQ360" s="56"/>
      <c r="DR360" s="56"/>
      <c r="DS360" s="56"/>
      <c r="DT360" s="56"/>
      <c r="DU360" s="56"/>
      <c r="DV360" s="56"/>
      <c r="DW360" s="56"/>
      <c r="DX360" s="56"/>
      <c r="DY360" s="56"/>
      <c r="DZ360" s="56"/>
      <c r="EA360" s="56"/>
      <c r="EB360" s="56"/>
      <c r="EC360" s="56"/>
      <c r="ED360" s="56"/>
      <c r="EE360" s="56"/>
      <c r="EF360" s="56"/>
      <c r="EG360" s="56"/>
      <c r="EH360" s="56"/>
      <c r="EI360" s="56"/>
      <c r="EJ360" s="56"/>
      <c r="EK360" s="56"/>
      <c r="EL360" s="56"/>
      <c r="EM360" s="56"/>
      <c r="EN360" s="56"/>
      <c r="EO360" s="56"/>
      <c r="EP360" s="56"/>
      <c r="EQ360" s="56"/>
      <c r="ER360" s="56"/>
      <c r="ES360" s="56"/>
      <c r="ET360" s="56"/>
      <c r="EU360" s="56"/>
      <c r="EV360" s="56"/>
      <c r="EW360" s="56"/>
      <c r="EX360" s="56"/>
      <c r="EY360" s="56"/>
      <c r="EZ360" s="56"/>
      <c r="FA360" s="56"/>
      <c r="FB360" s="56"/>
      <c r="FC360" s="56"/>
      <c r="FD360" s="56"/>
      <c r="FE360" s="56"/>
      <c r="FF360" s="56"/>
      <c r="FG360" s="56"/>
      <c r="FH360" s="56"/>
      <c r="FI360" s="56"/>
      <c r="FJ360" s="56"/>
      <c r="FK360" s="56"/>
      <c r="FL360" s="56"/>
      <c r="FM360" s="56"/>
      <c r="FN360" s="56"/>
      <c r="FO360" s="56"/>
      <c r="FP360" s="56"/>
      <c r="FQ360" s="56"/>
      <c r="FR360" s="56"/>
      <c r="FS360" s="56"/>
      <c r="FT360" s="56"/>
      <c r="FU360" s="56"/>
      <c r="FV360" s="56"/>
      <c r="FW360" s="56"/>
      <c r="FX360" s="56"/>
      <c r="FY360" s="56"/>
      <c r="FZ360" s="56"/>
      <c r="GA360" s="56"/>
      <c r="GB360" s="56"/>
      <c r="GC360" s="56"/>
      <c r="GD360" s="56"/>
      <c r="GE360" s="56"/>
      <c r="GF360" s="56"/>
      <c r="GG360" s="56"/>
      <c r="GH360" s="56"/>
      <c r="GI360" s="56"/>
      <c r="GJ360" s="56"/>
      <c r="GK360" s="56"/>
      <c r="GL360" s="56"/>
      <c r="GM360" s="56"/>
      <c r="GN360" s="56"/>
      <c r="GO360" s="56"/>
      <c r="GP360" s="56"/>
      <c r="GQ360" s="56"/>
      <c r="GR360" s="56"/>
      <c r="GS360" s="56"/>
      <c r="GT360" s="56"/>
      <c r="GU360" s="56"/>
      <c r="GV360" s="56"/>
      <c r="GW360" s="56"/>
      <c r="GX360" s="56"/>
      <c r="GY360" s="56"/>
      <c r="GZ360" s="56"/>
      <c r="HA360" s="56"/>
      <c r="HB360" s="56"/>
      <c r="HC360" s="56"/>
      <c r="HD360" s="56"/>
      <c r="HE360" s="56"/>
      <c r="HF360" s="56"/>
      <c r="HG360" s="56"/>
      <c r="HH360" s="56"/>
      <c r="HI360" s="56"/>
      <c r="HJ360" s="56"/>
      <c r="HK360" s="56"/>
      <c r="HL360" s="56"/>
      <c r="HM360" s="56"/>
      <c r="HN360" s="56"/>
      <c r="HO360" s="56"/>
      <c r="HP360" s="56"/>
      <c r="HQ360" s="56"/>
      <c r="HR360" s="56"/>
      <c r="HS360" s="56"/>
      <c r="HT360" s="56"/>
      <c r="HU360" s="56"/>
      <c r="HV360" s="56"/>
      <c r="HW360" s="56"/>
      <c r="HX360" s="56"/>
      <c r="HY360" s="56"/>
      <c r="HZ360" s="56"/>
      <c r="IA360" s="56"/>
    </row>
    <row r="361" spans="1:235" s="22" customFormat="1" ht="15" customHeight="1">
      <c r="A361" s="5" t="s">
        <v>38</v>
      </c>
      <c r="B361" s="6"/>
      <c r="C361" s="6"/>
      <c r="D361" s="44"/>
      <c r="E361" s="44"/>
      <c r="F361" s="44"/>
      <c r="G361" s="44"/>
      <c r="H361" s="44"/>
      <c r="I361" s="44"/>
      <c r="J361" s="44"/>
      <c r="K361" s="7"/>
      <c r="L361" s="7"/>
      <c r="M361" s="7"/>
      <c r="N361" s="44"/>
      <c r="O361" s="44"/>
      <c r="P361" s="44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  <c r="AR361" s="56"/>
      <c r="AS361" s="56"/>
      <c r="AT361" s="56"/>
      <c r="AU361" s="56"/>
      <c r="AV361" s="56"/>
      <c r="AW361" s="56"/>
      <c r="AX361" s="56"/>
      <c r="AY361" s="56"/>
      <c r="AZ361" s="56"/>
      <c r="BA361" s="56"/>
      <c r="BB361" s="56"/>
      <c r="BC361" s="56"/>
      <c r="BD361" s="56"/>
      <c r="BE361" s="56"/>
      <c r="BF361" s="56"/>
      <c r="BG361" s="56"/>
      <c r="BH361" s="56"/>
      <c r="BI361" s="56"/>
      <c r="BJ361" s="56"/>
      <c r="BK361" s="56"/>
      <c r="BL361" s="56"/>
      <c r="BM361" s="56"/>
      <c r="BN361" s="56"/>
      <c r="BO361" s="56"/>
      <c r="BP361" s="56"/>
      <c r="BQ361" s="56"/>
      <c r="BR361" s="56"/>
      <c r="BS361" s="56"/>
      <c r="BT361" s="56"/>
      <c r="BU361" s="56"/>
      <c r="BV361" s="56"/>
      <c r="BW361" s="56"/>
      <c r="BX361" s="56"/>
      <c r="BY361" s="56"/>
      <c r="BZ361" s="56"/>
      <c r="CA361" s="56"/>
      <c r="CB361" s="56"/>
      <c r="CC361" s="56"/>
      <c r="CD361" s="56"/>
      <c r="CE361" s="56"/>
      <c r="CF361" s="56"/>
      <c r="CG361" s="56"/>
      <c r="CH361" s="56"/>
      <c r="CI361" s="56"/>
      <c r="CJ361" s="56"/>
      <c r="CK361" s="56"/>
      <c r="CL361" s="56"/>
      <c r="CM361" s="56"/>
      <c r="CN361" s="56"/>
      <c r="CO361" s="56"/>
      <c r="CP361" s="56"/>
      <c r="CQ361" s="56"/>
      <c r="CR361" s="56"/>
      <c r="CS361" s="56"/>
      <c r="CT361" s="56"/>
      <c r="CU361" s="56"/>
      <c r="CV361" s="56"/>
      <c r="CW361" s="56"/>
      <c r="CX361" s="56"/>
      <c r="CY361" s="56"/>
      <c r="CZ361" s="56"/>
      <c r="DA361" s="56"/>
      <c r="DB361" s="56"/>
      <c r="DC361" s="56"/>
      <c r="DD361" s="56"/>
      <c r="DE361" s="56"/>
      <c r="DF361" s="56"/>
      <c r="DG361" s="56"/>
      <c r="DH361" s="56"/>
      <c r="DI361" s="56"/>
      <c r="DJ361" s="56"/>
      <c r="DK361" s="56"/>
      <c r="DL361" s="56"/>
      <c r="DM361" s="56"/>
      <c r="DN361" s="56"/>
      <c r="DO361" s="56"/>
      <c r="DP361" s="56"/>
      <c r="DQ361" s="56"/>
      <c r="DR361" s="56"/>
      <c r="DS361" s="56"/>
      <c r="DT361" s="56"/>
      <c r="DU361" s="56"/>
      <c r="DV361" s="56"/>
      <c r="DW361" s="56"/>
      <c r="DX361" s="56"/>
      <c r="DY361" s="56"/>
      <c r="DZ361" s="56"/>
      <c r="EA361" s="56"/>
      <c r="EB361" s="56"/>
      <c r="EC361" s="56"/>
      <c r="ED361" s="56"/>
      <c r="EE361" s="56"/>
      <c r="EF361" s="56"/>
      <c r="EG361" s="56"/>
      <c r="EH361" s="56"/>
      <c r="EI361" s="56"/>
      <c r="EJ361" s="56"/>
      <c r="EK361" s="56"/>
      <c r="EL361" s="56"/>
      <c r="EM361" s="56"/>
      <c r="EN361" s="56"/>
      <c r="EO361" s="56"/>
      <c r="EP361" s="56"/>
      <c r="EQ361" s="56"/>
      <c r="ER361" s="56"/>
      <c r="ES361" s="56"/>
      <c r="ET361" s="56"/>
      <c r="EU361" s="56"/>
      <c r="EV361" s="56"/>
      <c r="EW361" s="56"/>
      <c r="EX361" s="56"/>
      <c r="EY361" s="56"/>
      <c r="EZ361" s="56"/>
      <c r="FA361" s="56"/>
      <c r="FB361" s="56"/>
      <c r="FC361" s="56"/>
      <c r="FD361" s="56"/>
      <c r="FE361" s="56"/>
      <c r="FF361" s="56"/>
      <c r="FG361" s="56"/>
      <c r="FH361" s="56"/>
      <c r="FI361" s="56"/>
      <c r="FJ361" s="56"/>
      <c r="FK361" s="56"/>
      <c r="FL361" s="56"/>
      <c r="FM361" s="56"/>
      <c r="FN361" s="56"/>
      <c r="FO361" s="56"/>
      <c r="FP361" s="56"/>
      <c r="FQ361" s="56"/>
      <c r="FR361" s="56"/>
      <c r="FS361" s="56"/>
      <c r="FT361" s="56"/>
      <c r="FU361" s="56"/>
      <c r="FV361" s="56"/>
      <c r="FW361" s="56"/>
      <c r="FX361" s="56"/>
      <c r="FY361" s="56"/>
      <c r="FZ361" s="56"/>
      <c r="GA361" s="56"/>
      <c r="GB361" s="56"/>
      <c r="GC361" s="56"/>
      <c r="GD361" s="56"/>
      <c r="GE361" s="56"/>
      <c r="GF361" s="56"/>
      <c r="GG361" s="56"/>
      <c r="GH361" s="56"/>
      <c r="GI361" s="56"/>
      <c r="GJ361" s="56"/>
      <c r="GK361" s="56"/>
      <c r="GL361" s="56"/>
      <c r="GM361" s="56"/>
      <c r="GN361" s="56"/>
      <c r="GO361" s="56"/>
      <c r="GP361" s="56"/>
      <c r="GQ361" s="56"/>
      <c r="GR361" s="56"/>
      <c r="GS361" s="56"/>
      <c r="GT361" s="56"/>
      <c r="GU361" s="56"/>
      <c r="GV361" s="56"/>
      <c r="GW361" s="56"/>
      <c r="GX361" s="56"/>
      <c r="GY361" s="56"/>
      <c r="GZ361" s="56"/>
      <c r="HA361" s="56"/>
      <c r="HB361" s="56"/>
      <c r="HC361" s="56"/>
      <c r="HD361" s="56"/>
      <c r="HE361" s="56"/>
      <c r="HF361" s="56"/>
      <c r="HG361" s="56"/>
      <c r="HH361" s="56"/>
      <c r="HI361" s="56"/>
      <c r="HJ361" s="56"/>
      <c r="HK361" s="56"/>
      <c r="HL361" s="56"/>
      <c r="HM361" s="56"/>
      <c r="HN361" s="56"/>
      <c r="HO361" s="56"/>
      <c r="HP361" s="56"/>
      <c r="HQ361" s="56"/>
      <c r="HR361" s="56"/>
      <c r="HS361" s="56"/>
      <c r="HT361" s="56"/>
      <c r="HU361" s="56"/>
      <c r="HV361" s="56"/>
      <c r="HW361" s="56"/>
      <c r="HX361" s="56"/>
      <c r="HY361" s="56"/>
      <c r="HZ361" s="56"/>
      <c r="IA361" s="56"/>
    </row>
    <row r="362" spans="1:235" s="22" customFormat="1" ht="22.5" customHeight="1">
      <c r="A362" s="8" t="s">
        <v>399</v>
      </c>
      <c r="B362" s="6"/>
      <c r="C362" s="6"/>
      <c r="D362" s="44"/>
      <c r="E362" s="44"/>
      <c r="F362" s="44"/>
      <c r="G362" s="44">
        <f>G364*G366</f>
        <v>250000</v>
      </c>
      <c r="H362" s="44"/>
      <c r="I362" s="44"/>
      <c r="J362" s="44">
        <f>G362</f>
        <v>250000</v>
      </c>
      <c r="K362" s="7"/>
      <c r="L362" s="7"/>
      <c r="M362" s="7"/>
      <c r="N362" s="44"/>
      <c r="O362" s="44"/>
      <c r="P362" s="44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  <c r="AR362" s="56"/>
      <c r="AS362" s="56"/>
      <c r="AT362" s="56"/>
      <c r="AU362" s="56"/>
      <c r="AV362" s="56"/>
      <c r="AW362" s="56"/>
      <c r="AX362" s="56"/>
      <c r="AY362" s="56"/>
      <c r="AZ362" s="56"/>
      <c r="BA362" s="56"/>
      <c r="BB362" s="56"/>
      <c r="BC362" s="56"/>
      <c r="BD362" s="56"/>
      <c r="BE362" s="56"/>
      <c r="BF362" s="56"/>
      <c r="BG362" s="56"/>
      <c r="BH362" s="56"/>
      <c r="BI362" s="56"/>
      <c r="BJ362" s="56"/>
      <c r="BK362" s="56"/>
      <c r="BL362" s="56"/>
      <c r="BM362" s="56"/>
      <c r="BN362" s="56"/>
      <c r="BO362" s="56"/>
      <c r="BP362" s="56"/>
      <c r="BQ362" s="56"/>
      <c r="BR362" s="56"/>
      <c r="BS362" s="56"/>
      <c r="BT362" s="56"/>
      <c r="BU362" s="56"/>
      <c r="BV362" s="56"/>
      <c r="BW362" s="56"/>
      <c r="BX362" s="56"/>
      <c r="BY362" s="56"/>
      <c r="BZ362" s="56"/>
      <c r="CA362" s="56"/>
      <c r="CB362" s="56"/>
      <c r="CC362" s="56"/>
      <c r="CD362" s="56"/>
      <c r="CE362" s="56"/>
      <c r="CF362" s="56"/>
      <c r="CG362" s="56"/>
      <c r="CH362" s="56"/>
      <c r="CI362" s="56"/>
      <c r="CJ362" s="56"/>
      <c r="CK362" s="56"/>
      <c r="CL362" s="56"/>
      <c r="CM362" s="56"/>
      <c r="CN362" s="56"/>
      <c r="CO362" s="56"/>
      <c r="CP362" s="56"/>
      <c r="CQ362" s="56"/>
      <c r="CR362" s="56"/>
      <c r="CS362" s="56"/>
      <c r="CT362" s="56"/>
      <c r="CU362" s="56"/>
      <c r="CV362" s="56"/>
      <c r="CW362" s="56"/>
      <c r="CX362" s="56"/>
      <c r="CY362" s="56"/>
      <c r="CZ362" s="56"/>
      <c r="DA362" s="56"/>
      <c r="DB362" s="56"/>
      <c r="DC362" s="56"/>
      <c r="DD362" s="56"/>
      <c r="DE362" s="56"/>
      <c r="DF362" s="56"/>
      <c r="DG362" s="56"/>
      <c r="DH362" s="56"/>
      <c r="DI362" s="56"/>
      <c r="DJ362" s="56"/>
      <c r="DK362" s="56"/>
      <c r="DL362" s="56"/>
      <c r="DM362" s="56"/>
      <c r="DN362" s="56"/>
      <c r="DO362" s="56"/>
      <c r="DP362" s="56"/>
      <c r="DQ362" s="56"/>
      <c r="DR362" s="56"/>
      <c r="DS362" s="56"/>
      <c r="DT362" s="56"/>
      <c r="DU362" s="56"/>
      <c r="DV362" s="56"/>
      <c r="DW362" s="56"/>
      <c r="DX362" s="56"/>
      <c r="DY362" s="56"/>
      <c r="DZ362" s="56"/>
      <c r="EA362" s="56"/>
      <c r="EB362" s="56"/>
      <c r="EC362" s="56"/>
      <c r="ED362" s="56"/>
      <c r="EE362" s="56"/>
      <c r="EF362" s="56"/>
      <c r="EG362" s="56"/>
      <c r="EH362" s="56"/>
      <c r="EI362" s="56"/>
      <c r="EJ362" s="56"/>
      <c r="EK362" s="56"/>
      <c r="EL362" s="56"/>
      <c r="EM362" s="56"/>
      <c r="EN362" s="56"/>
      <c r="EO362" s="56"/>
      <c r="EP362" s="56"/>
      <c r="EQ362" s="56"/>
      <c r="ER362" s="56"/>
      <c r="ES362" s="56"/>
      <c r="ET362" s="56"/>
      <c r="EU362" s="56"/>
      <c r="EV362" s="56"/>
      <c r="EW362" s="56"/>
      <c r="EX362" s="56"/>
      <c r="EY362" s="56"/>
      <c r="EZ362" s="56"/>
      <c r="FA362" s="56"/>
      <c r="FB362" s="56"/>
      <c r="FC362" s="56"/>
      <c r="FD362" s="56"/>
      <c r="FE362" s="56"/>
      <c r="FF362" s="56"/>
      <c r="FG362" s="56"/>
      <c r="FH362" s="56"/>
      <c r="FI362" s="56"/>
      <c r="FJ362" s="56"/>
      <c r="FK362" s="56"/>
      <c r="FL362" s="56"/>
      <c r="FM362" s="56"/>
      <c r="FN362" s="56"/>
      <c r="FO362" s="56"/>
      <c r="FP362" s="56"/>
      <c r="FQ362" s="56"/>
      <c r="FR362" s="56"/>
      <c r="FS362" s="56"/>
      <c r="FT362" s="56"/>
      <c r="FU362" s="56"/>
      <c r="FV362" s="56"/>
      <c r="FW362" s="56"/>
      <c r="FX362" s="56"/>
      <c r="FY362" s="56"/>
      <c r="FZ362" s="56"/>
      <c r="GA362" s="56"/>
      <c r="GB362" s="56"/>
      <c r="GC362" s="56"/>
      <c r="GD362" s="56"/>
      <c r="GE362" s="56"/>
      <c r="GF362" s="56"/>
      <c r="GG362" s="56"/>
      <c r="GH362" s="56"/>
      <c r="GI362" s="56"/>
      <c r="GJ362" s="56"/>
      <c r="GK362" s="56"/>
      <c r="GL362" s="56"/>
      <c r="GM362" s="56"/>
      <c r="GN362" s="56"/>
      <c r="GO362" s="56"/>
      <c r="GP362" s="56"/>
      <c r="GQ362" s="56"/>
      <c r="GR362" s="56"/>
      <c r="GS362" s="56"/>
      <c r="GT362" s="56"/>
      <c r="GU362" s="56"/>
      <c r="GV362" s="56"/>
      <c r="GW362" s="56"/>
      <c r="GX362" s="56"/>
      <c r="GY362" s="56"/>
      <c r="GZ362" s="56"/>
      <c r="HA362" s="56"/>
      <c r="HB362" s="56"/>
      <c r="HC362" s="56"/>
      <c r="HD362" s="56"/>
      <c r="HE362" s="56"/>
      <c r="HF362" s="56"/>
      <c r="HG362" s="56"/>
      <c r="HH362" s="56"/>
      <c r="HI362" s="56"/>
      <c r="HJ362" s="56"/>
      <c r="HK362" s="56"/>
      <c r="HL362" s="56"/>
      <c r="HM362" s="56"/>
      <c r="HN362" s="56"/>
      <c r="HO362" s="56"/>
      <c r="HP362" s="56"/>
      <c r="HQ362" s="56"/>
      <c r="HR362" s="56"/>
      <c r="HS362" s="56"/>
      <c r="HT362" s="56"/>
      <c r="HU362" s="56"/>
      <c r="HV362" s="56"/>
      <c r="HW362" s="56"/>
      <c r="HX362" s="56"/>
      <c r="HY362" s="56"/>
      <c r="HZ362" s="56"/>
      <c r="IA362" s="56"/>
    </row>
    <row r="363" spans="1:235" s="22" customFormat="1" ht="15.75" customHeight="1">
      <c r="A363" s="5" t="s">
        <v>5</v>
      </c>
      <c r="B363" s="6"/>
      <c r="C363" s="6"/>
      <c r="D363" s="44"/>
      <c r="E363" s="44"/>
      <c r="F363" s="44"/>
      <c r="G363" s="44"/>
      <c r="H363" s="44"/>
      <c r="I363" s="44"/>
      <c r="J363" s="44"/>
      <c r="K363" s="7"/>
      <c r="L363" s="7"/>
      <c r="M363" s="7"/>
      <c r="N363" s="44"/>
      <c r="O363" s="44"/>
      <c r="P363" s="44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  <c r="AR363" s="56"/>
      <c r="AS363" s="56"/>
      <c r="AT363" s="56"/>
      <c r="AU363" s="56"/>
      <c r="AV363" s="56"/>
      <c r="AW363" s="56"/>
      <c r="AX363" s="56"/>
      <c r="AY363" s="56"/>
      <c r="AZ363" s="56"/>
      <c r="BA363" s="56"/>
      <c r="BB363" s="56"/>
      <c r="BC363" s="56"/>
      <c r="BD363" s="56"/>
      <c r="BE363" s="56"/>
      <c r="BF363" s="56"/>
      <c r="BG363" s="56"/>
      <c r="BH363" s="56"/>
      <c r="BI363" s="56"/>
      <c r="BJ363" s="56"/>
      <c r="BK363" s="56"/>
      <c r="BL363" s="56"/>
      <c r="BM363" s="56"/>
      <c r="BN363" s="56"/>
      <c r="BO363" s="56"/>
      <c r="BP363" s="56"/>
      <c r="BQ363" s="56"/>
      <c r="BR363" s="56"/>
      <c r="BS363" s="56"/>
      <c r="BT363" s="56"/>
      <c r="BU363" s="56"/>
      <c r="BV363" s="56"/>
      <c r="BW363" s="56"/>
      <c r="BX363" s="56"/>
      <c r="BY363" s="56"/>
      <c r="BZ363" s="56"/>
      <c r="CA363" s="56"/>
      <c r="CB363" s="56"/>
      <c r="CC363" s="56"/>
      <c r="CD363" s="56"/>
      <c r="CE363" s="56"/>
      <c r="CF363" s="56"/>
      <c r="CG363" s="56"/>
      <c r="CH363" s="56"/>
      <c r="CI363" s="56"/>
      <c r="CJ363" s="56"/>
      <c r="CK363" s="56"/>
      <c r="CL363" s="56"/>
      <c r="CM363" s="56"/>
      <c r="CN363" s="56"/>
      <c r="CO363" s="56"/>
      <c r="CP363" s="56"/>
      <c r="CQ363" s="56"/>
      <c r="CR363" s="56"/>
      <c r="CS363" s="56"/>
      <c r="CT363" s="56"/>
      <c r="CU363" s="56"/>
      <c r="CV363" s="56"/>
      <c r="CW363" s="56"/>
      <c r="CX363" s="56"/>
      <c r="CY363" s="56"/>
      <c r="CZ363" s="56"/>
      <c r="DA363" s="56"/>
      <c r="DB363" s="56"/>
      <c r="DC363" s="56"/>
      <c r="DD363" s="56"/>
      <c r="DE363" s="56"/>
      <c r="DF363" s="56"/>
      <c r="DG363" s="56"/>
      <c r="DH363" s="56"/>
      <c r="DI363" s="56"/>
      <c r="DJ363" s="56"/>
      <c r="DK363" s="56"/>
      <c r="DL363" s="56"/>
      <c r="DM363" s="56"/>
      <c r="DN363" s="56"/>
      <c r="DO363" s="56"/>
      <c r="DP363" s="56"/>
      <c r="DQ363" s="56"/>
      <c r="DR363" s="56"/>
      <c r="DS363" s="56"/>
      <c r="DT363" s="56"/>
      <c r="DU363" s="56"/>
      <c r="DV363" s="56"/>
      <c r="DW363" s="56"/>
      <c r="DX363" s="56"/>
      <c r="DY363" s="56"/>
      <c r="DZ363" s="56"/>
      <c r="EA363" s="56"/>
      <c r="EB363" s="56"/>
      <c r="EC363" s="56"/>
      <c r="ED363" s="56"/>
      <c r="EE363" s="56"/>
      <c r="EF363" s="56"/>
      <c r="EG363" s="56"/>
      <c r="EH363" s="56"/>
      <c r="EI363" s="56"/>
      <c r="EJ363" s="56"/>
      <c r="EK363" s="56"/>
      <c r="EL363" s="56"/>
      <c r="EM363" s="56"/>
      <c r="EN363" s="56"/>
      <c r="EO363" s="56"/>
      <c r="EP363" s="56"/>
      <c r="EQ363" s="56"/>
      <c r="ER363" s="56"/>
      <c r="ES363" s="56"/>
      <c r="ET363" s="56"/>
      <c r="EU363" s="56"/>
      <c r="EV363" s="56"/>
      <c r="EW363" s="56"/>
      <c r="EX363" s="56"/>
      <c r="EY363" s="56"/>
      <c r="EZ363" s="56"/>
      <c r="FA363" s="56"/>
      <c r="FB363" s="56"/>
      <c r="FC363" s="56"/>
      <c r="FD363" s="56"/>
      <c r="FE363" s="56"/>
      <c r="FF363" s="56"/>
      <c r="FG363" s="56"/>
      <c r="FH363" s="56"/>
      <c r="FI363" s="56"/>
      <c r="FJ363" s="56"/>
      <c r="FK363" s="56"/>
      <c r="FL363" s="56"/>
      <c r="FM363" s="56"/>
      <c r="FN363" s="56"/>
      <c r="FO363" s="56"/>
      <c r="FP363" s="56"/>
      <c r="FQ363" s="56"/>
      <c r="FR363" s="56"/>
      <c r="FS363" s="56"/>
      <c r="FT363" s="56"/>
      <c r="FU363" s="56"/>
      <c r="FV363" s="56"/>
      <c r="FW363" s="56"/>
      <c r="FX363" s="56"/>
      <c r="FY363" s="56"/>
      <c r="FZ363" s="56"/>
      <c r="GA363" s="56"/>
      <c r="GB363" s="56"/>
      <c r="GC363" s="56"/>
      <c r="GD363" s="56"/>
      <c r="GE363" s="56"/>
      <c r="GF363" s="56"/>
      <c r="GG363" s="56"/>
      <c r="GH363" s="56"/>
      <c r="GI363" s="56"/>
      <c r="GJ363" s="56"/>
      <c r="GK363" s="56"/>
      <c r="GL363" s="56"/>
      <c r="GM363" s="56"/>
      <c r="GN363" s="56"/>
      <c r="GO363" s="56"/>
      <c r="GP363" s="56"/>
      <c r="GQ363" s="56"/>
      <c r="GR363" s="56"/>
      <c r="GS363" s="56"/>
      <c r="GT363" s="56"/>
      <c r="GU363" s="56"/>
      <c r="GV363" s="56"/>
      <c r="GW363" s="56"/>
      <c r="GX363" s="56"/>
      <c r="GY363" s="56"/>
      <c r="GZ363" s="56"/>
      <c r="HA363" s="56"/>
      <c r="HB363" s="56"/>
      <c r="HC363" s="56"/>
      <c r="HD363" s="56"/>
      <c r="HE363" s="56"/>
      <c r="HF363" s="56"/>
      <c r="HG363" s="56"/>
      <c r="HH363" s="56"/>
      <c r="HI363" s="56"/>
      <c r="HJ363" s="56"/>
      <c r="HK363" s="56"/>
      <c r="HL363" s="56"/>
      <c r="HM363" s="56"/>
      <c r="HN363" s="56"/>
      <c r="HO363" s="56"/>
      <c r="HP363" s="56"/>
      <c r="HQ363" s="56"/>
      <c r="HR363" s="56"/>
      <c r="HS363" s="56"/>
      <c r="HT363" s="56"/>
      <c r="HU363" s="56"/>
      <c r="HV363" s="56"/>
      <c r="HW363" s="56"/>
      <c r="HX363" s="56"/>
      <c r="HY363" s="56"/>
      <c r="HZ363" s="56"/>
      <c r="IA363" s="56"/>
    </row>
    <row r="364" spans="1:235" s="22" customFormat="1" ht="22.5" customHeight="1">
      <c r="A364" s="8" t="s">
        <v>397</v>
      </c>
      <c r="B364" s="6"/>
      <c r="C364" s="6"/>
      <c r="D364" s="44"/>
      <c r="E364" s="44"/>
      <c r="F364" s="44"/>
      <c r="G364" s="44">
        <v>5000</v>
      </c>
      <c r="H364" s="44"/>
      <c r="I364" s="44"/>
      <c r="J364" s="44">
        <f>G364</f>
        <v>5000</v>
      </c>
      <c r="K364" s="7"/>
      <c r="L364" s="7"/>
      <c r="M364" s="7"/>
      <c r="N364" s="44"/>
      <c r="O364" s="44"/>
      <c r="P364" s="44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  <c r="AR364" s="56"/>
      <c r="AS364" s="56"/>
      <c r="AT364" s="56"/>
      <c r="AU364" s="56"/>
      <c r="AV364" s="56"/>
      <c r="AW364" s="56"/>
      <c r="AX364" s="56"/>
      <c r="AY364" s="56"/>
      <c r="AZ364" s="56"/>
      <c r="BA364" s="56"/>
      <c r="BB364" s="56"/>
      <c r="BC364" s="56"/>
      <c r="BD364" s="56"/>
      <c r="BE364" s="56"/>
      <c r="BF364" s="56"/>
      <c r="BG364" s="56"/>
      <c r="BH364" s="56"/>
      <c r="BI364" s="56"/>
      <c r="BJ364" s="56"/>
      <c r="BK364" s="56"/>
      <c r="BL364" s="56"/>
      <c r="BM364" s="56"/>
      <c r="BN364" s="56"/>
      <c r="BO364" s="56"/>
      <c r="BP364" s="56"/>
      <c r="BQ364" s="56"/>
      <c r="BR364" s="56"/>
      <c r="BS364" s="56"/>
      <c r="BT364" s="56"/>
      <c r="BU364" s="56"/>
      <c r="BV364" s="56"/>
      <c r="BW364" s="56"/>
      <c r="BX364" s="56"/>
      <c r="BY364" s="56"/>
      <c r="BZ364" s="56"/>
      <c r="CA364" s="56"/>
      <c r="CB364" s="56"/>
      <c r="CC364" s="56"/>
      <c r="CD364" s="56"/>
      <c r="CE364" s="56"/>
      <c r="CF364" s="56"/>
      <c r="CG364" s="56"/>
      <c r="CH364" s="56"/>
      <c r="CI364" s="56"/>
      <c r="CJ364" s="56"/>
      <c r="CK364" s="56"/>
      <c r="CL364" s="56"/>
      <c r="CM364" s="56"/>
      <c r="CN364" s="56"/>
      <c r="CO364" s="56"/>
      <c r="CP364" s="56"/>
      <c r="CQ364" s="56"/>
      <c r="CR364" s="56"/>
      <c r="CS364" s="56"/>
      <c r="CT364" s="56"/>
      <c r="CU364" s="56"/>
      <c r="CV364" s="56"/>
      <c r="CW364" s="56"/>
      <c r="CX364" s="56"/>
      <c r="CY364" s="56"/>
      <c r="CZ364" s="56"/>
      <c r="DA364" s="56"/>
      <c r="DB364" s="56"/>
      <c r="DC364" s="56"/>
      <c r="DD364" s="56"/>
      <c r="DE364" s="56"/>
      <c r="DF364" s="56"/>
      <c r="DG364" s="56"/>
      <c r="DH364" s="56"/>
      <c r="DI364" s="56"/>
      <c r="DJ364" s="56"/>
      <c r="DK364" s="56"/>
      <c r="DL364" s="56"/>
      <c r="DM364" s="56"/>
      <c r="DN364" s="56"/>
      <c r="DO364" s="56"/>
      <c r="DP364" s="56"/>
      <c r="DQ364" s="56"/>
      <c r="DR364" s="56"/>
      <c r="DS364" s="56"/>
      <c r="DT364" s="56"/>
      <c r="DU364" s="56"/>
      <c r="DV364" s="56"/>
      <c r="DW364" s="56"/>
      <c r="DX364" s="56"/>
      <c r="DY364" s="56"/>
      <c r="DZ364" s="56"/>
      <c r="EA364" s="56"/>
      <c r="EB364" s="56"/>
      <c r="EC364" s="56"/>
      <c r="ED364" s="56"/>
      <c r="EE364" s="56"/>
      <c r="EF364" s="56"/>
      <c r="EG364" s="56"/>
      <c r="EH364" s="56"/>
      <c r="EI364" s="56"/>
      <c r="EJ364" s="56"/>
      <c r="EK364" s="56"/>
      <c r="EL364" s="56"/>
      <c r="EM364" s="56"/>
      <c r="EN364" s="56"/>
      <c r="EO364" s="56"/>
      <c r="EP364" s="56"/>
      <c r="EQ364" s="56"/>
      <c r="ER364" s="56"/>
      <c r="ES364" s="56"/>
      <c r="ET364" s="56"/>
      <c r="EU364" s="56"/>
      <c r="EV364" s="56"/>
      <c r="EW364" s="56"/>
      <c r="EX364" s="56"/>
      <c r="EY364" s="56"/>
      <c r="EZ364" s="56"/>
      <c r="FA364" s="56"/>
      <c r="FB364" s="56"/>
      <c r="FC364" s="56"/>
      <c r="FD364" s="56"/>
      <c r="FE364" s="56"/>
      <c r="FF364" s="56"/>
      <c r="FG364" s="56"/>
      <c r="FH364" s="56"/>
      <c r="FI364" s="56"/>
      <c r="FJ364" s="56"/>
      <c r="FK364" s="56"/>
      <c r="FL364" s="56"/>
      <c r="FM364" s="56"/>
      <c r="FN364" s="56"/>
      <c r="FO364" s="56"/>
      <c r="FP364" s="56"/>
      <c r="FQ364" s="56"/>
      <c r="FR364" s="56"/>
      <c r="FS364" s="56"/>
      <c r="FT364" s="56"/>
      <c r="FU364" s="56"/>
      <c r="FV364" s="56"/>
      <c r="FW364" s="56"/>
      <c r="FX364" s="56"/>
      <c r="FY364" s="56"/>
      <c r="FZ364" s="56"/>
      <c r="GA364" s="56"/>
      <c r="GB364" s="56"/>
      <c r="GC364" s="56"/>
      <c r="GD364" s="56"/>
      <c r="GE364" s="56"/>
      <c r="GF364" s="56"/>
      <c r="GG364" s="56"/>
      <c r="GH364" s="56"/>
      <c r="GI364" s="56"/>
      <c r="GJ364" s="56"/>
      <c r="GK364" s="56"/>
      <c r="GL364" s="56"/>
      <c r="GM364" s="56"/>
      <c r="GN364" s="56"/>
      <c r="GO364" s="56"/>
      <c r="GP364" s="56"/>
      <c r="GQ364" s="56"/>
      <c r="GR364" s="56"/>
      <c r="GS364" s="56"/>
      <c r="GT364" s="56"/>
      <c r="GU364" s="56"/>
      <c r="GV364" s="56"/>
      <c r="GW364" s="56"/>
      <c r="GX364" s="56"/>
      <c r="GY364" s="56"/>
      <c r="GZ364" s="56"/>
      <c r="HA364" s="56"/>
      <c r="HB364" s="56"/>
      <c r="HC364" s="56"/>
      <c r="HD364" s="56"/>
      <c r="HE364" s="56"/>
      <c r="HF364" s="56"/>
      <c r="HG364" s="56"/>
      <c r="HH364" s="56"/>
      <c r="HI364" s="56"/>
      <c r="HJ364" s="56"/>
      <c r="HK364" s="56"/>
      <c r="HL364" s="56"/>
      <c r="HM364" s="56"/>
      <c r="HN364" s="56"/>
      <c r="HO364" s="56"/>
      <c r="HP364" s="56"/>
      <c r="HQ364" s="56"/>
      <c r="HR364" s="56"/>
      <c r="HS364" s="56"/>
      <c r="HT364" s="56"/>
      <c r="HU364" s="56"/>
      <c r="HV364" s="56"/>
      <c r="HW364" s="56"/>
      <c r="HX364" s="56"/>
      <c r="HY364" s="56"/>
      <c r="HZ364" s="56"/>
      <c r="IA364" s="56"/>
    </row>
    <row r="365" spans="1:235" s="22" customFormat="1" ht="22.5" customHeight="1">
      <c r="A365" s="5" t="s">
        <v>7</v>
      </c>
      <c r="B365" s="6"/>
      <c r="C365" s="6"/>
      <c r="D365" s="44"/>
      <c r="E365" s="44"/>
      <c r="F365" s="44"/>
      <c r="G365" s="44"/>
      <c r="H365" s="44"/>
      <c r="I365" s="44"/>
      <c r="J365" s="44"/>
      <c r="K365" s="7"/>
      <c r="L365" s="7"/>
      <c r="M365" s="7"/>
      <c r="N365" s="44"/>
      <c r="O365" s="44"/>
      <c r="P365" s="44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  <c r="AR365" s="56"/>
      <c r="AS365" s="56"/>
      <c r="AT365" s="56"/>
      <c r="AU365" s="56"/>
      <c r="AV365" s="56"/>
      <c r="AW365" s="56"/>
      <c r="AX365" s="56"/>
      <c r="AY365" s="56"/>
      <c r="AZ365" s="56"/>
      <c r="BA365" s="56"/>
      <c r="BB365" s="56"/>
      <c r="BC365" s="56"/>
      <c r="BD365" s="56"/>
      <c r="BE365" s="56"/>
      <c r="BF365" s="56"/>
      <c r="BG365" s="56"/>
      <c r="BH365" s="56"/>
      <c r="BI365" s="56"/>
      <c r="BJ365" s="56"/>
      <c r="BK365" s="56"/>
      <c r="BL365" s="56"/>
      <c r="BM365" s="56"/>
      <c r="BN365" s="56"/>
      <c r="BO365" s="56"/>
      <c r="BP365" s="56"/>
      <c r="BQ365" s="56"/>
      <c r="BR365" s="56"/>
      <c r="BS365" s="56"/>
      <c r="BT365" s="56"/>
      <c r="BU365" s="56"/>
      <c r="BV365" s="56"/>
      <c r="BW365" s="56"/>
      <c r="BX365" s="56"/>
      <c r="BY365" s="56"/>
      <c r="BZ365" s="56"/>
      <c r="CA365" s="56"/>
      <c r="CB365" s="56"/>
      <c r="CC365" s="56"/>
      <c r="CD365" s="56"/>
      <c r="CE365" s="56"/>
      <c r="CF365" s="56"/>
      <c r="CG365" s="56"/>
      <c r="CH365" s="56"/>
      <c r="CI365" s="56"/>
      <c r="CJ365" s="56"/>
      <c r="CK365" s="56"/>
      <c r="CL365" s="56"/>
      <c r="CM365" s="56"/>
      <c r="CN365" s="56"/>
      <c r="CO365" s="56"/>
      <c r="CP365" s="56"/>
      <c r="CQ365" s="56"/>
      <c r="CR365" s="56"/>
      <c r="CS365" s="56"/>
      <c r="CT365" s="56"/>
      <c r="CU365" s="56"/>
      <c r="CV365" s="56"/>
      <c r="CW365" s="56"/>
      <c r="CX365" s="56"/>
      <c r="CY365" s="56"/>
      <c r="CZ365" s="56"/>
      <c r="DA365" s="56"/>
      <c r="DB365" s="56"/>
      <c r="DC365" s="56"/>
      <c r="DD365" s="56"/>
      <c r="DE365" s="56"/>
      <c r="DF365" s="56"/>
      <c r="DG365" s="56"/>
      <c r="DH365" s="56"/>
      <c r="DI365" s="56"/>
      <c r="DJ365" s="56"/>
      <c r="DK365" s="56"/>
      <c r="DL365" s="56"/>
      <c r="DM365" s="56"/>
      <c r="DN365" s="56"/>
      <c r="DO365" s="56"/>
      <c r="DP365" s="56"/>
      <c r="DQ365" s="56"/>
      <c r="DR365" s="56"/>
      <c r="DS365" s="56"/>
      <c r="DT365" s="56"/>
      <c r="DU365" s="56"/>
      <c r="DV365" s="56"/>
      <c r="DW365" s="56"/>
      <c r="DX365" s="56"/>
      <c r="DY365" s="56"/>
      <c r="DZ365" s="56"/>
      <c r="EA365" s="56"/>
      <c r="EB365" s="56"/>
      <c r="EC365" s="56"/>
      <c r="ED365" s="56"/>
      <c r="EE365" s="56"/>
      <c r="EF365" s="56"/>
      <c r="EG365" s="56"/>
      <c r="EH365" s="56"/>
      <c r="EI365" s="56"/>
      <c r="EJ365" s="56"/>
      <c r="EK365" s="56"/>
      <c r="EL365" s="56"/>
      <c r="EM365" s="56"/>
      <c r="EN365" s="56"/>
      <c r="EO365" s="56"/>
      <c r="EP365" s="56"/>
      <c r="EQ365" s="56"/>
      <c r="ER365" s="56"/>
      <c r="ES365" s="56"/>
      <c r="ET365" s="56"/>
      <c r="EU365" s="56"/>
      <c r="EV365" s="56"/>
      <c r="EW365" s="56"/>
      <c r="EX365" s="56"/>
      <c r="EY365" s="56"/>
      <c r="EZ365" s="56"/>
      <c r="FA365" s="56"/>
      <c r="FB365" s="56"/>
      <c r="FC365" s="56"/>
      <c r="FD365" s="56"/>
      <c r="FE365" s="56"/>
      <c r="FF365" s="56"/>
      <c r="FG365" s="56"/>
      <c r="FH365" s="56"/>
      <c r="FI365" s="56"/>
      <c r="FJ365" s="56"/>
      <c r="FK365" s="56"/>
      <c r="FL365" s="56"/>
      <c r="FM365" s="56"/>
      <c r="FN365" s="56"/>
      <c r="FO365" s="56"/>
      <c r="FP365" s="56"/>
      <c r="FQ365" s="56"/>
      <c r="FR365" s="56"/>
      <c r="FS365" s="56"/>
      <c r="FT365" s="56"/>
      <c r="FU365" s="56"/>
      <c r="FV365" s="56"/>
      <c r="FW365" s="56"/>
      <c r="FX365" s="56"/>
      <c r="FY365" s="56"/>
      <c r="FZ365" s="56"/>
      <c r="GA365" s="56"/>
      <c r="GB365" s="56"/>
      <c r="GC365" s="56"/>
      <c r="GD365" s="56"/>
      <c r="GE365" s="56"/>
      <c r="GF365" s="56"/>
      <c r="GG365" s="56"/>
      <c r="GH365" s="56"/>
      <c r="GI365" s="56"/>
      <c r="GJ365" s="56"/>
      <c r="GK365" s="56"/>
      <c r="GL365" s="56"/>
      <c r="GM365" s="56"/>
      <c r="GN365" s="56"/>
      <c r="GO365" s="56"/>
      <c r="GP365" s="56"/>
      <c r="GQ365" s="56"/>
      <c r="GR365" s="56"/>
      <c r="GS365" s="56"/>
      <c r="GT365" s="56"/>
      <c r="GU365" s="56"/>
      <c r="GV365" s="56"/>
      <c r="GW365" s="56"/>
      <c r="GX365" s="56"/>
      <c r="GY365" s="56"/>
      <c r="GZ365" s="56"/>
      <c r="HA365" s="56"/>
      <c r="HB365" s="56"/>
      <c r="HC365" s="56"/>
      <c r="HD365" s="56"/>
      <c r="HE365" s="56"/>
      <c r="HF365" s="56"/>
      <c r="HG365" s="56"/>
      <c r="HH365" s="56"/>
      <c r="HI365" s="56"/>
      <c r="HJ365" s="56"/>
      <c r="HK365" s="56"/>
      <c r="HL365" s="56"/>
      <c r="HM365" s="56"/>
      <c r="HN365" s="56"/>
      <c r="HO365" s="56"/>
      <c r="HP365" s="56"/>
      <c r="HQ365" s="56"/>
      <c r="HR365" s="56"/>
      <c r="HS365" s="56"/>
      <c r="HT365" s="56"/>
      <c r="HU365" s="56"/>
      <c r="HV365" s="56"/>
      <c r="HW365" s="56"/>
      <c r="HX365" s="56"/>
      <c r="HY365" s="56"/>
      <c r="HZ365" s="56"/>
      <c r="IA365" s="56"/>
    </row>
    <row r="366" spans="1:235" s="22" customFormat="1" ht="22.5" customHeight="1">
      <c r="A366" s="8" t="s">
        <v>398</v>
      </c>
      <c r="B366" s="6"/>
      <c r="C366" s="6"/>
      <c r="D366" s="44"/>
      <c r="E366" s="44"/>
      <c r="F366" s="44"/>
      <c r="G366" s="44">
        <v>50</v>
      </c>
      <c r="H366" s="44"/>
      <c r="I366" s="44"/>
      <c r="J366" s="44">
        <f>G366</f>
        <v>50</v>
      </c>
      <c r="K366" s="7"/>
      <c r="L366" s="7"/>
      <c r="M366" s="7"/>
      <c r="N366" s="44"/>
      <c r="O366" s="44"/>
      <c r="P366" s="44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  <c r="AV366" s="56"/>
      <c r="AW366" s="56"/>
      <c r="AX366" s="56"/>
      <c r="AY366" s="56"/>
      <c r="AZ366" s="56"/>
      <c r="BA366" s="56"/>
      <c r="BB366" s="56"/>
      <c r="BC366" s="56"/>
      <c r="BD366" s="56"/>
      <c r="BE366" s="56"/>
      <c r="BF366" s="56"/>
      <c r="BG366" s="56"/>
      <c r="BH366" s="56"/>
      <c r="BI366" s="56"/>
      <c r="BJ366" s="56"/>
      <c r="BK366" s="56"/>
      <c r="BL366" s="56"/>
      <c r="BM366" s="56"/>
      <c r="BN366" s="56"/>
      <c r="BO366" s="56"/>
      <c r="BP366" s="56"/>
      <c r="BQ366" s="56"/>
      <c r="BR366" s="56"/>
      <c r="BS366" s="56"/>
      <c r="BT366" s="56"/>
      <c r="BU366" s="56"/>
      <c r="BV366" s="56"/>
      <c r="BW366" s="56"/>
      <c r="BX366" s="56"/>
      <c r="BY366" s="56"/>
      <c r="BZ366" s="56"/>
      <c r="CA366" s="56"/>
      <c r="CB366" s="56"/>
      <c r="CC366" s="56"/>
      <c r="CD366" s="56"/>
      <c r="CE366" s="56"/>
      <c r="CF366" s="56"/>
      <c r="CG366" s="56"/>
      <c r="CH366" s="56"/>
      <c r="CI366" s="56"/>
      <c r="CJ366" s="56"/>
      <c r="CK366" s="56"/>
      <c r="CL366" s="56"/>
      <c r="CM366" s="56"/>
      <c r="CN366" s="56"/>
      <c r="CO366" s="56"/>
      <c r="CP366" s="56"/>
      <c r="CQ366" s="56"/>
      <c r="CR366" s="56"/>
      <c r="CS366" s="56"/>
      <c r="CT366" s="56"/>
      <c r="CU366" s="56"/>
      <c r="CV366" s="56"/>
      <c r="CW366" s="56"/>
      <c r="CX366" s="56"/>
      <c r="CY366" s="56"/>
      <c r="CZ366" s="56"/>
      <c r="DA366" s="56"/>
      <c r="DB366" s="56"/>
      <c r="DC366" s="56"/>
      <c r="DD366" s="56"/>
      <c r="DE366" s="56"/>
      <c r="DF366" s="56"/>
      <c r="DG366" s="56"/>
      <c r="DH366" s="56"/>
      <c r="DI366" s="56"/>
      <c r="DJ366" s="56"/>
      <c r="DK366" s="56"/>
      <c r="DL366" s="56"/>
      <c r="DM366" s="56"/>
      <c r="DN366" s="56"/>
      <c r="DO366" s="56"/>
      <c r="DP366" s="56"/>
      <c r="DQ366" s="56"/>
      <c r="DR366" s="56"/>
      <c r="DS366" s="56"/>
      <c r="DT366" s="56"/>
      <c r="DU366" s="56"/>
      <c r="DV366" s="56"/>
      <c r="DW366" s="56"/>
      <c r="DX366" s="56"/>
      <c r="DY366" s="56"/>
      <c r="DZ366" s="56"/>
      <c r="EA366" s="56"/>
      <c r="EB366" s="56"/>
      <c r="EC366" s="56"/>
      <c r="ED366" s="56"/>
      <c r="EE366" s="56"/>
      <c r="EF366" s="56"/>
      <c r="EG366" s="56"/>
      <c r="EH366" s="56"/>
      <c r="EI366" s="56"/>
      <c r="EJ366" s="56"/>
      <c r="EK366" s="56"/>
      <c r="EL366" s="56"/>
      <c r="EM366" s="56"/>
      <c r="EN366" s="56"/>
      <c r="EO366" s="56"/>
      <c r="EP366" s="56"/>
      <c r="EQ366" s="56"/>
      <c r="ER366" s="56"/>
      <c r="ES366" s="56"/>
      <c r="ET366" s="56"/>
      <c r="EU366" s="56"/>
      <c r="EV366" s="56"/>
      <c r="EW366" s="56"/>
      <c r="EX366" s="56"/>
      <c r="EY366" s="56"/>
      <c r="EZ366" s="56"/>
      <c r="FA366" s="56"/>
      <c r="FB366" s="56"/>
      <c r="FC366" s="56"/>
      <c r="FD366" s="56"/>
      <c r="FE366" s="56"/>
      <c r="FF366" s="56"/>
      <c r="FG366" s="56"/>
      <c r="FH366" s="56"/>
      <c r="FI366" s="56"/>
      <c r="FJ366" s="56"/>
      <c r="FK366" s="56"/>
      <c r="FL366" s="56"/>
      <c r="FM366" s="56"/>
      <c r="FN366" s="56"/>
      <c r="FO366" s="56"/>
      <c r="FP366" s="56"/>
      <c r="FQ366" s="56"/>
      <c r="FR366" s="56"/>
      <c r="FS366" s="56"/>
      <c r="FT366" s="56"/>
      <c r="FU366" s="56"/>
      <c r="FV366" s="56"/>
      <c r="FW366" s="56"/>
      <c r="FX366" s="56"/>
      <c r="FY366" s="56"/>
      <c r="FZ366" s="56"/>
      <c r="GA366" s="56"/>
      <c r="GB366" s="56"/>
      <c r="GC366" s="56"/>
      <c r="GD366" s="56"/>
      <c r="GE366" s="56"/>
      <c r="GF366" s="56"/>
      <c r="GG366" s="56"/>
      <c r="GH366" s="56"/>
      <c r="GI366" s="56"/>
      <c r="GJ366" s="56"/>
      <c r="GK366" s="56"/>
      <c r="GL366" s="56"/>
      <c r="GM366" s="56"/>
      <c r="GN366" s="56"/>
      <c r="GO366" s="56"/>
      <c r="GP366" s="56"/>
      <c r="GQ366" s="56"/>
      <c r="GR366" s="56"/>
      <c r="GS366" s="56"/>
      <c r="GT366" s="56"/>
      <c r="GU366" s="56"/>
      <c r="GV366" s="56"/>
      <c r="GW366" s="56"/>
      <c r="GX366" s="56"/>
      <c r="GY366" s="56"/>
      <c r="GZ366" s="56"/>
      <c r="HA366" s="56"/>
      <c r="HB366" s="56"/>
      <c r="HC366" s="56"/>
      <c r="HD366" s="56"/>
      <c r="HE366" s="56"/>
      <c r="HF366" s="56"/>
      <c r="HG366" s="56"/>
      <c r="HH366" s="56"/>
      <c r="HI366" s="56"/>
      <c r="HJ366" s="56"/>
      <c r="HK366" s="56"/>
      <c r="HL366" s="56"/>
      <c r="HM366" s="56"/>
      <c r="HN366" s="56"/>
      <c r="HO366" s="56"/>
      <c r="HP366" s="56"/>
      <c r="HQ366" s="56"/>
      <c r="HR366" s="56"/>
      <c r="HS366" s="56"/>
      <c r="HT366" s="56"/>
      <c r="HU366" s="56"/>
      <c r="HV366" s="56"/>
      <c r="HW366" s="56"/>
      <c r="HX366" s="56"/>
      <c r="HY366" s="56"/>
      <c r="HZ366" s="56"/>
      <c r="IA366" s="56"/>
    </row>
    <row r="367" spans="1:235" s="22" customFormat="1" ht="16.5" customHeight="1">
      <c r="A367" s="54" t="s">
        <v>6</v>
      </c>
      <c r="B367" s="6"/>
      <c r="C367" s="6"/>
      <c r="D367" s="44"/>
      <c r="E367" s="44"/>
      <c r="F367" s="44"/>
      <c r="G367" s="44"/>
      <c r="H367" s="44"/>
      <c r="I367" s="44"/>
      <c r="J367" s="44"/>
      <c r="K367" s="7"/>
      <c r="L367" s="7"/>
      <c r="M367" s="7"/>
      <c r="N367" s="44"/>
      <c r="O367" s="44"/>
      <c r="P367" s="44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56"/>
      <c r="AT367" s="56"/>
      <c r="AU367" s="56"/>
      <c r="AV367" s="56"/>
      <c r="AW367" s="56"/>
      <c r="AX367" s="56"/>
      <c r="AY367" s="56"/>
      <c r="AZ367" s="56"/>
      <c r="BA367" s="56"/>
      <c r="BB367" s="56"/>
      <c r="BC367" s="56"/>
      <c r="BD367" s="56"/>
      <c r="BE367" s="56"/>
      <c r="BF367" s="56"/>
      <c r="BG367" s="56"/>
      <c r="BH367" s="56"/>
      <c r="BI367" s="56"/>
      <c r="BJ367" s="56"/>
      <c r="BK367" s="56"/>
      <c r="BL367" s="56"/>
      <c r="BM367" s="56"/>
      <c r="BN367" s="56"/>
      <c r="BO367" s="56"/>
      <c r="BP367" s="56"/>
      <c r="BQ367" s="56"/>
      <c r="BR367" s="56"/>
      <c r="BS367" s="56"/>
      <c r="BT367" s="56"/>
      <c r="BU367" s="56"/>
      <c r="BV367" s="56"/>
      <c r="BW367" s="56"/>
      <c r="BX367" s="56"/>
      <c r="BY367" s="56"/>
      <c r="BZ367" s="56"/>
      <c r="CA367" s="56"/>
      <c r="CB367" s="56"/>
      <c r="CC367" s="56"/>
      <c r="CD367" s="56"/>
      <c r="CE367" s="56"/>
      <c r="CF367" s="56"/>
      <c r="CG367" s="56"/>
      <c r="CH367" s="56"/>
      <c r="CI367" s="56"/>
      <c r="CJ367" s="56"/>
      <c r="CK367" s="56"/>
      <c r="CL367" s="56"/>
      <c r="CM367" s="56"/>
      <c r="CN367" s="56"/>
      <c r="CO367" s="56"/>
      <c r="CP367" s="56"/>
      <c r="CQ367" s="56"/>
      <c r="CR367" s="56"/>
      <c r="CS367" s="56"/>
      <c r="CT367" s="56"/>
      <c r="CU367" s="56"/>
      <c r="CV367" s="56"/>
      <c r="CW367" s="56"/>
      <c r="CX367" s="56"/>
      <c r="CY367" s="56"/>
      <c r="CZ367" s="56"/>
      <c r="DA367" s="56"/>
      <c r="DB367" s="56"/>
      <c r="DC367" s="56"/>
      <c r="DD367" s="56"/>
      <c r="DE367" s="56"/>
      <c r="DF367" s="56"/>
      <c r="DG367" s="56"/>
      <c r="DH367" s="56"/>
      <c r="DI367" s="56"/>
      <c r="DJ367" s="56"/>
      <c r="DK367" s="56"/>
      <c r="DL367" s="56"/>
      <c r="DM367" s="56"/>
      <c r="DN367" s="56"/>
      <c r="DO367" s="56"/>
      <c r="DP367" s="56"/>
      <c r="DQ367" s="56"/>
      <c r="DR367" s="56"/>
      <c r="DS367" s="56"/>
      <c r="DT367" s="56"/>
      <c r="DU367" s="56"/>
      <c r="DV367" s="56"/>
      <c r="DW367" s="56"/>
      <c r="DX367" s="56"/>
      <c r="DY367" s="56"/>
      <c r="DZ367" s="56"/>
      <c r="EA367" s="56"/>
      <c r="EB367" s="56"/>
      <c r="EC367" s="56"/>
      <c r="ED367" s="56"/>
      <c r="EE367" s="56"/>
      <c r="EF367" s="56"/>
      <c r="EG367" s="56"/>
      <c r="EH367" s="56"/>
      <c r="EI367" s="56"/>
      <c r="EJ367" s="56"/>
      <c r="EK367" s="56"/>
      <c r="EL367" s="56"/>
      <c r="EM367" s="56"/>
      <c r="EN367" s="56"/>
      <c r="EO367" s="56"/>
      <c r="EP367" s="56"/>
      <c r="EQ367" s="56"/>
      <c r="ER367" s="56"/>
      <c r="ES367" s="56"/>
      <c r="ET367" s="56"/>
      <c r="EU367" s="56"/>
      <c r="EV367" s="56"/>
      <c r="EW367" s="56"/>
      <c r="EX367" s="56"/>
      <c r="EY367" s="56"/>
      <c r="EZ367" s="56"/>
      <c r="FA367" s="56"/>
      <c r="FB367" s="56"/>
      <c r="FC367" s="56"/>
      <c r="FD367" s="56"/>
      <c r="FE367" s="56"/>
      <c r="FF367" s="56"/>
      <c r="FG367" s="56"/>
      <c r="FH367" s="56"/>
      <c r="FI367" s="56"/>
      <c r="FJ367" s="56"/>
      <c r="FK367" s="56"/>
      <c r="FL367" s="56"/>
      <c r="FM367" s="56"/>
      <c r="FN367" s="56"/>
      <c r="FO367" s="56"/>
      <c r="FP367" s="56"/>
      <c r="FQ367" s="56"/>
      <c r="FR367" s="56"/>
      <c r="FS367" s="56"/>
      <c r="FT367" s="56"/>
      <c r="FU367" s="56"/>
      <c r="FV367" s="56"/>
      <c r="FW367" s="56"/>
      <c r="FX367" s="56"/>
      <c r="FY367" s="56"/>
      <c r="FZ367" s="56"/>
      <c r="GA367" s="56"/>
      <c r="GB367" s="56"/>
      <c r="GC367" s="56"/>
      <c r="GD367" s="56"/>
      <c r="GE367" s="56"/>
      <c r="GF367" s="56"/>
      <c r="GG367" s="56"/>
      <c r="GH367" s="56"/>
      <c r="GI367" s="56"/>
      <c r="GJ367" s="56"/>
      <c r="GK367" s="56"/>
      <c r="GL367" s="56"/>
      <c r="GM367" s="56"/>
      <c r="GN367" s="56"/>
      <c r="GO367" s="56"/>
      <c r="GP367" s="56"/>
      <c r="GQ367" s="56"/>
      <c r="GR367" s="56"/>
      <c r="GS367" s="56"/>
      <c r="GT367" s="56"/>
      <c r="GU367" s="56"/>
      <c r="GV367" s="56"/>
      <c r="GW367" s="56"/>
      <c r="GX367" s="56"/>
      <c r="GY367" s="56"/>
      <c r="GZ367" s="56"/>
      <c r="HA367" s="56"/>
      <c r="HB367" s="56"/>
      <c r="HC367" s="56"/>
      <c r="HD367" s="56"/>
      <c r="HE367" s="56"/>
      <c r="HF367" s="56"/>
      <c r="HG367" s="56"/>
      <c r="HH367" s="56"/>
      <c r="HI367" s="56"/>
      <c r="HJ367" s="56"/>
      <c r="HK367" s="56"/>
      <c r="HL367" s="56"/>
      <c r="HM367" s="56"/>
      <c r="HN367" s="56"/>
      <c r="HO367" s="56"/>
      <c r="HP367" s="56"/>
      <c r="HQ367" s="56"/>
      <c r="HR367" s="56"/>
      <c r="HS367" s="56"/>
      <c r="HT367" s="56"/>
      <c r="HU367" s="56"/>
      <c r="HV367" s="56"/>
      <c r="HW367" s="56"/>
      <c r="HX367" s="56"/>
      <c r="HY367" s="56"/>
      <c r="HZ367" s="56"/>
      <c r="IA367" s="56"/>
    </row>
    <row r="368" spans="1:235" s="22" customFormat="1" ht="22.5" customHeight="1">
      <c r="A368" s="8" t="s">
        <v>131</v>
      </c>
      <c r="B368" s="6"/>
      <c r="C368" s="6"/>
      <c r="D368" s="44"/>
      <c r="E368" s="44"/>
      <c r="F368" s="44"/>
      <c r="G368" s="44"/>
      <c r="H368" s="44"/>
      <c r="I368" s="44"/>
      <c r="J368" s="44"/>
      <c r="K368" s="7"/>
      <c r="L368" s="7"/>
      <c r="M368" s="7"/>
      <c r="N368" s="44"/>
      <c r="O368" s="44"/>
      <c r="P368" s="44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56"/>
      <c r="AR368" s="56"/>
      <c r="AS368" s="56"/>
      <c r="AT368" s="56"/>
      <c r="AU368" s="56"/>
      <c r="AV368" s="56"/>
      <c r="AW368" s="56"/>
      <c r="AX368" s="56"/>
      <c r="AY368" s="56"/>
      <c r="AZ368" s="56"/>
      <c r="BA368" s="56"/>
      <c r="BB368" s="56"/>
      <c r="BC368" s="56"/>
      <c r="BD368" s="56"/>
      <c r="BE368" s="56"/>
      <c r="BF368" s="56"/>
      <c r="BG368" s="56"/>
      <c r="BH368" s="56"/>
      <c r="BI368" s="56"/>
      <c r="BJ368" s="56"/>
      <c r="BK368" s="56"/>
      <c r="BL368" s="56"/>
      <c r="BM368" s="56"/>
      <c r="BN368" s="56"/>
      <c r="BO368" s="56"/>
      <c r="BP368" s="56"/>
      <c r="BQ368" s="56"/>
      <c r="BR368" s="56"/>
      <c r="BS368" s="56"/>
      <c r="BT368" s="56"/>
      <c r="BU368" s="56"/>
      <c r="BV368" s="56"/>
      <c r="BW368" s="56"/>
      <c r="BX368" s="56"/>
      <c r="BY368" s="56"/>
      <c r="BZ368" s="56"/>
      <c r="CA368" s="56"/>
      <c r="CB368" s="56"/>
      <c r="CC368" s="56"/>
      <c r="CD368" s="56"/>
      <c r="CE368" s="56"/>
      <c r="CF368" s="56"/>
      <c r="CG368" s="56"/>
      <c r="CH368" s="56"/>
      <c r="CI368" s="56"/>
      <c r="CJ368" s="56"/>
      <c r="CK368" s="56"/>
      <c r="CL368" s="56"/>
      <c r="CM368" s="56"/>
      <c r="CN368" s="56"/>
      <c r="CO368" s="56"/>
      <c r="CP368" s="56"/>
      <c r="CQ368" s="56"/>
      <c r="CR368" s="56"/>
      <c r="CS368" s="56"/>
      <c r="CT368" s="56"/>
      <c r="CU368" s="56"/>
      <c r="CV368" s="56"/>
      <c r="CW368" s="56"/>
      <c r="CX368" s="56"/>
      <c r="CY368" s="56"/>
      <c r="CZ368" s="56"/>
      <c r="DA368" s="56"/>
      <c r="DB368" s="56"/>
      <c r="DC368" s="56"/>
      <c r="DD368" s="56"/>
      <c r="DE368" s="56"/>
      <c r="DF368" s="56"/>
      <c r="DG368" s="56"/>
      <c r="DH368" s="56"/>
      <c r="DI368" s="56"/>
      <c r="DJ368" s="56"/>
      <c r="DK368" s="56"/>
      <c r="DL368" s="56"/>
      <c r="DM368" s="56"/>
      <c r="DN368" s="56"/>
      <c r="DO368" s="56"/>
      <c r="DP368" s="56"/>
      <c r="DQ368" s="56"/>
      <c r="DR368" s="56"/>
      <c r="DS368" s="56"/>
      <c r="DT368" s="56"/>
      <c r="DU368" s="56"/>
      <c r="DV368" s="56"/>
      <c r="DW368" s="56"/>
      <c r="DX368" s="56"/>
      <c r="DY368" s="56"/>
      <c r="DZ368" s="56"/>
      <c r="EA368" s="56"/>
      <c r="EB368" s="56"/>
      <c r="EC368" s="56"/>
      <c r="ED368" s="56"/>
      <c r="EE368" s="56"/>
      <c r="EF368" s="56"/>
      <c r="EG368" s="56"/>
      <c r="EH368" s="56"/>
      <c r="EI368" s="56"/>
      <c r="EJ368" s="56"/>
      <c r="EK368" s="56"/>
      <c r="EL368" s="56"/>
      <c r="EM368" s="56"/>
      <c r="EN368" s="56"/>
      <c r="EO368" s="56"/>
      <c r="EP368" s="56"/>
      <c r="EQ368" s="56"/>
      <c r="ER368" s="56"/>
      <c r="ES368" s="56"/>
      <c r="ET368" s="56"/>
      <c r="EU368" s="56"/>
      <c r="EV368" s="56"/>
      <c r="EW368" s="56"/>
      <c r="EX368" s="56"/>
      <c r="EY368" s="56"/>
      <c r="EZ368" s="56"/>
      <c r="FA368" s="56"/>
      <c r="FB368" s="56"/>
      <c r="FC368" s="56"/>
      <c r="FD368" s="56"/>
      <c r="FE368" s="56"/>
      <c r="FF368" s="56"/>
      <c r="FG368" s="56"/>
      <c r="FH368" s="56"/>
      <c r="FI368" s="56"/>
      <c r="FJ368" s="56"/>
      <c r="FK368" s="56"/>
      <c r="FL368" s="56"/>
      <c r="FM368" s="56"/>
      <c r="FN368" s="56"/>
      <c r="FO368" s="56"/>
      <c r="FP368" s="56"/>
      <c r="FQ368" s="56"/>
      <c r="FR368" s="56"/>
      <c r="FS368" s="56"/>
      <c r="FT368" s="56"/>
      <c r="FU368" s="56"/>
      <c r="FV368" s="56"/>
      <c r="FW368" s="56"/>
      <c r="FX368" s="56"/>
      <c r="FY368" s="56"/>
      <c r="FZ368" s="56"/>
      <c r="GA368" s="56"/>
      <c r="GB368" s="56"/>
      <c r="GC368" s="56"/>
      <c r="GD368" s="56"/>
      <c r="GE368" s="56"/>
      <c r="GF368" s="56"/>
      <c r="GG368" s="56"/>
      <c r="GH368" s="56"/>
      <c r="GI368" s="56"/>
      <c r="GJ368" s="56"/>
      <c r="GK368" s="56"/>
      <c r="GL368" s="56"/>
      <c r="GM368" s="56"/>
      <c r="GN368" s="56"/>
      <c r="GO368" s="56"/>
      <c r="GP368" s="56"/>
      <c r="GQ368" s="56"/>
      <c r="GR368" s="56"/>
      <c r="GS368" s="56"/>
      <c r="GT368" s="56"/>
      <c r="GU368" s="56"/>
      <c r="GV368" s="56"/>
      <c r="GW368" s="56"/>
      <c r="GX368" s="56"/>
      <c r="GY368" s="56"/>
      <c r="GZ368" s="56"/>
      <c r="HA368" s="56"/>
      <c r="HB368" s="56"/>
      <c r="HC368" s="56"/>
      <c r="HD368" s="56"/>
      <c r="HE368" s="56"/>
      <c r="HF368" s="56"/>
      <c r="HG368" s="56"/>
      <c r="HH368" s="56"/>
      <c r="HI368" s="56"/>
      <c r="HJ368" s="56"/>
      <c r="HK368" s="56"/>
      <c r="HL368" s="56"/>
      <c r="HM368" s="56"/>
      <c r="HN368" s="56"/>
      <c r="HO368" s="56"/>
      <c r="HP368" s="56"/>
      <c r="HQ368" s="56"/>
      <c r="HR368" s="56"/>
      <c r="HS368" s="56"/>
      <c r="HT368" s="56"/>
      <c r="HU368" s="56"/>
      <c r="HV368" s="56"/>
      <c r="HW368" s="56"/>
      <c r="HX368" s="56"/>
      <c r="HY368" s="56"/>
      <c r="HZ368" s="56"/>
      <c r="IA368" s="56"/>
    </row>
    <row r="369" spans="1:235" s="22" customFormat="1" ht="24" customHeight="1">
      <c r="A369" s="37" t="s">
        <v>302</v>
      </c>
      <c r="B369" s="20"/>
      <c r="C369" s="20"/>
      <c r="D369" s="57">
        <f>D371+D381</f>
        <v>312380.003</v>
      </c>
      <c r="E369" s="57"/>
      <c r="F369" s="57">
        <f>F371+F381</f>
        <v>312380.003</v>
      </c>
      <c r="G369" s="57">
        <f>G371+G381</f>
        <v>343775</v>
      </c>
      <c r="H369" s="57"/>
      <c r="I369" s="57"/>
      <c r="J369" s="57">
        <f>J371+J381</f>
        <v>343775</v>
      </c>
      <c r="K369" s="57"/>
      <c r="L369" s="57"/>
      <c r="M369" s="57"/>
      <c r="N369" s="57">
        <f>N371+N381</f>
        <v>352520</v>
      </c>
      <c r="O369" s="57"/>
      <c r="P369" s="57">
        <f>P371+P381</f>
        <v>352520</v>
      </c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B369" s="56"/>
      <c r="AC369" s="56"/>
      <c r="AD369" s="56"/>
      <c r="AE369" s="56"/>
      <c r="AF369" s="56"/>
      <c r="AG369" s="56"/>
      <c r="AH369" s="56"/>
      <c r="AI369" s="56"/>
      <c r="AJ369" s="56"/>
      <c r="AK369" s="56"/>
      <c r="AL369" s="56"/>
      <c r="AM369" s="56"/>
      <c r="AN369" s="56"/>
      <c r="AO369" s="56"/>
      <c r="AP369" s="56"/>
      <c r="AQ369" s="56"/>
      <c r="AR369" s="56"/>
      <c r="AS369" s="56"/>
      <c r="AT369" s="56"/>
      <c r="AU369" s="56"/>
      <c r="AV369" s="56"/>
      <c r="AW369" s="56"/>
      <c r="AX369" s="56"/>
      <c r="AY369" s="56"/>
      <c r="AZ369" s="56"/>
      <c r="BA369" s="56"/>
      <c r="BB369" s="56"/>
      <c r="BC369" s="56"/>
      <c r="BD369" s="56"/>
      <c r="BE369" s="56"/>
      <c r="BF369" s="56"/>
      <c r="BG369" s="56"/>
      <c r="BH369" s="56"/>
      <c r="BI369" s="56"/>
      <c r="BJ369" s="56"/>
      <c r="BK369" s="56"/>
      <c r="BL369" s="56"/>
      <c r="BM369" s="56"/>
      <c r="BN369" s="56"/>
      <c r="BO369" s="56"/>
      <c r="BP369" s="56"/>
      <c r="BQ369" s="56"/>
      <c r="BR369" s="56"/>
      <c r="BS369" s="56"/>
      <c r="BT369" s="56"/>
      <c r="BU369" s="56"/>
      <c r="BV369" s="56"/>
      <c r="BW369" s="56"/>
      <c r="BX369" s="56"/>
      <c r="BY369" s="56"/>
      <c r="BZ369" s="56"/>
      <c r="CA369" s="56"/>
      <c r="CB369" s="56"/>
      <c r="CC369" s="56"/>
      <c r="CD369" s="56"/>
      <c r="CE369" s="56"/>
      <c r="CF369" s="56"/>
      <c r="CG369" s="56"/>
      <c r="CH369" s="56"/>
      <c r="CI369" s="56"/>
      <c r="CJ369" s="56"/>
      <c r="CK369" s="56"/>
      <c r="CL369" s="56"/>
      <c r="CM369" s="56"/>
      <c r="CN369" s="56"/>
      <c r="CO369" s="56"/>
      <c r="CP369" s="56"/>
      <c r="CQ369" s="56"/>
      <c r="CR369" s="56"/>
      <c r="CS369" s="56"/>
      <c r="CT369" s="56"/>
      <c r="CU369" s="56"/>
      <c r="CV369" s="56"/>
      <c r="CW369" s="56"/>
      <c r="CX369" s="56"/>
      <c r="CY369" s="56"/>
      <c r="CZ369" s="56"/>
      <c r="DA369" s="56"/>
      <c r="DB369" s="56"/>
      <c r="DC369" s="56"/>
      <c r="DD369" s="56"/>
      <c r="DE369" s="56"/>
      <c r="DF369" s="56"/>
      <c r="DG369" s="56"/>
      <c r="DH369" s="56"/>
      <c r="DI369" s="56"/>
      <c r="DJ369" s="56"/>
      <c r="DK369" s="56"/>
      <c r="DL369" s="56"/>
      <c r="DM369" s="56"/>
      <c r="DN369" s="56"/>
      <c r="DO369" s="56"/>
      <c r="DP369" s="56"/>
      <c r="DQ369" s="56"/>
      <c r="DR369" s="56"/>
      <c r="DS369" s="56"/>
      <c r="DT369" s="56"/>
      <c r="DU369" s="56"/>
      <c r="DV369" s="56"/>
      <c r="DW369" s="56"/>
      <c r="DX369" s="56"/>
      <c r="DY369" s="56"/>
      <c r="DZ369" s="56"/>
      <c r="EA369" s="56"/>
      <c r="EB369" s="56"/>
      <c r="EC369" s="56"/>
      <c r="ED369" s="56"/>
      <c r="EE369" s="56"/>
      <c r="EF369" s="56"/>
      <c r="EG369" s="56"/>
      <c r="EH369" s="56"/>
      <c r="EI369" s="56"/>
      <c r="EJ369" s="56"/>
      <c r="EK369" s="56"/>
      <c r="EL369" s="56"/>
      <c r="EM369" s="56"/>
      <c r="EN369" s="56"/>
      <c r="EO369" s="56"/>
      <c r="EP369" s="56"/>
      <c r="EQ369" s="56"/>
      <c r="ER369" s="56"/>
      <c r="ES369" s="56"/>
      <c r="ET369" s="56"/>
      <c r="EU369" s="56"/>
      <c r="EV369" s="56"/>
      <c r="EW369" s="56"/>
      <c r="EX369" s="56"/>
      <c r="EY369" s="56"/>
      <c r="EZ369" s="56"/>
      <c r="FA369" s="56"/>
      <c r="FB369" s="56"/>
      <c r="FC369" s="56"/>
      <c r="FD369" s="56"/>
      <c r="FE369" s="56"/>
      <c r="FF369" s="56"/>
      <c r="FG369" s="56"/>
      <c r="FH369" s="56"/>
      <c r="FI369" s="56"/>
      <c r="FJ369" s="56"/>
      <c r="FK369" s="56"/>
      <c r="FL369" s="56"/>
      <c r="FM369" s="56"/>
      <c r="FN369" s="56"/>
      <c r="FO369" s="56"/>
      <c r="FP369" s="56"/>
      <c r="FQ369" s="56"/>
      <c r="FR369" s="56"/>
      <c r="FS369" s="56"/>
      <c r="FT369" s="56"/>
      <c r="FU369" s="56"/>
      <c r="FV369" s="56"/>
      <c r="FW369" s="56"/>
      <c r="FX369" s="56"/>
      <c r="FY369" s="56"/>
      <c r="FZ369" s="56"/>
      <c r="GA369" s="56"/>
      <c r="GB369" s="56"/>
      <c r="GC369" s="56"/>
      <c r="GD369" s="56"/>
      <c r="GE369" s="56"/>
      <c r="GF369" s="56"/>
      <c r="GG369" s="56"/>
      <c r="GH369" s="56"/>
      <c r="GI369" s="56"/>
      <c r="GJ369" s="56"/>
      <c r="GK369" s="56"/>
      <c r="GL369" s="56"/>
      <c r="GM369" s="56"/>
      <c r="GN369" s="56"/>
      <c r="GO369" s="56"/>
      <c r="GP369" s="56"/>
      <c r="GQ369" s="56"/>
      <c r="GR369" s="56"/>
      <c r="GS369" s="56"/>
      <c r="GT369" s="56"/>
      <c r="GU369" s="56"/>
      <c r="GV369" s="56"/>
      <c r="GW369" s="56"/>
      <c r="GX369" s="56"/>
      <c r="GY369" s="56"/>
      <c r="GZ369" s="56"/>
      <c r="HA369" s="56"/>
      <c r="HB369" s="56"/>
      <c r="HC369" s="56"/>
      <c r="HD369" s="56"/>
      <c r="HE369" s="56"/>
      <c r="HF369" s="56"/>
      <c r="HG369" s="56"/>
      <c r="HH369" s="56"/>
      <c r="HI369" s="56"/>
      <c r="HJ369" s="56"/>
      <c r="HK369" s="56"/>
      <c r="HL369" s="56"/>
      <c r="HM369" s="56"/>
      <c r="HN369" s="56"/>
      <c r="HO369" s="56"/>
      <c r="HP369" s="56"/>
      <c r="HQ369" s="56"/>
      <c r="HR369" s="56"/>
      <c r="HS369" s="56"/>
      <c r="HT369" s="56"/>
      <c r="HU369" s="56"/>
      <c r="HV369" s="56"/>
      <c r="HW369" s="56"/>
      <c r="HX369" s="56"/>
      <c r="HY369" s="56"/>
      <c r="HZ369" s="56"/>
      <c r="IA369" s="56"/>
    </row>
    <row r="370" spans="1:235" s="22" customFormat="1" ht="24" customHeight="1">
      <c r="A370" s="8" t="s">
        <v>279</v>
      </c>
      <c r="B370" s="20"/>
      <c r="C370" s="20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B370" s="56"/>
      <c r="AC370" s="56"/>
      <c r="AD370" s="56"/>
      <c r="AE370" s="56"/>
      <c r="AF370" s="56"/>
      <c r="AG370" s="56"/>
      <c r="AH370" s="56"/>
      <c r="AI370" s="56"/>
      <c r="AJ370" s="56"/>
      <c r="AK370" s="56"/>
      <c r="AL370" s="56"/>
      <c r="AM370" s="56"/>
      <c r="AN370" s="56"/>
      <c r="AO370" s="56"/>
      <c r="AP370" s="56"/>
      <c r="AQ370" s="56"/>
      <c r="AR370" s="56"/>
      <c r="AS370" s="56"/>
      <c r="AT370" s="56"/>
      <c r="AU370" s="56"/>
      <c r="AV370" s="56"/>
      <c r="AW370" s="56"/>
      <c r="AX370" s="56"/>
      <c r="AY370" s="56"/>
      <c r="AZ370" s="56"/>
      <c r="BA370" s="56"/>
      <c r="BB370" s="56"/>
      <c r="BC370" s="56"/>
      <c r="BD370" s="56"/>
      <c r="BE370" s="56"/>
      <c r="BF370" s="56"/>
      <c r="BG370" s="56"/>
      <c r="BH370" s="56"/>
      <c r="BI370" s="56"/>
      <c r="BJ370" s="56"/>
      <c r="BK370" s="56"/>
      <c r="BL370" s="56"/>
      <c r="BM370" s="56"/>
      <c r="BN370" s="56"/>
      <c r="BO370" s="56"/>
      <c r="BP370" s="56"/>
      <c r="BQ370" s="56"/>
      <c r="BR370" s="56"/>
      <c r="BS370" s="56"/>
      <c r="BT370" s="56"/>
      <c r="BU370" s="56"/>
      <c r="BV370" s="56"/>
      <c r="BW370" s="56"/>
      <c r="BX370" s="56"/>
      <c r="BY370" s="56"/>
      <c r="BZ370" s="56"/>
      <c r="CA370" s="56"/>
      <c r="CB370" s="56"/>
      <c r="CC370" s="56"/>
      <c r="CD370" s="56"/>
      <c r="CE370" s="56"/>
      <c r="CF370" s="56"/>
      <c r="CG370" s="56"/>
      <c r="CH370" s="56"/>
      <c r="CI370" s="56"/>
      <c r="CJ370" s="56"/>
      <c r="CK370" s="56"/>
      <c r="CL370" s="56"/>
      <c r="CM370" s="56"/>
      <c r="CN370" s="56"/>
      <c r="CO370" s="56"/>
      <c r="CP370" s="56"/>
      <c r="CQ370" s="56"/>
      <c r="CR370" s="56"/>
      <c r="CS370" s="56"/>
      <c r="CT370" s="56"/>
      <c r="CU370" s="56"/>
      <c r="CV370" s="56"/>
      <c r="CW370" s="56"/>
      <c r="CX370" s="56"/>
      <c r="CY370" s="56"/>
      <c r="CZ370" s="56"/>
      <c r="DA370" s="56"/>
      <c r="DB370" s="56"/>
      <c r="DC370" s="56"/>
      <c r="DD370" s="56"/>
      <c r="DE370" s="56"/>
      <c r="DF370" s="56"/>
      <c r="DG370" s="56"/>
      <c r="DH370" s="56"/>
      <c r="DI370" s="56"/>
      <c r="DJ370" s="56"/>
      <c r="DK370" s="56"/>
      <c r="DL370" s="56"/>
      <c r="DM370" s="56"/>
      <c r="DN370" s="56"/>
      <c r="DO370" s="56"/>
      <c r="DP370" s="56"/>
      <c r="DQ370" s="56"/>
      <c r="DR370" s="56"/>
      <c r="DS370" s="56"/>
      <c r="DT370" s="56"/>
      <c r="DU370" s="56"/>
      <c r="DV370" s="56"/>
      <c r="DW370" s="56"/>
      <c r="DX370" s="56"/>
      <c r="DY370" s="56"/>
      <c r="DZ370" s="56"/>
      <c r="EA370" s="56"/>
      <c r="EB370" s="56"/>
      <c r="EC370" s="56"/>
      <c r="ED370" s="56"/>
      <c r="EE370" s="56"/>
      <c r="EF370" s="56"/>
      <c r="EG370" s="56"/>
      <c r="EH370" s="56"/>
      <c r="EI370" s="56"/>
      <c r="EJ370" s="56"/>
      <c r="EK370" s="56"/>
      <c r="EL370" s="56"/>
      <c r="EM370" s="56"/>
      <c r="EN370" s="56"/>
      <c r="EO370" s="56"/>
      <c r="EP370" s="56"/>
      <c r="EQ370" s="56"/>
      <c r="ER370" s="56"/>
      <c r="ES370" s="56"/>
      <c r="ET370" s="56"/>
      <c r="EU370" s="56"/>
      <c r="EV370" s="56"/>
      <c r="EW370" s="56"/>
      <c r="EX370" s="56"/>
      <c r="EY370" s="56"/>
      <c r="EZ370" s="56"/>
      <c r="FA370" s="56"/>
      <c r="FB370" s="56"/>
      <c r="FC370" s="56"/>
      <c r="FD370" s="56"/>
      <c r="FE370" s="56"/>
      <c r="FF370" s="56"/>
      <c r="FG370" s="56"/>
      <c r="FH370" s="56"/>
      <c r="FI370" s="56"/>
      <c r="FJ370" s="56"/>
      <c r="FK370" s="56"/>
      <c r="FL370" s="56"/>
      <c r="FM370" s="56"/>
      <c r="FN370" s="56"/>
      <c r="FO370" s="56"/>
      <c r="FP370" s="56"/>
      <c r="FQ370" s="56"/>
      <c r="FR370" s="56"/>
      <c r="FS370" s="56"/>
      <c r="FT370" s="56"/>
      <c r="FU370" s="56"/>
      <c r="FV370" s="56"/>
      <c r="FW370" s="56"/>
      <c r="FX370" s="56"/>
      <c r="FY370" s="56"/>
      <c r="FZ370" s="56"/>
      <c r="GA370" s="56"/>
      <c r="GB370" s="56"/>
      <c r="GC370" s="56"/>
      <c r="GD370" s="56"/>
      <c r="GE370" s="56"/>
      <c r="GF370" s="56"/>
      <c r="GG370" s="56"/>
      <c r="GH370" s="56"/>
      <c r="GI370" s="56"/>
      <c r="GJ370" s="56"/>
      <c r="GK370" s="56"/>
      <c r="GL370" s="56"/>
      <c r="GM370" s="56"/>
      <c r="GN370" s="56"/>
      <c r="GO370" s="56"/>
      <c r="GP370" s="56"/>
      <c r="GQ370" s="56"/>
      <c r="GR370" s="56"/>
      <c r="GS370" s="56"/>
      <c r="GT370" s="56"/>
      <c r="GU370" s="56"/>
      <c r="GV370" s="56"/>
      <c r="GW370" s="56"/>
      <c r="GX370" s="56"/>
      <c r="GY370" s="56"/>
      <c r="GZ370" s="56"/>
      <c r="HA370" s="56"/>
      <c r="HB370" s="56"/>
      <c r="HC370" s="56"/>
      <c r="HD370" s="56"/>
      <c r="HE370" s="56"/>
      <c r="HF370" s="56"/>
      <c r="HG370" s="56"/>
      <c r="HH370" s="56"/>
      <c r="HI370" s="56"/>
      <c r="HJ370" s="56"/>
      <c r="HK370" s="56"/>
      <c r="HL370" s="56"/>
      <c r="HM370" s="56"/>
      <c r="HN370" s="56"/>
      <c r="HO370" s="56"/>
      <c r="HP370" s="56"/>
      <c r="HQ370" s="56"/>
      <c r="HR370" s="56"/>
      <c r="HS370" s="56"/>
      <c r="HT370" s="56"/>
      <c r="HU370" s="56"/>
      <c r="HV370" s="56"/>
      <c r="HW370" s="56"/>
      <c r="HX370" s="56"/>
      <c r="HY370" s="56"/>
      <c r="HZ370" s="56"/>
      <c r="IA370" s="56"/>
    </row>
    <row r="371" spans="1:235" s="60" customFormat="1" ht="44.25" customHeight="1">
      <c r="A371" s="58" t="s">
        <v>403</v>
      </c>
      <c r="B371" s="58"/>
      <c r="C371" s="58"/>
      <c r="D371" s="45">
        <f>D373+D374</f>
        <v>209000.003</v>
      </c>
      <c r="E371" s="45"/>
      <c r="F371" s="45">
        <f>F373+F374</f>
        <v>209000.003</v>
      </c>
      <c r="G371" s="45">
        <f>G373+G374</f>
        <v>224075</v>
      </c>
      <c r="H371" s="45"/>
      <c r="I371" s="45"/>
      <c r="J371" s="45">
        <f>J373+J374</f>
        <v>224075</v>
      </c>
      <c r="K371" s="45"/>
      <c r="L371" s="45"/>
      <c r="M371" s="45"/>
      <c r="N371" s="45">
        <f>N373+N374</f>
        <v>237530</v>
      </c>
      <c r="O371" s="45"/>
      <c r="P371" s="45">
        <f>P373+P374</f>
        <v>237530</v>
      </c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  <c r="BL371" s="59"/>
      <c r="BM371" s="59"/>
      <c r="BN371" s="59"/>
      <c r="BO371" s="59"/>
      <c r="BP371" s="59"/>
      <c r="BQ371" s="59"/>
      <c r="BR371" s="59"/>
      <c r="BS371" s="59"/>
      <c r="BT371" s="59"/>
      <c r="BU371" s="59"/>
      <c r="BV371" s="59"/>
      <c r="BW371" s="59"/>
      <c r="BX371" s="59"/>
      <c r="BY371" s="59"/>
      <c r="BZ371" s="59"/>
      <c r="CA371" s="59"/>
      <c r="CB371" s="59"/>
      <c r="CC371" s="59"/>
      <c r="CD371" s="59"/>
      <c r="CE371" s="59"/>
      <c r="CF371" s="59"/>
      <c r="CG371" s="59"/>
      <c r="CH371" s="59"/>
      <c r="CI371" s="59"/>
      <c r="CJ371" s="59"/>
      <c r="CK371" s="59"/>
      <c r="CL371" s="59"/>
      <c r="CM371" s="59"/>
      <c r="CN371" s="59"/>
      <c r="CO371" s="59"/>
      <c r="CP371" s="59"/>
      <c r="CQ371" s="59"/>
      <c r="CR371" s="59"/>
      <c r="CS371" s="59"/>
      <c r="CT371" s="59"/>
      <c r="CU371" s="59"/>
      <c r="CV371" s="59"/>
      <c r="CW371" s="59"/>
      <c r="CX371" s="59"/>
      <c r="CY371" s="59"/>
      <c r="CZ371" s="59"/>
      <c r="DA371" s="59"/>
      <c r="DB371" s="59"/>
      <c r="DC371" s="59"/>
      <c r="DD371" s="59"/>
      <c r="DE371" s="59"/>
      <c r="DF371" s="59"/>
      <c r="DG371" s="59"/>
      <c r="DH371" s="59"/>
      <c r="DI371" s="59"/>
      <c r="DJ371" s="59"/>
      <c r="DK371" s="59"/>
      <c r="DL371" s="59"/>
      <c r="DM371" s="59"/>
      <c r="DN371" s="59"/>
      <c r="DO371" s="59"/>
      <c r="DP371" s="59"/>
      <c r="DQ371" s="59"/>
      <c r="DR371" s="59"/>
      <c r="DS371" s="59"/>
      <c r="DT371" s="59"/>
      <c r="DU371" s="59"/>
      <c r="DV371" s="59"/>
      <c r="DW371" s="59"/>
      <c r="DX371" s="59"/>
      <c r="DY371" s="59"/>
      <c r="DZ371" s="59"/>
      <c r="EA371" s="59"/>
      <c r="EB371" s="59"/>
      <c r="EC371" s="59"/>
      <c r="ED371" s="59"/>
      <c r="EE371" s="59"/>
      <c r="EF371" s="59"/>
      <c r="EG371" s="59"/>
      <c r="EH371" s="59"/>
      <c r="EI371" s="59"/>
      <c r="EJ371" s="59"/>
      <c r="EK371" s="59"/>
      <c r="EL371" s="59"/>
      <c r="EM371" s="59"/>
      <c r="EN371" s="59"/>
      <c r="EO371" s="59"/>
      <c r="EP371" s="59"/>
      <c r="EQ371" s="59"/>
      <c r="ER371" s="59"/>
      <c r="ES371" s="59"/>
      <c r="ET371" s="59"/>
      <c r="EU371" s="59"/>
      <c r="EV371" s="59"/>
      <c r="EW371" s="59"/>
      <c r="EX371" s="59"/>
      <c r="EY371" s="59"/>
      <c r="EZ371" s="59"/>
      <c r="FA371" s="59"/>
      <c r="FB371" s="59"/>
      <c r="FC371" s="59"/>
      <c r="FD371" s="59"/>
      <c r="FE371" s="59"/>
      <c r="FF371" s="59"/>
      <c r="FG371" s="59"/>
      <c r="FH371" s="59"/>
      <c r="FI371" s="59"/>
      <c r="FJ371" s="59"/>
      <c r="FK371" s="59"/>
      <c r="FL371" s="59"/>
      <c r="FM371" s="59"/>
      <c r="FN371" s="59"/>
      <c r="FO371" s="59"/>
      <c r="FP371" s="59"/>
      <c r="FQ371" s="59"/>
      <c r="FR371" s="59"/>
      <c r="FS371" s="59"/>
      <c r="FT371" s="59"/>
      <c r="FU371" s="59"/>
      <c r="FV371" s="59"/>
      <c r="FW371" s="59"/>
      <c r="FX371" s="59"/>
      <c r="FY371" s="59"/>
      <c r="FZ371" s="59"/>
      <c r="GA371" s="59"/>
      <c r="GB371" s="59"/>
      <c r="GC371" s="59"/>
      <c r="GD371" s="59"/>
      <c r="GE371" s="59"/>
      <c r="GF371" s="59"/>
      <c r="GG371" s="59"/>
      <c r="GH371" s="59"/>
      <c r="GI371" s="59"/>
      <c r="GJ371" s="59"/>
      <c r="GK371" s="59"/>
      <c r="GL371" s="59"/>
      <c r="GM371" s="59"/>
      <c r="GN371" s="59"/>
      <c r="GO371" s="59"/>
      <c r="GP371" s="59"/>
      <c r="GQ371" s="59"/>
      <c r="GR371" s="59"/>
      <c r="GS371" s="59"/>
      <c r="GT371" s="59"/>
      <c r="GU371" s="59"/>
      <c r="GV371" s="59"/>
      <c r="GW371" s="59"/>
      <c r="GX371" s="59"/>
      <c r="GY371" s="59"/>
      <c r="GZ371" s="59"/>
      <c r="HA371" s="59"/>
      <c r="HB371" s="59"/>
      <c r="HC371" s="59"/>
      <c r="HD371" s="59"/>
      <c r="HE371" s="59"/>
      <c r="HF371" s="59"/>
      <c r="HG371" s="59"/>
      <c r="HH371" s="59"/>
      <c r="HI371" s="59"/>
      <c r="HJ371" s="59"/>
      <c r="HK371" s="59"/>
      <c r="HL371" s="59"/>
      <c r="HM371" s="59"/>
      <c r="HN371" s="59"/>
      <c r="HO371" s="59"/>
      <c r="HP371" s="59"/>
      <c r="HQ371" s="59"/>
      <c r="HR371" s="59"/>
      <c r="HS371" s="59"/>
      <c r="HT371" s="59"/>
      <c r="HU371" s="59"/>
      <c r="HV371" s="59"/>
      <c r="HW371" s="59"/>
      <c r="HX371" s="59"/>
      <c r="HY371" s="59"/>
      <c r="HZ371" s="59"/>
      <c r="IA371" s="59"/>
    </row>
    <row r="372" spans="1:16" ht="11.25">
      <c r="A372" s="61" t="s">
        <v>4</v>
      </c>
      <c r="B372" s="61"/>
      <c r="C372" s="61"/>
      <c r="D372" s="62"/>
      <c r="E372" s="62"/>
      <c r="F372" s="62"/>
      <c r="G372" s="62"/>
      <c r="H372" s="62"/>
      <c r="I372" s="62"/>
      <c r="J372" s="62"/>
      <c r="K372" s="63"/>
      <c r="L372" s="62"/>
      <c r="M372" s="62"/>
      <c r="N372" s="62"/>
      <c r="O372" s="62"/>
      <c r="P372" s="62"/>
    </row>
    <row r="373" spans="1:16" ht="33.75">
      <c r="A373" s="11" t="s">
        <v>391</v>
      </c>
      <c r="B373" s="11"/>
      <c r="C373" s="11"/>
      <c r="D373" s="43">
        <f>D376*D379</f>
        <v>132000.003</v>
      </c>
      <c r="E373" s="43"/>
      <c r="F373" s="43">
        <f>F376*F379</f>
        <v>132000.003</v>
      </c>
      <c r="G373" s="43">
        <f>G376*G379</f>
        <v>141525</v>
      </c>
      <c r="H373" s="43"/>
      <c r="I373" s="43"/>
      <c r="J373" s="43">
        <f>J376*J379</f>
        <v>141525</v>
      </c>
      <c r="K373" s="43">
        <f>G373/D373*100</f>
        <v>107.21590665418394</v>
      </c>
      <c r="L373" s="43"/>
      <c r="M373" s="43"/>
      <c r="N373" s="43">
        <f>N376*N379</f>
        <v>150030</v>
      </c>
      <c r="O373" s="43"/>
      <c r="P373" s="43">
        <f>P376*P379</f>
        <v>150030</v>
      </c>
    </row>
    <row r="374" spans="1:16" ht="36.75" customHeight="1">
      <c r="A374" s="11" t="s">
        <v>392</v>
      </c>
      <c r="B374" s="11"/>
      <c r="C374" s="11"/>
      <c r="D374" s="43">
        <f>D377*D380</f>
        <v>77000</v>
      </c>
      <c r="E374" s="43"/>
      <c r="F374" s="43">
        <f>F377*F380</f>
        <v>77000</v>
      </c>
      <c r="G374" s="43">
        <f>G377*G380</f>
        <v>82550</v>
      </c>
      <c r="H374" s="43"/>
      <c r="I374" s="43"/>
      <c r="J374" s="43">
        <f>J377*J380</f>
        <v>82550</v>
      </c>
      <c r="K374" s="43"/>
      <c r="L374" s="43"/>
      <c r="M374" s="43"/>
      <c r="N374" s="43">
        <f>N377*N380</f>
        <v>87500</v>
      </c>
      <c r="O374" s="43"/>
      <c r="P374" s="43">
        <f>P377*P380</f>
        <v>87500</v>
      </c>
    </row>
    <row r="375" spans="1:16" ht="11.25">
      <c r="A375" s="13" t="s">
        <v>5</v>
      </c>
      <c r="B375" s="13"/>
      <c r="C375" s="13"/>
      <c r="D375" s="10"/>
      <c r="E375" s="10"/>
      <c r="F375" s="43"/>
      <c r="G375" s="10"/>
      <c r="H375" s="10"/>
      <c r="I375" s="10"/>
      <c r="J375" s="43"/>
      <c r="K375" s="43"/>
      <c r="L375" s="10"/>
      <c r="M375" s="10"/>
      <c r="N375" s="10"/>
      <c r="O375" s="10"/>
      <c r="P375" s="43"/>
    </row>
    <row r="376" spans="1:16" ht="25.5" customHeight="1">
      <c r="A376" s="11" t="s">
        <v>281</v>
      </c>
      <c r="B376" s="11"/>
      <c r="C376" s="11"/>
      <c r="D376" s="43">
        <v>9</v>
      </c>
      <c r="E376" s="43"/>
      <c r="F376" s="43">
        <f>D376</f>
        <v>9</v>
      </c>
      <c r="G376" s="43">
        <v>9</v>
      </c>
      <c r="H376" s="43"/>
      <c r="I376" s="43"/>
      <c r="J376" s="43">
        <f>G376+H376</f>
        <v>9</v>
      </c>
      <c r="K376" s="43">
        <f>G376/D376*100</f>
        <v>100</v>
      </c>
      <c r="L376" s="43"/>
      <c r="M376" s="43"/>
      <c r="N376" s="43">
        <v>9</v>
      </c>
      <c r="O376" s="43"/>
      <c r="P376" s="43">
        <f>N376</f>
        <v>9</v>
      </c>
    </row>
    <row r="377" spans="1:16" ht="25.5" customHeight="1">
      <c r="A377" s="11" t="s">
        <v>280</v>
      </c>
      <c r="B377" s="11"/>
      <c r="C377" s="11"/>
      <c r="D377" s="43">
        <v>10</v>
      </c>
      <c r="E377" s="43"/>
      <c r="F377" s="43">
        <v>10</v>
      </c>
      <c r="G377" s="43">
        <v>10</v>
      </c>
      <c r="H377" s="43"/>
      <c r="I377" s="43"/>
      <c r="J377" s="43">
        <v>10</v>
      </c>
      <c r="K377" s="43"/>
      <c r="L377" s="43"/>
      <c r="M377" s="43"/>
      <c r="N377" s="43">
        <v>10</v>
      </c>
      <c r="O377" s="43"/>
      <c r="P377" s="43">
        <v>10</v>
      </c>
    </row>
    <row r="378" spans="1:16" ht="11.25">
      <c r="A378" s="13" t="s">
        <v>7</v>
      </c>
      <c r="B378" s="13"/>
      <c r="C378" s="13"/>
      <c r="D378" s="64"/>
      <c r="E378" s="64"/>
      <c r="F378" s="65"/>
      <c r="G378" s="64"/>
      <c r="H378" s="64"/>
      <c r="I378" s="64"/>
      <c r="J378" s="65"/>
      <c r="K378" s="65"/>
      <c r="L378" s="64"/>
      <c r="M378" s="64"/>
      <c r="N378" s="64"/>
      <c r="O378" s="64"/>
      <c r="P378" s="65"/>
    </row>
    <row r="379" spans="1:16" ht="33.75">
      <c r="A379" s="11" t="s">
        <v>282</v>
      </c>
      <c r="B379" s="11"/>
      <c r="C379" s="11"/>
      <c r="D379" s="65">
        <v>14666.667</v>
      </c>
      <c r="E379" s="65"/>
      <c r="F379" s="65">
        <f>D379</f>
        <v>14666.667</v>
      </c>
      <c r="G379" s="65">
        <v>15725</v>
      </c>
      <c r="H379" s="65"/>
      <c r="I379" s="65"/>
      <c r="J379" s="65">
        <f>G379</f>
        <v>15725</v>
      </c>
      <c r="K379" s="65">
        <f>G379/D379*100</f>
        <v>107.21590665418394</v>
      </c>
      <c r="L379" s="65"/>
      <c r="M379" s="65"/>
      <c r="N379" s="65">
        <v>16670</v>
      </c>
      <c r="O379" s="65"/>
      <c r="P379" s="65">
        <f>N379</f>
        <v>16670</v>
      </c>
    </row>
    <row r="380" spans="1:16" ht="24" customHeight="1">
      <c r="A380" s="11" t="s">
        <v>283</v>
      </c>
      <c r="B380" s="11"/>
      <c r="C380" s="11"/>
      <c r="D380" s="43">
        <v>7700</v>
      </c>
      <c r="E380" s="43"/>
      <c r="F380" s="43">
        <v>7700</v>
      </c>
      <c r="G380" s="43">
        <v>8255</v>
      </c>
      <c r="H380" s="43"/>
      <c r="I380" s="43"/>
      <c r="J380" s="43">
        <v>8255</v>
      </c>
      <c r="K380" s="65"/>
      <c r="L380" s="65"/>
      <c r="M380" s="65"/>
      <c r="N380" s="43">
        <v>8750</v>
      </c>
      <c r="O380" s="43"/>
      <c r="P380" s="43">
        <v>8750</v>
      </c>
    </row>
    <row r="381" spans="1:235" s="39" customFormat="1" ht="33.75">
      <c r="A381" s="9" t="s">
        <v>404</v>
      </c>
      <c r="B381" s="9"/>
      <c r="C381" s="9"/>
      <c r="D381" s="10">
        <f>D383+D384+D385+D386+D387+D388</f>
        <v>103380</v>
      </c>
      <c r="E381" s="10"/>
      <c r="F381" s="10">
        <f>D381+E381</f>
        <v>103380</v>
      </c>
      <c r="G381" s="10">
        <f>G383+G384+G385+G386+G387+G388</f>
        <v>119700</v>
      </c>
      <c r="H381" s="10"/>
      <c r="I381" s="10"/>
      <c r="J381" s="10">
        <f>G381+H381</f>
        <v>119700</v>
      </c>
      <c r="K381" s="10"/>
      <c r="L381" s="10"/>
      <c r="M381" s="10"/>
      <c r="N381" s="10">
        <f>N383+N384+N385+N386+N387+N388</f>
        <v>114990</v>
      </c>
      <c r="O381" s="10"/>
      <c r="P381" s="10">
        <f>N381</f>
        <v>114990</v>
      </c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  <c r="BD381" s="38"/>
      <c r="BE381" s="38"/>
      <c r="BF381" s="38"/>
      <c r="BG381" s="38"/>
      <c r="BH381" s="38"/>
      <c r="BI381" s="38"/>
      <c r="BJ381" s="38"/>
      <c r="BK381" s="38"/>
      <c r="BL381" s="38"/>
      <c r="BM381" s="38"/>
      <c r="BN381" s="38"/>
      <c r="BO381" s="38"/>
      <c r="BP381" s="38"/>
      <c r="BQ381" s="38"/>
      <c r="BR381" s="38"/>
      <c r="BS381" s="38"/>
      <c r="BT381" s="38"/>
      <c r="BU381" s="38"/>
      <c r="BV381" s="38"/>
      <c r="BW381" s="38"/>
      <c r="BX381" s="38"/>
      <c r="BY381" s="38"/>
      <c r="BZ381" s="38"/>
      <c r="CA381" s="38"/>
      <c r="CB381" s="38"/>
      <c r="CC381" s="38"/>
      <c r="CD381" s="38"/>
      <c r="CE381" s="38"/>
      <c r="CF381" s="38"/>
      <c r="CG381" s="38"/>
      <c r="CH381" s="38"/>
      <c r="CI381" s="38"/>
      <c r="CJ381" s="38"/>
      <c r="CK381" s="38"/>
      <c r="CL381" s="38"/>
      <c r="CM381" s="38"/>
      <c r="CN381" s="38"/>
      <c r="CO381" s="38"/>
      <c r="CP381" s="38"/>
      <c r="CQ381" s="38"/>
      <c r="CR381" s="38"/>
      <c r="CS381" s="38"/>
      <c r="CT381" s="38"/>
      <c r="CU381" s="38"/>
      <c r="CV381" s="38"/>
      <c r="CW381" s="38"/>
      <c r="CX381" s="38"/>
      <c r="CY381" s="38"/>
      <c r="CZ381" s="38"/>
      <c r="DA381" s="38"/>
      <c r="DB381" s="38"/>
      <c r="DC381" s="38"/>
      <c r="DD381" s="38"/>
      <c r="DE381" s="38"/>
      <c r="DF381" s="38"/>
      <c r="DG381" s="38"/>
      <c r="DH381" s="38"/>
      <c r="DI381" s="38"/>
      <c r="DJ381" s="38"/>
      <c r="DK381" s="38"/>
      <c r="DL381" s="38"/>
      <c r="DM381" s="38"/>
      <c r="DN381" s="38"/>
      <c r="DO381" s="38"/>
      <c r="DP381" s="38"/>
      <c r="DQ381" s="38"/>
      <c r="DR381" s="38"/>
      <c r="DS381" s="38"/>
      <c r="DT381" s="38"/>
      <c r="DU381" s="38"/>
      <c r="DV381" s="38"/>
      <c r="DW381" s="38"/>
      <c r="DX381" s="38"/>
      <c r="DY381" s="38"/>
      <c r="DZ381" s="38"/>
      <c r="EA381" s="38"/>
      <c r="EB381" s="38"/>
      <c r="EC381" s="38"/>
      <c r="ED381" s="38"/>
      <c r="EE381" s="38"/>
      <c r="EF381" s="38"/>
      <c r="EG381" s="38"/>
      <c r="EH381" s="38"/>
      <c r="EI381" s="38"/>
      <c r="EJ381" s="38"/>
      <c r="EK381" s="38"/>
      <c r="EL381" s="38"/>
      <c r="EM381" s="38"/>
      <c r="EN381" s="38"/>
      <c r="EO381" s="38"/>
      <c r="EP381" s="38"/>
      <c r="EQ381" s="38"/>
      <c r="ER381" s="38"/>
      <c r="ES381" s="38"/>
      <c r="ET381" s="38"/>
      <c r="EU381" s="38"/>
      <c r="EV381" s="38"/>
      <c r="EW381" s="38"/>
      <c r="EX381" s="38"/>
      <c r="EY381" s="38"/>
      <c r="EZ381" s="38"/>
      <c r="FA381" s="38"/>
      <c r="FB381" s="38"/>
      <c r="FC381" s="38"/>
      <c r="FD381" s="38"/>
      <c r="FE381" s="38"/>
      <c r="FF381" s="38"/>
      <c r="FG381" s="38"/>
      <c r="FH381" s="38"/>
      <c r="FI381" s="38"/>
      <c r="FJ381" s="38"/>
      <c r="FK381" s="38"/>
      <c r="FL381" s="38"/>
      <c r="FM381" s="38"/>
      <c r="FN381" s="38"/>
      <c r="FO381" s="38"/>
      <c r="FP381" s="38"/>
      <c r="FQ381" s="38"/>
      <c r="FR381" s="38"/>
      <c r="FS381" s="38"/>
      <c r="FT381" s="38"/>
      <c r="FU381" s="38"/>
      <c r="FV381" s="38"/>
      <c r="FW381" s="38"/>
      <c r="FX381" s="38"/>
      <c r="FY381" s="38"/>
      <c r="FZ381" s="38"/>
      <c r="GA381" s="38"/>
      <c r="GB381" s="38"/>
      <c r="GC381" s="38"/>
      <c r="GD381" s="38"/>
      <c r="GE381" s="38"/>
      <c r="GF381" s="38"/>
      <c r="GG381" s="38"/>
      <c r="GH381" s="38"/>
      <c r="GI381" s="38"/>
      <c r="GJ381" s="38"/>
      <c r="GK381" s="38"/>
      <c r="GL381" s="38"/>
      <c r="GM381" s="38"/>
      <c r="GN381" s="38"/>
      <c r="GO381" s="38"/>
      <c r="GP381" s="38"/>
      <c r="GQ381" s="38"/>
      <c r="GR381" s="38"/>
      <c r="GS381" s="38"/>
      <c r="GT381" s="38"/>
      <c r="GU381" s="38"/>
      <c r="GV381" s="38"/>
      <c r="GW381" s="38"/>
      <c r="GX381" s="38"/>
      <c r="GY381" s="38"/>
      <c r="GZ381" s="38"/>
      <c r="HA381" s="38"/>
      <c r="HB381" s="38"/>
      <c r="HC381" s="38"/>
      <c r="HD381" s="38"/>
      <c r="HE381" s="38"/>
      <c r="HF381" s="38"/>
      <c r="HG381" s="38"/>
      <c r="HH381" s="38"/>
      <c r="HI381" s="38"/>
      <c r="HJ381" s="38"/>
      <c r="HK381" s="38"/>
      <c r="HL381" s="38"/>
      <c r="HM381" s="38"/>
      <c r="HN381" s="38"/>
      <c r="HO381" s="38"/>
      <c r="HP381" s="38"/>
      <c r="HQ381" s="38"/>
      <c r="HR381" s="38"/>
      <c r="HS381" s="38"/>
      <c r="HT381" s="38"/>
      <c r="HU381" s="38"/>
      <c r="HV381" s="38"/>
      <c r="HW381" s="38"/>
      <c r="HX381" s="38"/>
      <c r="HY381" s="38"/>
      <c r="HZ381" s="38"/>
      <c r="IA381" s="38"/>
    </row>
    <row r="382" spans="1:235" s="39" customFormat="1" ht="11.25">
      <c r="A382" s="61" t="s">
        <v>4</v>
      </c>
      <c r="B382" s="9"/>
      <c r="C382" s="9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8"/>
      <c r="BM382" s="38"/>
      <c r="BN382" s="38"/>
      <c r="BO382" s="38"/>
      <c r="BP382" s="38"/>
      <c r="BQ382" s="38"/>
      <c r="BR382" s="38"/>
      <c r="BS382" s="38"/>
      <c r="BT382" s="38"/>
      <c r="BU382" s="38"/>
      <c r="BV382" s="38"/>
      <c r="BW382" s="38"/>
      <c r="BX382" s="38"/>
      <c r="BY382" s="38"/>
      <c r="BZ382" s="38"/>
      <c r="CA382" s="38"/>
      <c r="CB382" s="38"/>
      <c r="CC382" s="38"/>
      <c r="CD382" s="38"/>
      <c r="CE382" s="38"/>
      <c r="CF382" s="38"/>
      <c r="CG382" s="38"/>
      <c r="CH382" s="38"/>
      <c r="CI382" s="38"/>
      <c r="CJ382" s="38"/>
      <c r="CK382" s="38"/>
      <c r="CL382" s="38"/>
      <c r="CM382" s="38"/>
      <c r="CN382" s="38"/>
      <c r="CO382" s="38"/>
      <c r="CP382" s="38"/>
      <c r="CQ382" s="38"/>
      <c r="CR382" s="38"/>
      <c r="CS382" s="38"/>
      <c r="CT382" s="38"/>
      <c r="CU382" s="38"/>
      <c r="CV382" s="38"/>
      <c r="CW382" s="38"/>
      <c r="CX382" s="38"/>
      <c r="CY382" s="38"/>
      <c r="CZ382" s="38"/>
      <c r="DA382" s="38"/>
      <c r="DB382" s="38"/>
      <c r="DC382" s="38"/>
      <c r="DD382" s="38"/>
      <c r="DE382" s="38"/>
      <c r="DF382" s="38"/>
      <c r="DG382" s="38"/>
      <c r="DH382" s="38"/>
      <c r="DI382" s="38"/>
      <c r="DJ382" s="38"/>
      <c r="DK382" s="38"/>
      <c r="DL382" s="38"/>
      <c r="DM382" s="38"/>
      <c r="DN382" s="38"/>
      <c r="DO382" s="38"/>
      <c r="DP382" s="38"/>
      <c r="DQ382" s="38"/>
      <c r="DR382" s="38"/>
      <c r="DS382" s="38"/>
      <c r="DT382" s="38"/>
      <c r="DU382" s="38"/>
      <c r="DV382" s="38"/>
      <c r="DW382" s="38"/>
      <c r="DX382" s="38"/>
      <c r="DY382" s="38"/>
      <c r="DZ382" s="38"/>
      <c r="EA382" s="38"/>
      <c r="EB382" s="38"/>
      <c r="EC382" s="38"/>
      <c r="ED382" s="38"/>
      <c r="EE382" s="38"/>
      <c r="EF382" s="38"/>
      <c r="EG382" s="38"/>
      <c r="EH382" s="38"/>
      <c r="EI382" s="38"/>
      <c r="EJ382" s="38"/>
      <c r="EK382" s="38"/>
      <c r="EL382" s="38"/>
      <c r="EM382" s="38"/>
      <c r="EN382" s="38"/>
      <c r="EO382" s="38"/>
      <c r="EP382" s="38"/>
      <c r="EQ382" s="38"/>
      <c r="ER382" s="38"/>
      <c r="ES382" s="38"/>
      <c r="ET382" s="38"/>
      <c r="EU382" s="38"/>
      <c r="EV382" s="38"/>
      <c r="EW382" s="38"/>
      <c r="EX382" s="38"/>
      <c r="EY382" s="38"/>
      <c r="EZ382" s="38"/>
      <c r="FA382" s="38"/>
      <c r="FB382" s="38"/>
      <c r="FC382" s="38"/>
      <c r="FD382" s="38"/>
      <c r="FE382" s="38"/>
      <c r="FF382" s="38"/>
      <c r="FG382" s="38"/>
      <c r="FH382" s="38"/>
      <c r="FI382" s="38"/>
      <c r="FJ382" s="38"/>
      <c r="FK382" s="38"/>
      <c r="FL382" s="38"/>
      <c r="FM382" s="38"/>
      <c r="FN382" s="38"/>
      <c r="FO382" s="38"/>
      <c r="FP382" s="38"/>
      <c r="FQ382" s="38"/>
      <c r="FR382" s="38"/>
      <c r="FS382" s="38"/>
      <c r="FT382" s="38"/>
      <c r="FU382" s="38"/>
      <c r="FV382" s="38"/>
      <c r="FW382" s="38"/>
      <c r="FX382" s="38"/>
      <c r="FY382" s="38"/>
      <c r="FZ382" s="38"/>
      <c r="GA382" s="38"/>
      <c r="GB382" s="38"/>
      <c r="GC382" s="38"/>
      <c r="GD382" s="38"/>
      <c r="GE382" s="38"/>
      <c r="GF382" s="38"/>
      <c r="GG382" s="38"/>
      <c r="GH382" s="38"/>
      <c r="GI382" s="38"/>
      <c r="GJ382" s="38"/>
      <c r="GK382" s="38"/>
      <c r="GL382" s="38"/>
      <c r="GM382" s="38"/>
      <c r="GN382" s="38"/>
      <c r="GO382" s="38"/>
      <c r="GP382" s="38"/>
      <c r="GQ382" s="38"/>
      <c r="GR382" s="38"/>
      <c r="GS382" s="38"/>
      <c r="GT382" s="38"/>
      <c r="GU382" s="38"/>
      <c r="GV382" s="38"/>
      <c r="GW382" s="38"/>
      <c r="GX382" s="38"/>
      <c r="GY382" s="38"/>
      <c r="GZ382" s="38"/>
      <c r="HA382" s="38"/>
      <c r="HB382" s="38"/>
      <c r="HC382" s="38"/>
      <c r="HD382" s="38"/>
      <c r="HE382" s="38"/>
      <c r="HF382" s="38"/>
      <c r="HG382" s="38"/>
      <c r="HH382" s="38"/>
      <c r="HI382" s="38"/>
      <c r="HJ382" s="38"/>
      <c r="HK382" s="38"/>
      <c r="HL382" s="38"/>
      <c r="HM382" s="38"/>
      <c r="HN382" s="38"/>
      <c r="HO382" s="38"/>
      <c r="HP382" s="38"/>
      <c r="HQ382" s="38"/>
      <c r="HR382" s="38"/>
      <c r="HS382" s="38"/>
      <c r="HT382" s="38"/>
      <c r="HU382" s="38"/>
      <c r="HV382" s="38"/>
      <c r="HW382" s="38"/>
      <c r="HX382" s="38"/>
      <c r="HY382" s="38"/>
      <c r="HZ382" s="38"/>
      <c r="IA382" s="38"/>
    </row>
    <row r="383" spans="1:235" s="39" customFormat="1" ht="32.25" customHeight="1">
      <c r="A383" s="9" t="s">
        <v>284</v>
      </c>
      <c r="B383" s="9"/>
      <c r="C383" s="9"/>
      <c r="D383" s="10">
        <f>D390*D397</f>
        <v>7200</v>
      </c>
      <c r="E383" s="10"/>
      <c r="F383" s="10">
        <f aca="true" t="shared" si="45" ref="F383:F388">D383+E383</f>
        <v>7200</v>
      </c>
      <c r="G383" s="10">
        <f>G390*G397</f>
        <v>7800</v>
      </c>
      <c r="H383" s="10"/>
      <c r="I383" s="10"/>
      <c r="J383" s="10">
        <f aca="true" t="shared" si="46" ref="J383:J388">G383+H383</f>
        <v>7800</v>
      </c>
      <c r="K383" s="10"/>
      <c r="L383" s="10"/>
      <c r="M383" s="10"/>
      <c r="N383" s="10">
        <f>N390*N397</f>
        <v>8250</v>
      </c>
      <c r="O383" s="10"/>
      <c r="P383" s="10">
        <f aca="true" t="shared" si="47" ref="P383:P388">N383+O383</f>
        <v>8250</v>
      </c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  <c r="BE383" s="38"/>
      <c r="BF383" s="38"/>
      <c r="BG383" s="38"/>
      <c r="BH383" s="38"/>
      <c r="BI383" s="38"/>
      <c r="BJ383" s="38"/>
      <c r="BK383" s="38"/>
      <c r="BL383" s="38"/>
      <c r="BM383" s="38"/>
      <c r="BN383" s="38"/>
      <c r="BO383" s="38"/>
      <c r="BP383" s="38"/>
      <c r="BQ383" s="38"/>
      <c r="BR383" s="38"/>
      <c r="BS383" s="38"/>
      <c r="BT383" s="38"/>
      <c r="BU383" s="38"/>
      <c r="BV383" s="38"/>
      <c r="BW383" s="38"/>
      <c r="BX383" s="38"/>
      <c r="BY383" s="38"/>
      <c r="BZ383" s="38"/>
      <c r="CA383" s="38"/>
      <c r="CB383" s="38"/>
      <c r="CC383" s="38"/>
      <c r="CD383" s="38"/>
      <c r="CE383" s="38"/>
      <c r="CF383" s="38"/>
      <c r="CG383" s="38"/>
      <c r="CH383" s="38"/>
      <c r="CI383" s="38"/>
      <c r="CJ383" s="38"/>
      <c r="CK383" s="38"/>
      <c r="CL383" s="38"/>
      <c r="CM383" s="38"/>
      <c r="CN383" s="38"/>
      <c r="CO383" s="38"/>
      <c r="CP383" s="38"/>
      <c r="CQ383" s="38"/>
      <c r="CR383" s="38"/>
      <c r="CS383" s="38"/>
      <c r="CT383" s="38"/>
      <c r="CU383" s="38"/>
      <c r="CV383" s="38"/>
      <c r="CW383" s="38"/>
      <c r="CX383" s="38"/>
      <c r="CY383" s="38"/>
      <c r="CZ383" s="38"/>
      <c r="DA383" s="38"/>
      <c r="DB383" s="38"/>
      <c r="DC383" s="38"/>
      <c r="DD383" s="38"/>
      <c r="DE383" s="38"/>
      <c r="DF383" s="38"/>
      <c r="DG383" s="38"/>
      <c r="DH383" s="38"/>
      <c r="DI383" s="38"/>
      <c r="DJ383" s="38"/>
      <c r="DK383" s="38"/>
      <c r="DL383" s="38"/>
      <c r="DM383" s="38"/>
      <c r="DN383" s="38"/>
      <c r="DO383" s="38"/>
      <c r="DP383" s="38"/>
      <c r="DQ383" s="38"/>
      <c r="DR383" s="38"/>
      <c r="DS383" s="38"/>
      <c r="DT383" s="38"/>
      <c r="DU383" s="38"/>
      <c r="DV383" s="38"/>
      <c r="DW383" s="38"/>
      <c r="DX383" s="38"/>
      <c r="DY383" s="38"/>
      <c r="DZ383" s="38"/>
      <c r="EA383" s="38"/>
      <c r="EB383" s="38"/>
      <c r="EC383" s="38"/>
      <c r="ED383" s="38"/>
      <c r="EE383" s="38"/>
      <c r="EF383" s="38"/>
      <c r="EG383" s="38"/>
      <c r="EH383" s="38"/>
      <c r="EI383" s="38"/>
      <c r="EJ383" s="38"/>
      <c r="EK383" s="38"/>
      <c r="EL383" s="38"/>
      <c r="EM383" s="38"/>
      <c r="EN383" s="38"/>
      <c r="EO383" s="38"/>
      <c r="EP383" s="38"/>
      <c r="EQ383" s="38"/>
      <c r="ER383" s="38"/>
      <c r="ES383" s="38"/>
      <c r="ET383" s="38"/>
      <c r="EU383" s="38"/>
      <c r="EV383" s="38"/>
      <c r="EW383" s="38"/>
      <c r="EX383" s="38"/>
      <c r="EY383" s="38"/>
      <c r="EZ383" s="38"/>
      <c r="FA383" s="38"/>
      <c r="FB383" s="38"/>
      <c r="FC383" s="38"/>
      <c r="FD383" s="38"/>
      <c r="FE383" s="38"/>
      <c r="FF383" s="38"/>
      <c r="FG383" s="38"/>
      <c r="FH383" s="38"/>
      <c r="FI383" s="38"/>
      <c r="FJ383" s="38"/>
      <c r="FK383" s="38"/>
      <c r="FL383" s="38"/>
      <c r="FM383" s="38"/>
      <c r="FN383" s="38"/>
      <c r="FO383" s="38"/>
      <c r="FP383" s="38"/>
      <c r="FQ383" s="38"/>
      <c r="FR383" s="38"/>
      <c r="FS383" s="38"/>
      <c r="FT383" s="38"/>
      <c r="FU383" s="38"/>
      <c r="FV383" s="38"/>
      <c r="FW383" s="38"/>
      <c r="FX383" s="38"/>
      <c r="FY383" s="38"/>
      <c r="FZ383" s="38"/>
      <c r="GA383" s="38"/>
      <c r="GB383" s="38"/>
      <c r="GC383" s="38"/>
      <c r="GD383" s="38"/>
      <c r="GE383" s="38"/>
      <c r="GF383" s="38"/>
      <c r="GG383" s="38"/>
      <c r="GH383" s="38"/>
      <c r="GI383" s="38"/>
      <c r="GJ383" s="38"/>
      <c r="GK383" s="38"/>
      <c r="GL383" s="38"/>
      <c r="GM383" s="38"/>
      <c r="GN383" s="38"/>
      <c r="GO383" s="38"/>
      <c r="GP383" s="38"/>
      <c r="GQ383" s="38"/>
      <c r="GR383" s="38"/>
      <c r="GS383" s="38"/>
      <c r="GT383" s="38"/>
      <c r="GU383" s="38"/>
      <c r="GV383" s="38"/>
      <c r="GW383" s="38"/>
      <c r="GX383" s="38"/>
      <c r="GY383" s="38"/>
      <c r="GZ383" s="38"/>
      <c r="HA383" s="38"/>
      <c r="HB383" s="38"/>
      <c r="HC383" s="38"/>
      <c r="HD383" s="38"/>
      <c r="HE383" s="38"/>
      <c r="HF383" s="38"/>
      <c r="HG383" s="38"/>
      <c r="HH383" s="38"/>
      <c r="HI383" s="38"/>
      <c r="HJ383" s="38"/>
      <c r="HK383" s="38"/>
      <c r="HL383" s="38"/>
      <c r="HM383" s="38"/>
      <c r="HN383" s="38"/>
      <c r="HO383" s="38"/>
      <c r="HP383" s="38"/>
      <c r="HQ383" s="38"/>
      <c r="HR383" s="38"/>
      <c r="HS383" s="38"/>
      <c r="HT383" s="38"/>
      <c r="HU383" s="38"/>
      <c r="HV383" s="38"/>
      <c r="HW383" s="38"/>
      <c r="HX383" s="38"/>
      <c r="HY383" s="38"/>
      <c r="HZ383" s="38"/>
      <c r="IA383" s="38"/>
    </row>
    <row r="384" spans="1:235" s="39" customFormat="1" ht="33.75">
      <c r="A384" s="9" t="s">
        <v>285</v>
      </c>
      <c r="B384" s="9"/>
      <c r="C384" s="9"/>
      <c r="D384" s="10">
        <f>D398*D391</f>
        <v>22800</v>
      </c>
      <c r="E384" s="10"/>
      <c r="F384" s="10">
        <f t="shared" si="45"/>
        <v>22800</v>
      </c>
      <c r="G384" s="10">
        <f>G398*G391</f>
        <v>24600</v>
      </c>
      <c r="H384" s="10"/>
      <c r="I384" s="10"/>
      <c r="J384" s="10">
        <f t="shared" si="46"/>
        <v>24600</v>
      </c>
      <c r="K384" s="10"/>
      <c r="L384" s="10"/>
      <c r="M384" s="10"/>
      <c r="N384" s="10">
        <f>N398*N391</f>
        <v>26100</v>
      </c>
      <c r="O384" s="10"/>
      <c r="P384" s="10">
        <f t="shared" si="47"/>
        <v>26100</v>
      </c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  <c r="BD384" s="38"/>
      <c r="BE384" s="38"/>
      <c r="BF384" s="38"/>
      <c r="BG384" s="38"/>
      <c r="BH384" s="38"/>
      <c r="BI384" s="38"/>
      <c r="BJ384" s="38"/>
      <c r="BK384" s="38"/>
      <c r="BL384" s="38"/>
      <c r="BM384" s="38"/>
      <c r="BN384" s="38"/>
      <c r="BO384" s="38"/>
      <c r="BP384" s="38"/>
      <c r="BQ384" s="38"/>
      <c r="BR384" s="38"/>
      <c r="BS384" s="38"/>
      <c r="BT384" s="38"/>
      <c r="BU384" s="38"/>
      <c r="BV384" s="38"/>
      <c r="BW384" s="38"/>
      <c r="BX384" s="38"/>
      <c r="BY384" s="38"/>
      <c r="BZ384" s="38"/>
      <c r="CA384" s="38"/>
      <c r="CB384" s="38"/>
      <c r="CC384" s="38"/>
      <c r="CD384" s="38"/>
      <c r="CE384" s="38"/>
      <c r="CF384" s="38"/>
      <c r="CG384" s="38"/>
      <c r="CH384" s="38"/>
      <c r="CI384" s="38"/>
      <c r="CJ384" s="38"/>
      <c r="CK384" s="38"/>
      <c r="CL384" s="38"/>
      <c r="CM384" s="38"/>
      <c r="CN384" s="38"/>
      <c r="CO384" s="38"/>
      <c r="CP384" s="38"/>
      <c r="CQ384" s="38"/>
      <c r="CR384" s="38"/>
      <c r="CS384" s="38"/>
      <c r="CT384" s="38"/>
      <c r="CU384" s="38"/>
      <c r="CV384" s="38"/>
      <c r="CW384" s="38"/>
      <c r="CX384" s="38"/>
      <c r="CY384" s="38"/>
      <c r="CZ384" s="38"/>
      <c r="DA384" s="38"/>
      <c r="DB384" s="38"/>
      <c r="DC384" s="38"/>
      <c r="DD384" s="38"/>
      <c r="DE384" s="38"/>
      <c r="DF384" s="38"/>
      <c r="DG384" s="38"/>
      <c r="DH384" s="38"/>
      <c r="DI384" s="38"/>
      <c r="DJ384" s="38"/>
      <c r="DK384" s="38"/>
      <c r="DL384" s="38"/>
      <c r="DM384" s="38"/>
      <c r="DN384" s="38"/>
      <c r="DO384" s="38"/>
      <c r="DP384" s="38"/>
      <c r="DQ384" s="38"/>
      <c r="DR384" s="38"/>
      <c r="DS384" s="38"/>
      <c r="DT384" s="38"/>
      <c r="DU384" s="38"/>
      <c r="DV384" s="38"/>
      <c r="DW384" s="38"/>
      <c r="DX384" s="38"/>
      <c r="DY384" s="38"/>
      <c r="DZ384" s="38"/>
      <c r="EA384" s="38"/>
      <c r="EB384" s="38"/>
      <c r="EC384" s="38"/>
      <c r="ED384" s="38"/>
      <c r="EE384" s="38"/>
      <c r="EF384" s="38"/>
      <c r="EG384" s="38"/>
      <c r="EH384" s="38"/>
      <c r="EI384" s="38"/>
      <c r="EJ384" s="38"/>
      <c r="EK384" s="38"/>
      <c r="EL384" s="38"/>
      <c r="EM384" s="38"/>
      <c r="EN384" s="38"/>
      <c r="EO384" s="38"/>
      <c r="EP384" s="38"/>
      <c r="EQ384" s="38"/>
      <c r="ER384" s="38"/>
      <c r="ES384" s="38"/>
      <c r="ET384" s="38"/>
      <c r="EU384" s="38"/>
      <c r="EV384" s="38"/>
      <c r="EW384" s="38"/>
      <c r="EX384" s="38"/>
      <c r="EY384" s="38"/>
      <c r="EZ384" s="38"/>
      <c r="FA384" s="38"/>
      <c r="FB384" s="38"/>
      <c r="FC384" s="38"/>
      <c r="FD384" s="38"/>
      <c r="FE384" s="38"/>
      <c r="FF384" s="38"/>
      <c r="FG384" s="38"/>
      <c r="FH384" s="38"/>
      <c r="FI384" s="38"/>
      <c r="FJ384" s="38"/>
      <c r="FK384" s="38"/>
      <c r="FL384" s="38"/>
      <c r="FM384" s="38"/>
      <c r="FN384" s="38"/>
      <c r="FO384" s="38"/>
      <c r="FP384" s="38"/>
      <c r="FQ384" s="38"/>
      <c r="FR384" s="38"/>
      <c r="FS384" s="38"/>
      <c r="FT384" s="38"/>
      <c r="FU384" s="38"/>
      <c r="FV384" s="38"/>
      <c r="FW384" s="38"/>
      <c r="FX384" s="38"/>
      <c r="FY384" s="38"/>
      <c r="FZ384" s="38"/>
      <c r="GA384" s="38"/>
      <c r="GB384" s="38"/>
      <c r="GC384" s="38"/>
      <c r="GD384" s="38"/>
      <c r="GE384" s="38"/>
      <c r="GF384" s="38"/>
      <c r="GG384" s="38"/>
      <c r="GH384" s="38"/>
      <c r="GI384" s="38"/>
      <c r="GJ384" s="38"/>
      <c r="GK384" s="38"/>
      <c r="GL384" s="38"/>
      <c r="GM384" s="38"/>
      <c r="GN384" s="38"/>
      <c r="GO384" s="38"/>
      <c r="GP384" s="38"/>
      <c r="GQ384" s="38"/>
      <c r="GR384" s="38"/>
      <c r="GS384" s="38"/>
      <c r="GT384" s="38"/>
      <c r="GU384" s="38"/>
      <c r="GV384" s="38"/>
      <c r="GW384" s="38"/>
      <c r="GX384" s="38"/>
      <c r="GY384" s="38"/>
      <c r="GZ384" s="38"/>
      <c r="HA384" s="38"/>
      <c r="HB384" s="38"/>
      <c r="HC384" s="38"/>
      <c r="HD384" s="38"/>
      <c r="HE384" s="38"/>
      <c r="HF384" s="38"/>
      <c r="HG384" s="38"/>
      <c r="HH384" s="38"/>
      <c r="HI384" s="38"/>
      <c r="HJ384" s="38"/>
      <c r="HK384" s="38"/>
      <c r="HL384" s="38"/>
      <c r="HM384" s="38"/>
      <c r="HN384" s="38"/>
      <c r="HO384" s="38"/>
      <c r="HP384" s="38"/>
      <c r="HQ384" s="38"/>
      <c r="HR384" s="38"/>
      <c r="HS384" s="38"/>
      <c r="HT384" s="38"/>
      <c r="HU384" s="38"/>
      <c r="HV384" s="38"/>
      <c r="HW384" s="38"/>
      <c r="HX384" s="38"/>
      <c r="HY384" s="38"/>
      <c r="HZ384" s="38"/>
      <c r="IA384" s="38"/>
    </row>
    <row r="385" spans="1:235" s="39" customFormat="1" ht="33.75">
      <c r="A385" s="9" t="s">
        <v>286</v>
      </c>
      <c r="B385" s="9"/>
      <c r="C385" s="9"/>
      <c r="D385" s="10">
        <f>D392*D399</f>
        <v>40500</v>
      </c>
      <c r="E385" s="10"/>
      <c r="F385" s="10">
        <f t="shared" si="45"/>
        <v>40500</v>
      </c>
      <c r="G385" s="10">
        <f>G392*G399</f>
        <v>43500</v>
      </c>
      <c r="H385" s="10"/>
      <c r="I385" s="10"/>
      <c r="J385" s="10">
        <f t="shared" si="46"/>
        <v>43500</v>
      </c>
      <c r="K385" s="10"/>
      <c r="L385" s="10"/>
      <c r="M385" s="10"/>
      <c r="N385" s="10">
        <f>N392*N399</f>
        <v>46200</v>
      </c>
      <c r="O385" s="10"/>
      <c r="P385" s="10">
        <f t="shared" si="47"/>
        <v>46200</v>
      </c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  <c r="BD385" s="38"/>
      <c r="BE385" s="38"/>
      <c r="BF385" s="38"/>
      <c r="BG385" s="38"/>
      <c r="BH385" s="38"/>
      <c r="BI385" s="38"/>
      <c r="BJ385" s="38"/>
      <c r="BK385" s="38"/>
      <c r="BL385" s="38"/>
      <c r="BM385" s="38"/>
      <c r="BN385" s="38"/>
      <c r="BO385" s="38"/>
      <c r="BP385" s="38"/>
      <c r="BQ385" s="38"/>
      <c r="BR385" s="38"/>
      <c r="BS385" s="38"/>
      <c r="BT385" s="38"/>
      <c r="BU385" s="38"/>
      <c r="BV385" s="38"/>
      <c r="BW385" s="38"/>
      <c r="BX385" s="38"/>
      <c r="BY385" s="38"/>
      <c r="BZ385" s="38"/>
      <c r="CA385" s="38"/>
      <c r="CB385" s="38"/>
      <c r="CC385" s="38"/>
      <c r="CD385" s="38"/>
      <c r="CE385" s="38"/>
      <c r="CF385" s="38"/>
      <c r="CG385" s="38"/>
      <c r="CH385" s="38"/>
      <c r="CI385" s="38"/>
      <c r="CJ385" s="38"/>
      <c r="CK385" s="38"/>
      <c r="CL385" s="38"/>
      <c r="CM385" s="38"/>
      <c r="CN385" s="38"/>
      <c r="CO385" s="38"/>
      <c r="CP385" s="38"/>
      <c r="CQ385" s="38"/>
      <c r="CR385" s="38"/>
      <c r="CS385" s="38"/>
      <c r="CT385" s="38"/>
      <c r="CU385" s="38"/>
      <c r="CV385" s="38"/>
      <c r="CW385" s="38"/>
      <c r="CX385" s="38"/>
      <c r="CY385" s="38"/>
      <c r="CZ385" s="38"/>
      <c r="DA385" s="38"/>
      <c r="DB385" s="38"/>
      <c r="DC385" s="38"/>
      <c r="DD385" s="38"/>
      <c r="DE385" s="38"/>
      <c r="DF385" s="38"/>
      <c r="DG385" s="38"/>
      <c r="DH385" s="38"/>
      <c r="DI385" s="38"/>
      <c r="DJ385" s="38"/>
      <c r="DK385" s="38"/>
      <c r="DL385" s="38"/>
      <c r="DM385" s="38"/>
      <c r="DN385" s="38"/>
      <c r="DO385" s="38"/>
      <c r="DP385" s="38"/>
      <c r="DQ385" s="38"/>
      <c r="DR385" s="38"/>
      <c r="DS385" s="38"/>
      <c r="DT385" s="38"/>
      <c r="DU385" s="38"/>
      <c r="DV385" s="38"/>
      <c r="DW385" s="38"/>
      <c r="DX385" s="38"/>
      <c r="DY385" s="38"/>
      <c r="DZ385" s="38"/>
      <c r="EA385" s="38"/>
      <c r="EB385" s="38"/>
      <c r="EC385" s="38"/>
      <c r="ED385" s="38"/>
      <c r="EE385" s="38"/>
      <c r="EF385" s="38"/>
      <c r="EG385" s="38"/>
      <c r="EH385" s="38"/>
      <c r="EI385" s="38"/>
      <c r="EJ385" s="38"/>
      <c r="EK385" s="38"/>
      <c r="EL385" s="38"/>
      <c r="EM385" s="38"/>
      <c r="EN385" s="38"/>
      <c r="EO385" s="38"/>
      <c r="EP385" s="38"/>
      <c r="EQ385" s="38"/>
      <c r="ER385" s="38"/>
      <c r="ES385" s="38"/>
      <c r="ET385" s="38"/>
      <c r="EU385" s="38"/>
      <c r="EV385" s="38"/>
      <c r="EW385" s="38"/>
      <c r="EX385" s="38"/>
      <c r="EY385" s="38"/>
      <c r="EZ385" s="38"/>
      <c r="FA385" s="38"/>
      <c r="FB385" s="38"/>
      <c r="FC385" s="38"/>
      <c r="FD385" s="38"/>
      <c r="FE385" s="38"/>
      <c r="FF385" s="38"/>
      <c r="FG385" s="38"/>
      <c r="FH385" s="38"/>
      <c r="FI385" s="38"/>
      <c r="FJ385" s="38"/>
      <c r="FK385" s="38"/>
      <c r="FL385" s="38"/>
      <c r="FM385" s="38"/>
      <c r="FN385" s="38"/>
      <c r="FO385" s="38"/>
      <c r="FP385" s="38"/>
      <c r="FQ385" s="38"/>
      <c r="FR385" s="38"/>
      <c r="FS385" s="38"/>
      <c r="FT385" s="38"/>
      <c r="FU385" s="38"/>
      <c r="FV385" s="38"/>
      <c r="FW385" s="38"/>
      <c r="FX385" s="38"/>
      <c r="FY385" s="38"/>
      <c r="FZ385" s="38"/>
      <c r="GA385" s="38"/>
      <c r="GB385" s="38"/>
      <c r="GC385" s="38"/>
      <c r="GD385" s="38"/>
      <c r="GE385" s="38"/>
      <c r="GF385" s="38"/>
      <c r="GG385" s="38"/>
      <c r="GH385" s="38"/>
      <c r="GI385" s="38"/>
      <c r="GJ385" s="38"/>
      <c r="GK385" s="38"/>
      <c r="GL385" s="38"/>
      <c r="GM385" s="38"/>
      <c r="GN385" s="38"/>
      <c r="GO385" s="38"/>
      <c r="GP385" s="38"/>
      <c r="GQ385" s="38"/>
      <c r="GR385" s="38"/>
      <c r="GS385" s="38"/>
      <c r="GT385" s="38"/>
      <c r="GU385" s="38"/>
      <c r="GV385" s="38"/>
      <c r="GW385" s="38"/>
      <c r="GX385" s="38"/>
      <c r="GY385" s="38"/>
      <c r="GZ385" s="38"/>
      <c r="HA385" s="38"/>
      <c r="HB385" s="38"/>
      <c r="HC385" s="38"/>
      <c r="HD385" s="38"/>
      <c r="HE385" s="38"/>
      <c r="HF385" s="38"/>
      <c r="HG385" s="38"/>
      <c r="HH385" s="38"/>
      <c r="HI385" s="38"/>
      <c r="HJ385" s="38"/>
      <c r="HK385" s="38"/>
      <c r="HL385" s="38"/>
      <c r="HM385" s="38"/>
      <c r="HN385" s="38"/>
      <c r="HO385" s="38"/>
      <c r="HP385" s="38"/>
      <c r="HQ385" s="38"/>
      <c r="HR385" s="38"/>
      <c r="HS385" s="38"/>
      <c r="HT385" s="38"/>
      <c r="HU385" s="38"/>
      <c r="HV385" s="38"/>
      <c r="HW385" s="38"/>
      <c r="HX385" s="38"/>
      <c r="HY385" s="38"/>
      <c r="HZ385" s="38"/>
      <c r="IA385" s="38"/>
    </row>
    <row r="386" spans="1:235" s="39" customFormat="1" ht="33.75">
      <c r="A386" s="9" t="s">
        <v>287</v>
      </c>
      <c r="B386" s="9"/>
      <c r="C386" s="9"/>
      <c r="D386" s="10">
        <f>D400*D393</f>
        <v>25200</v>
      </c>
      <c r="E386" s="10"/>
      <c r="F386" s="10">
        <f t="shared" si="45"/>
        <v>25200</v>
      </c>
      <c r="G386" s="10">
        <f>G393*G400</f>
        <v>27000</v>
      </c>
      <c r="H386" s="10"/>
      <c r="I386" s="10"/>
      <c r="J386" s="10">
        <f t="shared" si="46"/>
        <v>27000</v>
      </c>
      <c r="K386" s="10"/>
      <c r="L386" s="10"/>
      <c r="M386" s="10"/>
      <c r="N386" s="10">
        <f>N400*N393</f>
        <v>28800</v>
      </c>
      <c r="O386" s="10"/>
      <c r="P386" s="10">
        <f t="shared" si="47"/>
        <v>28800</v>
      </c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  <c r="BD386" s="38"/>
      <c r="BE386" s="38"/>
      <c r="BF386" s="38"/>
      <c r="BG386" s="38"/>
      <c r="BH386" s="38"/>
      <c r="BI386" s="38"/>
      <c r="BJ386" s="38"/>
      <c r="BK386" s="38"/>
      <c r="BL386" s="38"/>
      <c r="BM386" s="38"/>
      <c r="BN386" s="38"/>
      <c r="BO386" s="38"/>
      <c r="BP386" s="38"/>
      <c r="BQ386" s="38"/>
      <c r="BR386" s="38"/>
      <c r="BS386" s="38"/>
      <c r="BT386" s="38"/>
      <c r="BU386" s="38"/>
      <c r="BV386" s="38"/>
      <c r="BW386" s="38"/>
      <c r="BX386" s="38"/>
      <c r="BY386" s="38"/>
      <c r="BZ386" s="38"/>
      <c r="CA386" s="38"/>
      <c r="CB386" s="38"/>
      <c r="CC386" s="38"/>
      <c r="CD386" s="38"/>
      <c r="CE386" s="38"/>
      <c r="CF386" s="38"/>
      <c r="CG386" s="38"/>
      <c r="CH386" s="38"/>
      <c r="CI386" s="38"/>
      <c r="CJ386" s="38"/>
      <c r="CK386" s="38"/>
      <c r="CL386" s="38"/>
      <c r="CM386" s="38"/>
      <c r="CN386" s="38"/>
      <c r="CO386" s="38"/>
      <c r="CP386" s="38"/>
      <c r="CQ386" s="38"/>
      <c r="CR386" s="38"/>
      <c r="CS386" s="38"/>
      <c r="CT386" s="38"/>
      <c r="CU386" s="38"/>
      <c r="CV386" s="38"/>
      <c r="CW386" s="38"/>
      <c r="CX386" s="38"/>
      <c r="CY386" s="38"/>
      <c r="CZ386" s="38"/>
      <c r="DA386" s="38"/>
      <c r="DB386" s="38"/>
      <c r="DC386" s="38"/>
      <c r="DD386" s="38"/>
      <c r="DE386" s="38"/>
      <c r="DF386" s="38"/>
      <c r="DG386" s="38"/>
      <c r="DH386" s="38"/>
      <c r="DI386" s="38"/>
      <c r="DJ386" s="38"/>
      <c r="DK386" s="38"/>
      <c r="DL386" s="38"/>
      <c r="DM386" s="38"/>
      <c r="DN386" s="38"/>
      <c r="DO386" s="38"/>
      <c r="DP386" s="38"/>
      <c r="DQ386" s="38"/>
      <c r="DR386" s="38"/>
      <c r="DS386" s="38"/>
      <c r="DT386" s="38"/>
      <c r="DU386" s="38"/>
      <c r="DV386" s="38"/>
      <c r="DW386" s="38"/>
      <c r="DX386" s="38"/>
      <c r="DY386" s="38"/>
      <c r="DZ386" s="38"/>
      <c r="EA386" s="38"/>
      <c r="EB386" s="38"/>
      <c r="EC386" s="38"/>
      <c r="ED386" s="38"/>
      <c r="EE386" s="38"/>
      <c r="EF386" s="38"/>
      <c r="EG386" s="38"/>
      <c r="EH386" s="38"/>
      <c r="EI386" s="38"/>
      <c r="EJ386" s="38"/>
      <c r="EK386" s="38"/>
      <c r="EL386" s="38"/>
      <c r="EM386" s="38"/>
      <c r="EN386" s="38"/>
      <c r="EO386" s="38"/>
      <c r="EP386" s="38"/>
      <c r="EQ386" s="38"/>
      <c r="ER386" s="38"/>
      <c r="ES386" s="38"/>
      <c r="ET386" s="38"/>
      <c r="EU386" s="38"/>
      <c r="EV386" s="38"/>
      <c r="EW386" s="38"/>
      <c r="EX386" s="38"/>
      <c r="EY386" s="38"/>
      <c r="EZ386" s="38"/>
      <c r="FA386" s="38"/>
      <c r="FB386" s="38"/>
      <c r="FC386" s="38"/>
      <c r="FD386" s="38"/>
      <c r="FE386" s="38"/>
      <c r="FF386" s="38"/>
      <c r="FG386" s="38"/>
      <c r="FH386" s="38"/>
      <c r="FI386" s="38"/>
      <c r="FJ386" s="38"/>
      <c r="FK386" s="38"/>
      <c r="FL386" s="38"/>
      <c r="FM386" s="38"/>
      <c r="FN386" s="38"/>
      <c r="FO386" s="38"/>
      <c r="FP386" s="38"/>
      <c r="FQ386" s="38"/>
      <c r="FR386" s="38"/>
      <c r="FS386" s="38"/>
      <c r="FT386" s="38"/>
      <c r="FU386" s="38"/>
      <c r="FV386" s="38"/>
      <c r="FW386" s="38"/>
      <c r="FX386" s="38"/>
      <c r="FY386" s="38"/>
      <c r="FZ386" s="38"/>
      <c r="GA386" s="38"/>
      <c r="GB386" s="38"/>
      <c r="GC386" s="38"/>
      <c r="GD386" s="38"/>
      <c r="GE386" s="38"/>
      <c r="GF386" s="38"/>
      <c r="GG386" s="38"/>
      <c r="GH386" s="38"/>
      <c r="GI386" s="38"/>
      <c r="GJ386" s="38"/>
      <c r="GK386" s="38"/>
      <c r="GL386" s="38"/>
      <c r="GM386" s="38"/>
      <c r="GN386" s="38"/>
      <c r="GO386" s="38"/>
      <c r="GP386" s="38"/>
      <c r="GQ386" s="38"/>
      <c r="GR386" s="38"/>
      <c r="GS386" s="38"/>
      <c r="GT386" s="38"/>
      <c r="GU386" s="38"/>
      <c r="GV386" s="38"/>
      <c r="GW386" s="38"/>
      <c r="GX386" s="38"/>
      <c r="GY386" s="38"/>
      <c r="GZ386" s="38"/>
      <c r="HA386" s="38"/>
      <c r="HB386" s="38"/>
      <c r="HC386" s="38"/>
      <c r="HD386" s="38"/>
      <c r="HE386" s="38"/>
      <c r="HF386" s="38"/>
      <c r="HG386" s="38"/>
      <c r="HH386" s="38"/>
      <c r="HI386" s="38"/>
      <c r="HJ386" s="38"/>
      <c r="HK386" s="38"/>
      <c r="HL386" s="38"/>
      <c r="HM386" s="38"/>
      <c r="HN386" s="38"/>
      <c r="HO386" s="38"/>
      <c r="HP386" s="38"/>
      <c r="HQ386" s="38"/>
      <c r="HR386" s="38"/>
      <c r="HS386" s="38"/>
      <c r="HT386" s="38"/>
      <c r="HU386" s="38"/>
      <c r="HV386" s="38"/>
      <c r="HW386" s="38"/>
      <c r="HX386" s="38"/>
      <c r="HY386" s="38"/>
      <c r="HZ386" s="38"/>
      <c r="IA386" s="38"/>
    </row>
    <row r="387" spans="1:235" s="39" customFormat="1" ht="22.5">
      <c r="A387" s="9" t="s">
        <v>288</v>
      </c>
      <c r="B387" s="9"/>
      <c r="C387" s="9"/>
      <c r="D387" s="10">
        <f>D394*D401</f>
        <v>6120</v>
      </c>
      <c r="E387" s="10"/>
      <c r="F387" s="10">
        <f t="shared" si="45"/>
        <v>6120</v>
      </c>
      <c r="G387" s="10">
        <f>G394*G401</f>
        <v>6600</v>
      </c>
      <c r="H387" s="10"/>
      <c r="I387" s="10"/>
      <c r="J387" s="10">
        <f t="shared" si="46"/>
        <v>6600</v>
      </c>
      <c r="K387" s="10"/>
      <c r="L387" s="10"/>
      <c r="M387" s="10"/>
      <c r="N387" s="10">
        <f>N394*N400</f>
        <v>3840</v>
      </c>
      <c r="O387" s="10"/>
      <c r="P387" s="10">
        <f t="shared" si="47"/>
        <v>3840</v>
      </c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  <c r="BD387" s="38"/>
      <c r="BE387" s="38"/>
      <c r="BF387" s="38"/>
      <c r="BG387" s="38"/>
      <c r="BH387" s="38"/>
      <c r="BI387" s="38"/>
      <c r="BJ387" s="38"/>
      <c r="BK387" s="38"/>
      <c r="BL387" s="38"/>
      <c r="BM387" s="38"/>
      <c r="BN387" s="38"/>
      <c r="BO387" s="38"/>
      <c r="BP387" s="38"/>
      <c r="BQ387" s="38"/>
      <c r="BR387" s="38"/>
      <c r="BS387" s="38"/>
      <c r="BT387" s="38"/>
      <c r="BU387" s="38"/>
      <c r="BV387" s="38"/>
      <c r="BW387" s="38"/>
      <c r="BX387" s="38"/>
      <c r="BY387" s="38"/>
      <c r="BZ387" s="38"/>
      <c r="CA387" s="38"/>
      <c r="CB387" s="38"/>
      <c r="CC387" s="38"/>
      <c r="CD387" s="38"/>
      <c r="CE387" s="38"/>
      <c r="CF387" s="38"/>
      <c r="CG387" s="38"/>
      <c r="CH387" s="38"/>
      <c r="CI387" s="38"/>
      <c r="CJ387" s="38"/>
      <c r="CK387" s="38"/>
      <c r="CL387" s="38"/>
      <c r="CM387" s="38"/>
      <c r="CN387" s="38"/>
      <c r="CO387" s="38"/>
      <c r="CP387" s="38"/>
      <c r="CQ387" s="38"/>
      <c r="CR387" s="38"/>
      <c r="CS387" s="38"/>
      <c r="CT387" s="38"/>
      <c r="CU387" s="38"/>
      <c r="CV387" s="38"/>
      <c r="CW387" s="38"/>
      <c r="CX387" s="38"/>
      <c r="CY387" s="38"/>
      <c r="CZ387" s="38"/>
      <c r="DA387" s="38"/>
      <c r="DB387" s="38"/>
      <c r="DC387" s="38"/>
      <c r="DD387" s="38"/>
      <c r="DE387" s="38"/>
      <c r="DF387" s="38"/>
      <c r="DG387" s="38"/>
      <c r="DH387" s="38"/>
      <c r="DI387" s="38"/>
      <c r="DJ387" s="38"/>
      <c r="DK387" s="38"/>
      <c r="DL387" s="38"/>
      <c r="DM387" s="38"/>
      <c r="DN387" s="38"/>
      <c r="DO387" s="38"/>
      <c r="DP387" s="38"/>
      <c r="DQ387" s="38"/>
      <c r="DR387" s="38"/>
      <c r="DS387" s="38"/>
      <c r="DT387" s="38"/>
      <c r="DU387" s="38"/>
      <c r="DV387" s="38"/>
      <c r="DW387" s="38"/>
      <c r="DX387" s="38"/>
      <c r="DY387" s="38"/>
      <c r="DZ387" s="38"/>
      <c r="EA387" s="38"/>
      <c r="EB387" s="38"/>
      <c r="EC387" s="38"/>
      <c r="ED387" s="38"/>
      <c r="EE387" s="38"/>
      <c r="EF387" s="38"/>
      <c r="EG387" s="38"/>
      <c r="EH387" s="38"/>
      <c r="EI387" s="38"/>
      <c r="EJ387" s="38"/>
      <c r="EK387" s="38"/>
      <c r="EL387" s="38"/>
      <c r="EM387" s="38"/>
      <c r="EN387" s="38"/>
      <c r="EO387" s="38"/>
      <c r="EP387" s="38"/>
      <c r="EQ387" s="38"/>
      <c r="ER387" s="38"/>
      <c r="ES387" s="38"/>
      <c r="ET387" s="38"/>
      <c r="EU387" s="38"/>
      <c r="EV387" s="38"/>
      <c r="EW387" s="38"/>
      <c r="EX387" s="38"/>
      <c r="EY387" s="38"/>
      <c r="EZ387" s="38"/>
      <c r="FA387" s="38"/>
      <c r="FB387" s="38"/>
      <c r="FC387" s="38"/>
      <c r="FD387" s="38"/>
      <c r="FE387" s="38"/>
      <c r="FF387" s="38"/>
      <c r="FG387" s="38"/>
      <c r="FH387" s="38"/>
      <c r="FI387" s="38"/>
      <c r="FJ387" s="38"/>
      <c r="FK387" s="38"/>
      <c r="FL387" s="38"/>
      <c r="FM387" s="38"/>
      <c r="FN387" s="38"/>
      <c r="FO387" s="38"/>
      <c r="FP387" s="38"/>
      <c r="FQ387" s="38"/>
      <c r="FR387" s="38"/>
      <c r="FS387" s="38"/>
      <c r="FT387" s="38"/>
      <c r="FU387" s="38"/>
      <c r="FV387" s="38"/>
      <c r="FW387" s="38"/>
      <c r="FX387" s="38"/>
      <c r="FY387" s="38"/>
      <c r="FZ387" s="38"/>
      <c r="GA387" s="38"/>
      <c r="GB387" s="38"/>
      <c r="GC387" s="38"/>
      <c r="GD387" s="38"/>
      <c r="GE387" s="38"/>
      <c r="GF387" s="38"/>
      <c r="GG387" s="38"/>
      <c r="GH387" s="38"/>
      <c r="GI387" s="38"/>
      <c r="GJ387" s="38"/>
      <c r="GK387" s="38"/>
      <c r="GL387" s="38"/>
      <c r="GM387" s="38"/>
      <c r="GN387" s="38"/>
      <c r="GO387" s="38"/>
      <c r="GP387" s="38"/>
      <c r="GQ387" s="38"/>
      <c r="GR387" s="38"/>
      <c r="GS387" s="38"/>
      <c r="GT387" s="38"/>
      <c r="GU387" s="38"/>
      <c r="GV387" s="38"/>
      <c r="GW387" s="38"/>
      <c r="GX387" s="38"/>
      <c r="GY387" s="38"/>
      <c r="GZ387" s="38"/>
      <c r="HA387" s="38"/>
      <c r="HB387" s="38"/>
      <c r="HC387" s="38"/>
      <c r="HD387" s="38"/>
      <c r="HE387" s="38"/>
      <c r="HF387" s="38"/>
      <c r="HG387" s="38"/>
      <c r="HH387" s="38"/>
      <c r="HI387" s="38"/>
      <c r="HJ387" s="38"/>
      <c r="HK387" s="38"/>
      <c r="HL387" s="38"/>
      <c r="HM387" s="38"/>
      <c r="HN387" s="38"/>
      <c r="HO387" s="38"/>
      <c r="HP387" s="38"/>
      <c r="HQ387" s="38"/>
      <c r="HR387" s="38"/>
      <c r="HS387" s="38"/>
      <c r="HT387" s="38"/>
      <c r="HU387" s="38"/>
      <c r="HV387" s="38"/>
      <c r="HW387" s="38"/>
      <c r="HX387" s="38"/>
      <c r="HY387" s="38"/>
      <c r="HZ387" s="38"/>
      <c r="IA387" s="38"/>
    </row>
    <row r="388" spans="1:235" s="39" customFormat="1" ht="33.75">
      <c r="A388" s="9" t="s">
        <v>289</v>
      </c>
      <c r="B388" s="9"/>
      <c r="C388" s="9"/>
      <c r="D388" s="10">
        <f>D395*D402</f>
        <v>1560</v>
      </c>
      <c r="E388" s="10"/>
      <c r="F388" s="10">
        <f t="shared" si="45"/>
        <v>1560</v>
      </c>
      <c r="G388" s="10">
        <v>10200</v>
      </c>
      <c r="H388" s="10"/>
      <c r="I388" s="10"/>
      <c r="J388" s="10">
        <f t="shared" si="46"/>
        <v>10200</v>
      </c>
      <c r="K388" s="10"/>
      <c r="L388" s="10"/>
      <c r="M388" s="10"/>
      <c r="N388" s="10">
        <f>N395*N402</f>
        <v>1800</v>
      </c>
      <c r="O388" s="10"/>
      <c r="P388" s="10">
        <f t="shared" si="47"/>
        <v>1800</v>
      </c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  <c r="BD388" s="38"/>
      <c r="BE388" s="38"/>
      <c r="BF388" s="38"/>
      <c r="BG388" s="38"/>
      <c r="BH388" s="38"/>
      <c r="BI388" s="38"/>
      <c r="BJ388" s="38"/>
      <c r="BK388" s="38"/>
      <c r="BL388" s="38"/>
      <c r="BM388" s="38"/>
      <c r="BN388" s="38"/>
      <c r="BO388" s="38"/>
      <c r="BP388" s="38"/>
      <c r="BQ388" s="38"/>
      <c r="BR388" s="38"/>
      <c r="BS388" s="38"/>
      <c r="BT388" s="38"/>
      <c r="BU388" s="38"/>
      <c r="BV388" s="38"/>
      <c r="BW388" s="38"/>
      <c r="BX388" s="38"/>
      <c r="BY388" s="38"/>
      <c r="BZ388" s="38"/>
      <c r="CA388" s="38"/>
      <c r="CB388" s="38"/>
      <c r="CC388" s="38"/>
      <c r="CD388" s="38"/>
      <c r="CE388" s="38"/>
      <c r="CF388" s="38"/>
      <c r="CG388" s="38"/>
      <c r="CH388" s="38"/>
      <c r="CI388" s="38"/>
      <c r="CJ388" s="38"/>
      <c r="CK388" s="38"/>
      <c r="CL388" s="38"/>
      <c r="CM388" s="38"/>
      <c r="CN388" s="38"/>
      <c r="CO388" s="38"/>
      <c r="CP388" s="38"/>
      <c r="CQ388" s="38"/>
      <c r="CR388" s="38"/>
      <c r="CS388" s="38"/>
      <c r="CT388" s="38"/>
      <c r="CU388" s="38"/>
      <c r="CV388" s="38"/>
      <c r="CW388" s="38"/>
      <c r="CX388" s="38"/>
      <c r="CY388" s="38"/>
      <c r="CZ388" s="38"/>
      <c r="DA388" s="38"/>
      <c r="DB388" s="38"/>
      <c r="DC388" s="38"/>
      <c r="DD388" s="38"/>
      <c r="DE388" s="38"/>
      <c r="DF388" s="38"/>
      <c r="DG388" s="38"/>
      <c r="DH388" s="38"/>
      <c r="DI388" s="38"/>
      <c r="DJ388" s="38"/>
      <c r="DK388" s="38"/>
      <c r="DL388" s="38"/>
      <c r="DM388" s="38"/>
      <c r="DN388" s="38"/>
      <c r="DO388" s="38"/>
      <c r="DP388" s="38"/>
      <c r="DQ388" s="38"/>
      <c r="DR388" s="38"/>
      <c r="DS388" s="38"/>
      <c r="DT388" s="38"/>
      <c r="DU388" s="38"/>
      <c r="DV388" s="38"/>
      <c r="DW388" s="38"/>
      <c r="DX388" s="38"/>
      <c r="DY388" s="38"/>
      <c r="DZ388" s="38"/>
      <c r="EA388" s="38"/>
      <c r="EB388" s="38"/>
      <c r="EC388" s="38"/>
      <c r="ED388" s="38"/>
      <c r="EE388" s="38"/>
      <c r="EF388" s="38"/>
      <c r="EG388" s="38"/>
      <c r="EH388" s="38"/>
      <c r="EI388" s="38"/>
      <c r="EJ388" s="38"/>
      <c r="EK388" s="38"/>
      <c r="EL388" s="38"/>
      <c r="EM388" s="38"/>
      <c r="EN388" s="38"/>
      <c r="EO388" s="38"/>
      <c r="EP388" s="38"/>
      <c r="EQ388" s="38"/>
      <c r="ER388" s="38"/>
      <c r="ES388" s="38"/>
      <c r="ET388" s="38"/>
      <c r="EU388" s="38"/>
      <c r="EV388" s="38"/>
      <c r="EW388" s="38"/>
      <c r="EX388" s="38"/>
      <c r="EY388" s="38"/>
      <c r="EZ388" s="38"/>
      <c r="FA388" s="38"/>
      <c r="FB388" s="38"/>
      <c r="FC388" s="38"/>
      <c r="FD388" s="38"/>
      <c r="FE388" s="38"/>
      <c r="FF388" s="38"/>
      <c r="FG388" s="38"/>
      <c r="FH388" s="38"/>
      <c r="FI388" s="38"/>
      <c r="FJ388" s="38"/>
      <c r="FK388" s="38"/>
      <c r="FL388" s="38"/>
      <c r="FM388" s="38"/>
      <c r="FN388" s="38"/>
      <c r="FO388" s="38"/>
      <c r="FP388" s="38"/>
      <c r="FQ388" s="38"/>
      <c r="FR388" s="38"/>
      <c r="FS388" s="38"/>
      <c r="FT388" s="38"/>
      <c r="FU388" s="38"/>
      <c r="FV388" s="38"/>
      <c r="FW388" s="38"/>
      <c r="FX388" s="38"/>
      <c r="FY388" s="38"/>
      <c r="FZ388" s="38"/>
      <c r="GA388" s="38"/>
      <c r="GB388" s="38"/>
      <c r="GC388" s="38"/>
      <c r="GD388" s="38"/>
      <c r="GE388" s="38"/>
      <c r="GF388" s="38"/>
      <c r="GG388" s="38"/>
      <c r="GH388" s="38"/>
      <c r="GI388" s="38"/>
      <c r="GJ388" s="38"/>
      <c r="GK388" s="38"/>
      <c r="GL388" s="38"/>
      <c r="GM388" s="38"/>
      <c r="GN388" s="38"/>
      <c r="GO388" s="38"/>
      <c r="GP388" s="38"/>
      <c r="GQ388" s="38"/>
      <c r="GR388" s="38"/>
      <c r="GS388" s="38"/>
      <c r="GT388" s="38"/>
      <c r="GU388" s="38"/>
      <c r="GV388" s="38"/>
      <c r="GW388" s="38"/>
      <c r="GX388" s="38"/>
      <c r="GY388" s="38"/>
      <c r="GZ388" s="38"/>
      <c r="HA388" s="38"/>
      <c r="HB388" s="38"/>
      <c r="HC388" s="38"/>
      <c r="HD388" s="38"/>
      <c r="HE388" s="38"/>
      <c r="HF388" s="38"/>
      <c r="HG388" s="38"/>
      <c r="HH388" s="38"/>
      <c r="HI388" s="38"/>
      <c r="HJ388" s="38"/>
      <c r="HK388" s="38"/>
      <c r="HL388" s="38"/>
      <c r="HM388" s="38"/>
      <c r="HN388" s="38"/>
      <c r="HO388" s="38"/>
      <c r="HP388" s="38"/>
      <c r="HQ388" s="38"/>
      <c r="HR388" s="38"/>
      <c r="HS388" s="38"/>
      <c r="HT388" s="38"/>
      <c r="HU388" s="38"/>
      <c r="HV388" s="38"/>
      <c r="HW388" s="38"/>
      <c r="HX388" s="38"/>
      <c r="HY388" s="38"/>
      <c r="HZ388" s="38"/>
      <c r="IA388" s="38"/>
    </row>
    <row r="389" spans="1:16" ht="11.25">
      <c r="A389" s="13" t="s">
        <v>5</v>
      </c>
      <c r="B389" s="13"/>
      <c r="C389" s="13"/>
      <c r="D389" s="64"/>
      <c r="E389" s="64"/>
      <c r="F389" s="65"/>
      <c r="G389" s="64"/>
      <c r="H389" s="64"/>
      <c r="I389" s="64"/>
      <c r="J389" s="65"/>
      <c r="K389" s="65"/>
      <c r="L389" s="64"/>
      <c r="M389" s="64"/>
      <c r="N389" s="64"/>
      <c r="O389" s="64"/>
      <c r="P389" s="65"/>
    </row>
    <row r="390" spans="1:16" ht="33.75" customHeight="1">
      <c r="A390" s="11" t="s">
        <v>290</v>
      </c>
      <c r="B390" s="11"/>
      <c r="C390" s="11"/>
      <c r="D390" s="66">
        <v>30</v>
      </c>
      <c r="E390" s="66"/>
      <c r="F390" s="66">
        <f aca="true" t="shared" si="48" ref="F390:F395">D390+E390</f>
        <v>30</v>
      </c>
      <c r="G390" s="66">
        <v>30</v>
      </c>
      <c r="H390" s="66"/>
      <c r="I390" s="66"/>
      <c r="J390" s="66">
        <f aca="true" t="shared" si="49" ref="J390:J395">G390+H390</f>
        <v>30</v>
      </c>
      <c r="K390" s="66">
        <f aca="true" t="shared" si="50" ref="K390:K395">G390/D390*100</f>
        <v>100</v>
      </c>
      <c r="L390" s="66"/>
      <c r="M390" s="66"/>
      <c r="N390" s="66">
        <v>30</v>
      </c>
      <c r="O390" s="66"/>
      <c r="P390" s="66">
        <f>N390+O390</f>
        <v>30</v>
      </c>
    </row>
    <row r="391" spans="1:16" ht="39" customHeight="1">
      <c r="A391" s="11" t="s">
        <v>291</v>
      </c>
      <c r="B391" s="11"/>
      <c r="C391" s="11"/>
      <c r="D391" s="66">
        <v>30</v>
      </c>
      <c r="E391" s="66"/>
      <c r="F391" s="66">
        <f t="shared" si="48"/>
        <v>30</v>
      </c>
      <c r="G391" s="66">
        <v>30</v>
      </c>
      <c r="H391" s="66"/>
      <c r="I391" s="66"/>
      <c r="J391" s="66">
        <f t="shared" si="49"/>
        <v>30</v>
      </c>
      <c r="K391" s="66">
        <f t="shared" si="50"/>
        <v>100</v>
      </c>
      <c r="L391" s="66"/>
      <c r="M391" s="66"/>
      <c r="N391" s="66">
        <v>30</v>
      </c>
      <c r="O391" s="66"/>
      <c r="P391" s="66">
        <f>N391+O391</f>
        <v>30</v>
      </c>
    </row>
    <row r="392" spans="1:16" ht="33.75" customHeight="1">
      <c r="A392" s="11" t="s">
        <v>292</v>
      </c>
      <c r="B392" s="11"/>
      <c r="C392" s="11"/>
      <c r="D392" s="66">
        <v>30</v>
      </c>
      <c r="E392" s="66"/>
      <c r="F392" s="66">
        <f t="shared" si="48"/>
        <v>30</v>
      </c>
      <c r="G392" s="66">
        <v>30</v>
      </c>
      <c r="H392" s="66"/>
      <c r="I392" s="66"/>
      <c r="J392" s="66">
        <f t="shared" si="49"/>
        <v>30</v>
      </c>
      <c r="K392" s="66">
        <f t="shared" si="50"/>
        <v>100</v>
      </c>
      <c r="L392" s="66"/>
      <c r="M392" s="66"/>
      <c r="N392" s="66">
        <v>30</v>
      </c>
      <c r="O392" s="66"/>
      <c r="P392" s="66">
        <f>N392+O392</f>
        <v>30</v>
      </c>
    </row>
    <row r="393" spans="1:16" ht="39" customHeight="1">
      <c r="A393" s="11" t="s">
        <v>293</v>
      </c>
      <c r="B393" s="11"/>
      <c r="C393" s="11"/>
      <c r="D393" s="66">
        <v>90</v>
      </c>
      <c r="E393" s="66"/>
      <c r="F393" s="66">
        <f t="shared" si="48"/>
        <v>90</v>
      </c>
      <c r="G393" s="66">
        <v>90</v>
      </c>
      <c r="H393" s="66"/>
      <c r="I393" s="66"/>
      <c r="J393" s="66">
        <f t="shared" si="49"/>
        <v>90</v>
      </c>
      <c r="K393" s="66">
        <f t="shared" si="50"/>
        <v>100</v>
      </c>
      <c r="L393" s="66"/>
      <c r="M393" s="66"/>
      <c r="N393" s="66">
        <v>90</v>
      </c>
      <c r="O393" s="66"/>
      <c r="P393" s="66">
        <f>N393+O393</f>
        <v>90</v>
      </c>
    </row>
    <row r="394" spans="1:16" ht="22.5">
      <c r="A394" s="11" t="s">
        <v>294</v>
      </c>
      <c r="B394" s="11"/>
      <c r="C394" s="11"/>
      <c r="D394" s="66">
        <v>12</v>
      </c>
      <c r="E394" s="66"/>
      <c r="F394" s="66">
        <f t="shared" si="48"/>
        <v>12</v>
      </c>
      <c r="G394" s="66">
        <v>12</v>
      </c>
      <c r="H394" s="66"/>
      <c r="I394" s="66"/>
      <c r="J394" s="66">
        <f t="shared" si="49"/>
        <v>12</v>
      </c>
      <c r="K394" s="66">
        <f t="shared" si="50"/>
        <v>100</v>
      </c>
      <c r="L394" s="66"/>
      <c r="M394" s="66"/>
      <c r="N394" s="66">
        <v>12</v>
      </c>
      <c r="O394" s="66"/>
      <c r="P394" s="66">
        <f>N394</f>
        <v>12</v>
      </c>
    </row>
    <row r="395" spans="1:16" ht="22.5">
      <c r="A395" s="11" t="s">
        <v>295</v>
      </c>
      <c r="B395" s="11"/>
      <c r="C395" s="11"/>
      <c r="D395" s="66">
        <v>12</v>
      </c>
      <c r="E395" s="66"/>
      <c r="F395" s="66">
        <f t="shared" si="48"/>
        <v>12</v>
      </c>
      <c r="G395" s="66">
        <v>12</v>
      </c>
      <c r="H395" s="66"/>
      <c r="I395" s="66"/>
      <c r="J395" s="66">
        <f t="shared" si="49"/>
        <v>12</v>
      </c>
      <c r="K395" s="66">
        <f t="shared" si="50"/>
        <v>100</v>
      </c>
      <c r="L395" s="66"/>
      <c r="M395" s="66"/>
      <c r="N395" s="66">
        <v>12</v>
      </c>
      <c r="O395" s="66"/>
      <c r="P395" s="66">
        <f>N395</f>
        <v>12</v>
      </c>
    </row>
    <row r="396" spans="1:16" ht="11.25">
      <c r="A396" s="13" t="s">
        <v>7</v>
      </c>
      <c r="B396" s="13"/>
      <c r="C396" s="13"/>
      <c r="D396" s="10"/>
      <c r="E396" s="10"/>
      <c r="F396" s="43"/>
      <c r="G396" s="10"/>
      <c r="H396" s="10"/>
      <c r="I396" s="10"/>
      <c r="J396" s="43"/>
      <c r="K396" s="43"/>
      <c r="L396" s="10"/>
      <c r="M396" s="10"/>
      <c r="N396" s="10"/>
      <c r="O396" s="10"/>
      <c r="P396" s="43"/>
    </row>
    <row r="397" spans="1:16" ht="41.25" customHeight="1">
      <c r="A397" s="11" t="s">
        <v>296</v>
      </c>
      <c r="B397" s="11"/>
      <c r="C397" s="11"/>
      <c r="D397" s="43">
        <v>240</v>
      </c>
      <c r="E397" s="43"/>
      <c r="F397" s="43">
        <f aca="true" t="shared" si="51" ref="F397:F402">D397+E397</f>
        <v>240</v>
      </c>
      <c r="G397" s="43">
        <v>260</v>
      </c>
      <c r="H397" s="43"/>
      <c r="I397" s="43"/>
      <c r="J397" s="43">
        <f aca="true" t="shared" si="52" ref="J397:J402">G397+H397</f>
        <v>260</v>
      </c>
      <c r="K397" s="43">
        <f>G397/D397*100</f>
        <v>108.33333333333333</v>
      </c>
      <c r="L397" s="43"/>
      <c r="M397" s="43"/>
      <c r="N397" s="43">
        <v>275</v>
      </c>
      <c r="O397" s="43"/>
      <c r="P397" s="43">
        <f>N397+O397</f>
        <v>275</v>
      </c>
    </row>
    <row r="398" spans="1:16" ht="33.75">
      <c r="A398" s="11" t="s">
        <v>297</v>
      </c>
      <c r="B398" s="11"/>
      <c r="C398" s="11"/>
      <c r="D398" s="65">
        <v>760</v>
      </c>
      <c r="E398" s="65"/>
      <c r="F398" s="65">
        <f t="shared" si="51"/>
        <v>760</v>
      </c>
      <c r="G398" s="65">
        <v>820</v>
      </c>
      <c r="H398" s="65"/>
      <c r="I398" s="65"/>
      <c r="J398" s="65">
        <f t="shared" si="52"/>
        <v>820</v>
      </c>
      <c r="K398" s="65">
        <f>G398/D398*100</f>
        <v>107.89473684210526</v>
      </c>
      <c r="L398" s="65"/>
      <c r="M398" s="65"/>
      <c r="N398" s="65">
        <v>870</v>
      </c>
      <c r="O398" s="65"/>
      <c r="P398" s="65">
        <f>N398+O398</f>
        <v>870</v>
      </c>
    </row>
    <row r="399" spans="1:16" ht="33.75" customHeight="1">
      <c r="A399" s="11" t="s">
        <v>298</v>
      </c>
      <c r="B399" s="11"/>
      <c r="C399" s="11"/>
      <c r="D399" s="43">
        <v>1350</v>
      </c>
      <c r="E399" s="43"/>
      <c r="F399" s="43">
        <f t="shared" si="51"/>
        <v>1350</v>
      </c>
      <c r="G399" s="43">
        <v>1450</v>
      </c>
      <c r="H399" s="43"/>
      <c r="I399" s="43"/>
      <c r="J399" s="43">
        <f t="shared" si="52"/>
        <v>1450</v>
      </c>
      <c r="K399" s="65"/>
      <c r="L399" s="65"/>
      <c r="M399" s="65"/>
      <c r="N399" s="43">
        <v>1540</v>
      </c>
      <c r="O399" s="43"/>
      <c r="P399" s="43">
        <f>N399</f>
        <v>1540</v>
      </c>
    </row>
    <row r="400" spans="1:16" ht="38.25" customHeight="1">
      <c r="A400" s="11" t="s">
        <v>299</v>
      </c>
      <c r="B400" s="11"/>
      <c r="C400" s="11"/>
      <c r="D400" s="43">
        <v>280</v>
      </c>
      <c r="E400" s="43"/>
      <c r="F400" s="43">
        <f t="shared" si="51"/>
        <v>280</v>
      </c>
      <c r="G400" s="43">
        <v>300</v>
      </c>
      <c r="H400" s="43"/>
      <c r="I400" s="43"/>
      <c r="J400" s="43">
        <f t="shared" si="52"/>
        <v>300</v>
      </c>
      <c r="K400" s="65"/>
      <c r="L400" s="65"/>
      <c r="M400" s="65"/>
      <c r="N400" s="43">
        <v>320</v>
      </c>
      <c r="O400" s="43"/>
      <c r="P400" s="43">
        <f>N400</f>
        <v>320</v>
      </c>
    </row>
    <row r="401" spans="1:16" ht="22.5">
      <c r="A401" s="11" t="s">
        <v>300</v>
      </c>
      <c r="B401" s="11"/>
      <c r="C401" s="11"/>
      <c r="D401" s="43">
        <v>510</v>
      </c>
      <c r="E401" s="43"/>
      <c r="F401" s="43">
        <f t="shared" si="51"/>
        <v>510</v>
      </c>
      <c r="G401" s="43">
        <v>550</v>
      </c>
      <c r="H401" s="43"/>
      <c r="I401" s="43"/>
      <c r="J401" s="43">
        <f t="shared" si="52"/>
        <v>550</v>
      </c>
      <c r="K401" s="65"/>
      <c r="L401" s="65"/>
      <c r="M401" s="65"/>
      <c r="N401" s="43">
        <v>585</v>
      </c>
      <c r="O401" s="43"/>
      <c r="P401" s="43">
        <f>N401</f>
        <v>585</v>
      </c>
    </row>
    <row r="402" spans="1:16" ht="22.5">
      <c r="A402" s="11" t="s">
        <v>301</v>
      </c>
      <c r="B402" s="11"/>
      <c r="C402" s="11"/>
      <c r="D402" s="43">
        <v>130</v>
      </c>
      <c r="E402" s="43"/>
      <c r="F402" s="43">
        <f t="shared" si="51"/>
        <v>130</v>
      </c>
      <c r="G402" s="43">
        <v>850</v>
      </c>
      <c r="H402" s="43"/>
      <c r="I402" s="43"/>
      <c r="J402" s="43">
        <f t="shared" si="52"/>
        <v>850</v>
      </c>
      <c r="K402" s="65"/>
      <c r="L402" s="65"/>
      <c r="M402" s="65"/>
      <c r="N402" s="43">
        <v>150</v>
      </c>
      <c r="O402" s="43"/>
      <c r="P402" s="43">
        <f>N402+O402</f>
        <v>150</v>
      </c>
    </row>
    <row r="403" spans="1:16" ht="11.25">
      <c r="A403" s="125" t="s">
        <v>423</v>
      </c>
      <c r="B403" s="13"/>
      <c r="C403" s="13"/>
      <c r="D403" s="10"/>
      <c r="E403" s="10">
        <f>E405+E421</f>
        <v>692840</v>
      </c>
      <c r="F403" s="10">
        <f>F405+F421</f>
        <v>692840</v>
      </c>
      <c r="G403" s="10"/>
      <c r="H403" s="10">
        <f>H405+H421</f>
        <v>763900</v>
      </c>
      <c r="I403" s="10"/>
      <c r="J403" s="10">
        <f>J405+J421</f>
        <v>763900</v>
      </c>
      <c r="K403" s="64"/>
      <c r="L403" s="64"/>
      <c r="M403" s="64"/>
      <c r="N403" s="10"/>
      <c r="O403" s="10">
        <f>O405+O421</f>
        <v>787532</v>
      </c>
      <c r="P403" s="10">
        <f>P405+P421</f>
        <v>787532</v>
      </c>
    </row>
    <row r="404" spans="1:16" ht="101.25">
      <c r="A404" s="12" t="s">
        <v>304</v>
      </c>
      <c r="B404" s="11"/>
      <c r="C404" s="11"/>
      <c r="D404" s="43"/>
      <c r="E404" s="43"/>
      <c r="F404" s="43"/>
      <c r="G404" s="43"/>
      <c r="H404" s="43"/>
      <c r="I404" s="43"/>
      <c r="J404" s="43"/>
      <c r="K404" s="65"/>
      <c r="L404" s="65"/>
      <c r="M404" s="65"/>
      <c r="N404" s="43"/>
      <c r="O404" s="43"/>
      <c r="P404" s="43"/>
    </row>
    <row r="405" spans="1:16" ht="66.75" customHeight="1">
      <c r="A405" s="67" t="s">
        <v>405</v>
      </c>
      <c r="B405" s="11"/>
      <c r="C405" s="11"/>
      <c r="D405" s="43"/>
      <c r="E405" s="43">
        <f>E407+E408+E409+E410</f>
        <v>428840</v>
      </c>
      <c r="F405" s="43">
        <f>D405+E405</f>
        <v>428840</v>
      </c>
      <c r="G405" s="43"/>
      <c r="H405" s="43">
        <f>H407+H408+H409+H410</f>
        <v>480700</v>
      </c>
      <c r="I405" s="43"/>
      <c r="J405" s="43">
        <f>J407+J408+J409+J410</f>
        <v>480700</v>
      </c>
      <c r="K405" s="65"/>
      <c r="L405" s="65"/>
      <c r="M405" s="65"/>
      <c r="N405" s="43"/>
      <c r="O405" s="43">
        <f>O407+O408+O409+O410</f>
        <v>487340</v>
      </c>
      <c r="P405" s="43">
        <f>P407+P408+P409+P410</f>
        <v>487340</v>
      </c>
    </row>
    <row r="406" spans="1:16" ht="11.25">
      <c r="A406" s="13" t="s">
        <v>4</v>
      </c>
      <c r="B406" s="11"/>
      <c r="C406" s="11"/>
      <c r="D406" s="43"/>
      <c r="E406" s="43"/>
      <c r="F406" s="43"/>
      <c r="G406" s="43"/>
      <c r="H406" s="43"/>
      <c r="I406" s="43"/>
      <c r="J406" s="43"/>
      <c r="K406" s="65"/>
      <c r="L406" s="65"/>
      <c r="M406" s="65"/>
      <c r="N406" s="43"/>
      <c r="O406" s="43"/>
      <c r="P406" s="43"/>
    </row>
    <row r="407" spans="1:16" ht="33.75">
      <c r="A407" s="8" t="s">
        <v>306</v>
      </c>
      <c r="B407" s="11"/>
      <c r="C407" s="11"/>
      <c r="D407" s="43"/>
      <c r="E407" s="43">
        <f>E412*E417</f>
        <v>387500</v>
      </c>
      <c r="F407" s="43">
        <f>D407+E407</f>
        <v>387500</v>
      </c>
      <c r="G407" s="43"/>
      <c r="H407" s="43">
        <f>H412*H417</f>
        <v>415000</v>
      </c>
      <c r="I407" s="43"/>
      <c r="J407" s="43">
        <f>G407+H407</f>
        <v>415000</v>
      </c>
      <c r="K407" s="65"/>
      <c r="L407" s="65"/>
      <c r="M407" s="65"/>
      <c r="N407" s="43"/>
      <c r="O407" s="43">
        <f>O412*O417</f>
        <v>440000</v>
      </c>
      <c r="P407" s="43">
        <f>N407+O407</f>
        <v>440000</v>
      </c>
    </row>
    <row r="408" spans="1:16" ht="22.5">
      <c r="A408" s="8" t="s">
        <v>305</v>
      </c>
      <c r="B408" s="11"/>
      <c r="C408" s="11"/>
      <c r="D408" s="43"/>
      <c r="E408" s="43">
        <f>E413*E418</f>
        <v>12240</v>
      </c>
      <c r="F408" s="43">
        <f>D408+E408</f>
        <v>12240</v>
      </c>
      <c r="G408" s="43"/>
      <c r="H408" s="43">
        <f>H413*H418</f>
        <v>13200</v>
      </c>
      <c r="I408" s="43"/>
      <c r="J408" s="43">
        <f>G408+H408</f>
        <v>13200</v>
      </c>
      <c r="K408" s="65"/>
      <c r="L408" s="65"/>
      <c r="M408" s="65"/>
      <c r="N408" s="43"/>
      <c r="O408" s="43">
        <f>O413*O418</f>
        <v>14040</v>
      </c>
      <c r="P408" s="43">
        <f>N408+O408</f>
        <v>14040</v>
      </c>
    </row>
    <row r="409" spans="1:16" ht="33.75">
      <c r="A409" s="8" t="s">
        <v>307</v>
      </c>
      <c r="B409" s="11"/>
      <c r="C409" s="11"/>
      <c r="D409" s="43"/>
      <c r="E409" s="43">
        <f>E414*E419</f>
        <v>25200</v>
      </c>
      <c r="F409" s="43">
        <f>D409+E409</f>
        <v>25200</v>
      </c>
      <c r="G409" s="43"/>
      <c r="H409" s="43">
        <f>H414*H419</f>
        <v>27000</v>
      </c>
      <c r="I409" s="43"/>
      <c r="J409" s="43">
        <f>G409+H409</f>
        <v>27000</v>
      </c>
      <c r="K409" s="65"/>
      <c r="L409" s="65"/>
      <c r="M409" s="65"/>
      <c r="N409" s="43"/>
      <c r="O409" s="43">
        <f>O414*O419</f>
        <v>28800</v>
      </c>
      <c r="P409" s="43">
        <f>N409+O409</f>
        <v>28800</v>
      </c>
    </row>
    <row r="410" spans="1:16" ht="33.75">
      <c r="A410" s="8" t="s">
        <v>308</v>
      </c>
      <c r="B410" s="11"/>
      <c r="C410" s="11"/>
      <c r="D410" s="43"/>
      <c r="E410" s="43">
        <f>E415*E420</f>
        <v>3900</v>
      </c>
      <c r="F410" s="43">
        <f>D410+E410</f>
        <v>3900</v>
      </c>
      <c r="G410" s="43"/>
      <c r="H410" s="43">
        <v>25500</v>
      </c>
      <c r="I410" s="43"/>
      <c r="J410" s="43">
        <f>G410+H410</f>
        <v>25500</v>
      </c>
      <c r="K410" s="65"/>
      <c r="L410" s="65"/>
      <c r="M410" s="65"/>
      <c r="N410" s="43"/>
      <c r="O410" s="43">
        <f>O415*O420</f>
        <v>4500</v>
      </c>
      <c r="P410" s="43">
        <f>N410+O410</f>
        <v>4500</v>
      </c>
    </row>
    <row r="411" spans="1:16" ht="11.25">
      <c r="A411" s="13" t="s">
        <v>5</v>
      </c>
      <c r="B411" s="11"/>
      <c r="C411" s="11"/>
      <c r="D411" s="43"/>
      <c r="E411" s="43"/>
      <c r="F411" s="43"/>
      <c r="G411" s="43"/>
      <c r="H411" s="43"/>
      <c r="I411" s="43"/>
      <c r="J411" s="43"/>
      <c r="K411" s="65"/>
      <c r="L411" s="65"/>
      <c r="M411" s="65"/>
      <c r="N411" s="43"/>
      <c r="O411" s="43"/>
      <c r="P411" s="43"/>
    </row>
    <row r="412" spans="1:16" ht="30.75" customHeight="1">
      <c r="A412" s="8" t="s">
        <v>309</v>
      </c>
      <c r="B412" s="11"/>
      <c r="C412" s="11"/>
      <c r="D412" s="43"/>
      <c r="E412" s="14">
        <f>60+160+30</f>
        <v>250</v>
      </c>
      <c r="F412" s="43">
        <f aca="true" t="shared" si="53" ref="F412:F420">D412+E412</f>
        <v>250</v>
      </c>
      <c r="G412" s="43"/>
      <c r="H412" s="14">
        <f>60+160+30</f>
        <v>250</v>
      </c>
      <c r="I412" s="43"/>
      <c r="J412" s="43">
        <f aca="true" t="shared" si="54" ref="J412:J420">G412+H412</f>
        <v>250</v>
      </c>
      <c r="K412" s="65"/>
      <c r="L412" s="65"/>
      <c r="M412" s="65"/>
      <c r="N412" s="43"/>
      <c r="O412" s="14">
        <f>60+160+30</f>
        <v>250</v>
      </c>
      <c r="P412" s="43">
        <f aca="true" t="shared" si="55" ref="P412:P420">N412+O412</f>
        <v>250</v>
      </c>
    </row>
    <row r="413" spans="1:16" ht="28.5" customHeight="1">
      <c r="A413" s="8" t="s">
        <v>310</v>
      </c>
      <c r="B413" s="11"/>
      <c r="C413" s="11"/>
      <c r="D413" s="43"/>
      <c r="E413" s="14">
        <v>24</v>
      </c>
      <c r="F413" s="43">
        <f t="shared" si="53"/>
        <v>24</v>
      </c>
      <c r="G413" s="43"/>
      <c r="H413" s="14">
        <v>24</v>
      </c>
      <c r="I413" s="43"/>
      <c r="J413" s="43">
        <f t="shared" si="54"/>
        <v>24</v>
      </c>
      <c r="K413" s="65"/>
      <c r="L413" s="65"/>
      <c r="M413" s="65"/>
      <c r="N413" s="43"/>
      <c r="O413" s="14">
        <v>24</v>
      </c>
      <c r="P413" s="43">
        <f t="shared" si="55"/>
        <v>24</v>
      </c>
    </row>
    <row r="414" spans="1:16" ht="33.75">
      <c r="A414" s="8" t="s">
        <v>311</v>
      </c>
      <c r="B414" s="11"/>
      <c r="C414" s="11"/>
      <c r="D414" s="43"/>
      <c r="E414" s="14">
        <v>90</v>
      </c>
      <c r="F414" s="43">
        <f t="shared" si="53"/>
        <v>90</v>
      </c>
      <c r="G414" s="43"/>
      <c r="H414" s="14">
        <v>90</v>
      </c>
      <c r="I414" s="43"/>
      <c r="J414" s="43">
        <f t="shared" si="54"/>
        <v>90</v>
      </c>
      <c r="K414" s="65"/>
      <c r="L414" s="65"/>
      <c r="M414" s="65"/>
      <c r="N414" s="43"/>
      <c r="O414" s="14">
        <v>90</v>
      </c>
      <c r="P414" s="43">
        <f t="shared" si="55"/>
        <v>90</v>
      </c>
    </row>
    <row r="415" spans="1:16" ht="22.5">
      <c r="A415" s="8" t="s">
        <v>312</v>
      </c>
      <c r="B415" s="11"/>
      <c r="C415" s="11"/>
      <c r="D415" s="43"/>
      <c r="E415" s="14">
        <v>30</v>
      </c>
      <c r="F415" s="43">
        <f t="shared" si="53"/>
        <v>30</v>
      </c>
      <c r="G415" s="43"/>
      <c r="H415" s="14">
        <v>30</v>
      </c>
      <c r="I415" s="43"/>
      <c r="J415" s="43">
        <f t="shared" si="54"/>
        <v>30</v>
      </c>
      <c r="K415" s="65"/>
      <c r="L415" s="65"/>
      <c r="M415" s="65"/>
      <c r="N415" s="43"/>
      <c r="O415" s="14">
        <v>30</v>
      </c>
      <c r="P415" s="43">
        <f t="shared" si="55"/>
        <v>30</v>
      </c>
    </row>
    <row r="416" spans="1:16" ht="11.25">
      <c r="A416" s="13" t="s">
        <v>7</v>
      </c>
      <c r="B416" s="68"/>
      <c r="C416" s="11"/>
      <c r="D416" s="43"/>
      <c r="E416" s="15">
        <f>E417+E418+E419+E420</f>
        <v>2470</v>
      </c>
      <c r="F416" s="43">
        <f t="shared" si="53"/>
        <v>2470</v>
      </c>
      <c r="G416" s="43"/>
      <c r="H416" s="15">
        <f>H417+H418+H419+H420</f>
        <v>3360</v>
      </c>
      <c r="I416" s="43"/>
      <c r="J416" s="43">
        <f t="shared" si="54"/>
        <v>3360</v>
      </c>
      <c r="K416" s="65"/>
      <c r="L416" s="65"/>
      <c r="M416" s="65"/>
      <c r="N416" s="43"/>
      <c r="O416" s="15">
        <f>O417+O418+O419+O420</f>
        <v>2815</v>
      </c>
      <c r="P416" s="43">
        <f t="shared" si="55"/>
        <v>2815</v>
      </c>
    </row>
    <row r="417" spans="1:16" ht="30" customHeight="1">
      <c r="A417" s="11" t="s">
        <v>313</v>
      </c>
      <c r="B417" s="68"/>
      <c r="C417" s="11"/>
      <c r="D417" s="43"/>
      <c r="E417" s="15">
        <v>1550</v>
      </c>
      <c r="F417" s="43">
        <f t="shared" si="53"/>
        <v>1550</v>
      </c>
      <c r="G417" s="43"/>
      <c r="H417" s="15">
        <v>1660</v>
      </c>
      <c r="I417" s="43"/>
      <c r="J417" s="43">
        <f t="shared" si="54"/>
        <v>1660</v>
      </c>
      <c r="K417" s="65"/>
      <c r="L417" s="65"/>
      <c r="M417" s="65"/>
      <c r="N417" s="43"/>
      <c r="O417" s="15">
        <v>1760</v>
      </c>
      <c r="P417" s="43">
        <f t="shared" si="55"/>
        <v>1760</v>
      </c>
    </row>
    <row r="418" spans="1:16" ht="20.25" customHeight="1">
      <c r="A418" s="11" t="s">
        <v>314</v>
      </c>
      <c r="B418" s="68"/>
      <c r="C418" s="11"/>
      <c r="D418" s="43"/>
      <c r="E418" s="15">
        <v>510</v>
      </c>
      <c r="F418" s="43">
        <f t="shared" si="53"/>
        <v>510</v>
      </c>
      <c r="G418" s="43"/>
      <c r="H418" s="15">
        <v>550</v>
      </c>
      <c r="I418" s="43"/>
      <c r="J418" s="43">
        <f t="shared" si="54"/>
        <v>550</v>
      </c>
      <c r="K418" s="65"/>
      <c r="L418" s="65"/>
      <c r="M418" s="65"/>
      <c r="N418" s="43"/>
      <c r="O418" s="15">
        <v>585</v>
      </c>
      <c r="P418" s="43">
        <f t="shared" si="55"/>
        <v>585</v>
      </c>
    </row>
    <row r="419" spans="1:16" ht="33.75">
      <c r="A419" s="11" t="s">
        <v>315</v>
      </c>
      <c r="B419" s="11"/>
      <c r="C419" s="11"/>
      <c r="D419" s="43"/>
      <c r="E419" s="15">
        <v>280</v>
      </c>
      <c r="F419" s="43">
        <f t="shared" si="53"/>
        <v>280</v>
      </c>
      <c r="G419" s="43"/>
      <c r="H419" s="15">
        <v>300</v>
      </c>
      <c r="I419" s="43"/>
      <c r="J419" s="43">
        <f t="shared" si="54"/>
        <v>300</v>
      </c>
      <c r="K419" s="65"/>
      <c r="L419" s="65"/>
      <c r="M419" s="65"/>
      <c r="N419" s="43"/>
      <c r="O419" s="15">
        <v>320</v>
      </c>
      <c r="P419" s="43">
        <f t="shared" si="55"/>
        <v>320</v>
      </c>
    </row>
    <row r="420" spans="1:16" ht="22.5">
      <c r="A420" s="16" t="s">
        <v>316</v>
      </c>
      <c r="B420" s="11"/>
      <c r="C420" s="11"/>
      <c r="D420" s="43"/>
      <c r="E420" s="17">
        <v>130</v>
      </c>
      <c r="F420" s="43">
        <f t="shared" si="53"/>
        <v>130</v>
      </c>
      <c r="G420" s="43"/>
      <c r="H420" s="17">
        <v>850</v>
      </c>
      <c r="I420" s="43"/>
      <c r="J420" s="43">
        <f t="shared" si="54"/>
        <v>850</v>
      </c>
      <c r="K420" s="65"/>
      <c r="L420" s="65"/>
      <c r="M420" s="65"/>
      <c r="N420" s="43"/>
      <c r="O420" s="18">
        <v>150</v>
      </c>
      <c r="P420" s="43">
        <f t="shared" si="55"/>
        <v>150</v>
      </c>
    </row>
    <row r="421" spans="1:16" ht="45">
      <c r="A421" s="58" t="s">
        <v>406</v>
      </c>
      <c r="B421" s="11"/>
      <c r="C421" s="11"/>
      <c r="D421" s="43">
        <f>D423</f>
        <v>0</v>
      </c>
      <c r="E421" s="43">
        <f>E423</f>
        <v>264000</v>
      </c>
      <c r="F421" s="43">
        <f>F423</f>
        <v>264000</v>
      </c>
      <c r="G421" s="43"/>
      <c r="H421" s="43">
        <f>H423</f>
        <v>283200</v>
      </c>
      <c r="I421" s="43"/>
      <c r="J421" s="43">
        <f>J423</f>
        <v>283200</v>
      </c>
      <c r="K421" s="65"/>
      <c r="L421" s="65"/>
      <c r="M421" s="65"/>
      <c r="N421" s="43"/>
      <c r="O421" s="43">
        <f>O423</f>
        <v>300192</v>
      </c>
      <c r="P421" s="43">
        <f>P423</f>
        <v>300192</v>
      </c>
    </row>
    <row r="422" spans="1:16" ht="11.25">
      <c r="A422" s="19" t="s">
        <v>4</v>
      </c>
      <c r="B422" s="11"/>
      <c r="C422" s="11"/>
      <c r="D422" s="43"/>
      <c r="E422" s="17"/>
      <c r="F422" s="43"/>
      <c r="G422" s="43"/>
      <c r="H422" s="17"/>
      <c r="I422" s="43"/>
      <c r="J422" s="43"/>
      <c r="K422" s="65"/>
      <c r="L422" s="65"/>
      <c r="M422" s="65"/>
      <c r="N422" s="43"/>
      <c r="O422" s="18"/>
      <c r="P422" s="43"/>
    </row>
    <row r="423" spans="1:16" ht="22.5">
      <c r="A423" s="8" t="s">
        <v>317</v>
      </c>
      <c r="B423" s="11"/>
      <c r="C423" s="11"/>
      <c r="D423" s="43"/>
      <c r="E423" s="17">
        <v>264000</v>
      </c>
      <c r="F423" s="43">
        <f>D423+E423</f>
        <v>264000</v>
      </c>
      <c r="G423" s="43"/>
      <c r="H423" s="17">
        <f>H425*H427</f>
        <v>283200</v>
      </c>
      <c r="I423" s="43"/>
      <c r="J423" s="43">
        <f>G423+H423</f>
        <v>283200</v>
      </c>
      <c r="K423" s="65"/>
      <c r="L423" s="65"/>
      <c r="M423" s="65"/>
      <c r="N423" s="43"/>
      <c r="O423" s="18">
        <f>O425*O427</f>
        <v>300192</v>
      </c>
      <c r="P423" s="43">
        <f>N423+O423</f>
        <v>300192</v>
      </c>
    </row>
    <row r="424" spans="1:16" ht="11.25">
      <c r="A424" s="19" t="s">
        <v>5</v>
      </c>
      <c r="B424" s="11"/>
      <c r="C424" s="11"/>
      <c r="D424" s="43"/>
      <c r="E424" s="17"/>
      <c r="F424" s="43"/>
      <c r="G424" s="43"/>
      <c r="H424" s="17"/>
      <c r="I424" s="43"/>
      <c r="J424" s="43"/>
      <c r="K424" s="65"/>
      <c r="L424" s="65"/>
      <c r="M424" s="65"/>
      <c r="N424" s="43"/>
      <c r="O424" s="18"/>
      <c r="P424" s="43"/>
    </row>
    <row r="425" spans="1:16" ht="22.5">
      <c r="A425" s="20" t="s">
        <v>318</v>
      </c>
      <c r="B425" s="11"/>
      <c r="C425" s="11"/>
      <c r="D425" s="43"/>
      <c r="E425" s="21">
        <v>236</v>
      </c>
      <c r="F425" s="69">
        <f>D425+E425</f>
        <v>236</v>
      </c>
      <c r="G425" s="69"/>
      <c r="H425" s="21">
        <v>236</v>
      </c>
      <c r="I425" s="69"/>
      <c r="J425" s="69">
        <f>G425+H425</f>
        <v>236</v>
      </c>
      <c r="K425" s="70"/>
      <c r="L425" s="70"/>
      <c r="M425" s="70"/>
      <c r="N425" s="69"/>
      <c r="O425" s="21">
        <v>236</v>
      </c>
      <c r="P425" s="69">
        <f>N425+O425</f>
        <v>236</v>
      </c>
    </row>
    <row r="426" spans="1:16" ht="11.25">
      <c r="A426" s="19" t="s">
        <v>7</v>
      </c>
      <c r="B426" s="11"/>
      <c r="C426" s="11"/>
      <c r="D426" s="43"/>
      <c r="E426" s="17"/>
      <c r="F426" s="43"/>
      <c r="G426" s="43"/>
      <c r="H426" s="17"/>
      <c r="I426" s="43"/>
      <c r="J426" s="43"/>
      <c r="K426" s="65"/>
      <c r="L426" s="65"/>
      <c r="M426" s="65"/>
      <c r="N426" s="43"/>
      <c r="O426" s="18"/>
      <c r="P426" s="43"/>
    </row>
    <row r="427" spans="1:16" ht="22.5">
      <c r="A427" s="20" t="s">
        <v>319</v>
      </c>
      <c r="B427" s="11"/>
      <c r="C427" s="11"/>
      <c r="D427" s="43"/>
      <c r="E427" s="43">
        <v>1118.64</v>
      </c>
      <c r="F427" s="43">
        <f>D427+E427</f>
        <v>1118.64</v>
      </c>
      <c r="G427" s="43"/>
      <c r="H427" s="43">
        <v>1200</v>
      </c>
      <c r="I427" s="43"/>
      <c r="J427" s="43">
        <f>G427+H427</f>
        <v>1200</v>
      </c>
      <c r="K427" s="65"/>
      <c r="L427" s="65"/>
      <c r="M427" s="65"/>
      <c r="N427" s="43"/>
      <c r="O427" s="43">
        <v>1272</v>
      </c>
      <c r="P427" s="43">
        <f>N427+O427</f>
        <v>1272</v>
      </c>
    </row>
    <row r="428" spans="1:235" s="39" customFormat="1" ht="21" customHeight="1">
      <c r="A428" s="9" t="s">
        <v>407</v>
      </c>
      <c r="B428" s="9"/>
      <c r="C428" s="9"/>
      <c r="D428" s="10">
        <f>(D430*D432)</f>
        <v>64999.9999998</v>
      </c>
      <c r="E428" s="10"/>
      <c r="F428" s="10">
        <f>D428</f>
        <v>64999.9999998</v>
      </c>
      <c r="G428" s="10">
        <f>G430*G432</f>
        <v>58000</v>
      </c>
      <c r="H428" s="10"/>
      <c r="I428" s="10"/>
      <c r="J428" s="10">
        <f>G428</f>
        <v>58000</v>
      </c>
      <c r="K428" s="10"/>
      <c r="L428" s="10"/>
      <c r="M428" s="10"/>
      <c r="N428" s="10">
        <f>N430*N432</f>
        <v>74999.99999968</v>
      </c>
      <c r="O428" s="10"/>
      <c r="P428" s="10">
        <f>N428</f>
        <v>74999.99999968</v>
      </c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  <c r="BD428" s="38"/>
      <c r="BE428" s="38"/>
      <c r="BF428" s="38"/>
      <c r="BG428" s="38"/>
      <c r="BH428" s="38"/>
      <c r="BI428" s="38"/>
      <c r="BJ428" s="38"/>
      <c r="BK428" s="38"/>
      <c r="BL428" s="38"/>
      <c r="BM428" s="38"/>
      <c r="BN428" s="38"/>
      <c r="BO428" s="38"/>
      <c r="BP428" s="38"/>
      <c r="BQ428" s="38"/>
      <c r="BR428" s="38"/>
      <c r="BS428" s="38"/>
      <c r="BT428" s="38"/>
      <c r="BU428" s="38"/>
      <c r="BV428" s="38"/>
      <c r="BW428" s="38"/>
      <c r="BX428" s="38"/>
      <c r="BY428" s="38"/>
      <c r="BZ428" s="38"/>
      <c r="CA428" s="38"/>
      <c r="CB428" s="38"/>
      <c r="CC428" s="38"/>
      <c r="CD428" s="38"/>
      <c r="CE428" s="38"/>
      <c r="CF428" s="38"/>
      <c r="CG428" s="38"/>
      <c r="CH428" s="38"/>
      <c r="CI428" s="38"/>
      <c r="CJ428" s="38"/>
      <c r="CK428" s="38"/>
      <c r="CL428" s="38"/>
      <c r="CM428" s="38"/>
      <c r="CN428" s="38"/>
      <c r="CO428" s="38"/>
      <c r="CP428" s="38"/>
      <c r="CQ428" s="38"/>
      <c r="CR428" s="38"/>
      <c r="CS428" s="38"/>
      <c r="CT428" s="38"/>
      <c r="CU428" s="38"/>
      <c r="CV428" s="38"/>
      <c r="CW428" s="38"/>
      <c r="CX428" s="38"/>
      <c r="CY428" s="38"/>
      <c r="CZ428" s="38"/>
      <c r="DA428" s="38"/>
      <c r="DB428" s="38"/>
      <c r="DC428" s="38"/>
      <c r="DD428" s="38"/>
      <c r="DE428" s="38"/>
      <c r="DF428" s="38"/>
      <c r="DG428" s="38"/>
      <c r="DH428" s="38"/>
      <c r="DI428" s="38"/>
      <c r="DJ428" s="38"/>
      <c r="DK428" s="38"/>
      <c r="DL428" s="38"/>
      <c r="DM428" s="38"/>
      <c r="DN428" s="38"/>
      <c r="DO428" s="38"/>
      <c r="DP428" s="38"/>
      <c r="DQ428" s="38"/>
      <c r="DR428" s="38"/>
      <c r="DS428" s="38"/>
      <c r="DT428" s="38"/>
      <c r="DU428" s="38"/>
      <c r="DV428" s="38"/>
      <c r="DW428" s="38"/>
      <c r="DX428" s="38"/>
      <c r="DY428" s="38"/>
      <c r="DZ428" s="38"/>
      <c r="EA428" s="38"/>
      <c r="EB428" s="38"/>
      <c r="EC428" s="38"/>
      <c r="ED428" s="38"/>
      <c r="EE428" s="38"/>
      <c r="EF428" s="38"/>
      <c r="EG428" s="38"/>
      <c r="EH428" s="38"/>
      <c r="EI428" s="38"/>
      <c r="EJ428" s="38"/>
      <c r="EK428" s="38"/>
      <c r="EL428" s="38"/>
      <c r="EM428" s="38"/>
      <c r="EN428" s="38"/>
      <c r="EO428" s="38"/>
      <c r="EP428" s="38"/>
      <c r="EQ428" s="38"/>
      <c r="ER428" s="38"/>
      <c r="ES428" s="38"/>
      <c r="ET428" s="38"/>
      <c r="EU428" s="38"/>
      <c r="EV428" s="38"/>
      <c r="EW428" s="38"/>
      <c r="EX428" s="38"/>
      <c r="EY428" s="38"/>
      <c r="EZ428" s="38"/>
      <c r="FA428" s="38"/>
      <c r="FB428" s="38"/>
      <c r="FC428" s="38"/>
      <c r="FD428" s="38"/>
      <c r="FE428" s="38"/>
      <c r="FF428" s="38"/>
      <c r="FG428" s="38"/>
      <c r="FH428" s="38"/>
      <c r="FI428" s="38"/>
      <c r="FJ428" s="38"/>
      <c r="FK428" s="38"/>
      <c r="FL428" s="38"/>
      <c r="FM428" s="38"/>
      <c r="FN428" s="38"/>
      <c r="FO428" s="38"/>
      <c r="FP428" s="38"/>
      <c r="FQ428" s="38"/>
      <c r="FR428" s="38"/>
      <c r="FS428" s="38"/>
      <c r="FT428" s="38"/>
      <c r="FU428" s="38"/>
      <c r="FV428" s="38"/>
      <c r="FW428" s="38"/>
      <c r="FX428" s="38"/>
      <c r="FY428" s="38"/>
      <c r="FZ428" s="38"/>
      <c r="GA428" s="38"/>
      <c r="GB428" s="38"/>
      <c r="GC428" s="38"/>
      <c r="GD428" s="38"/>
      <c r="GE428" s="38"/>
      <c r="GF428" s="38"/>
      <c r="GG428" s="38"/>
      <c r="GH428" s="38"/>
      <c r="GI428" s="38"/>
      <c r="GJ428" s="38"/>
      <c r="GK428" s="38"/>
      <c r="GL428" s="38"/>
      <c r="GM428" s="38"/>
      <c r="GN428" s="38"/>
      <c r="GO428" s="38"/>
      <c r="GP428" s="38"/>
      <c r="GQ428" s="38"/>
      <c r="GR428" s="38"/>
      <c r="GS428" s="38"/>
      <c r="GT428" s="38"/>
      <c r="GU428" s="38"/>
      <c r="GV428" s="38"/>
      <c r="GW428" s="38"/>
      <c r="GX428" s="38"/>
      <c r="GY428" s="38"/>
      <c r="GZ428" s="38"/>
      <c r="HA428" s="38"/>
      <c r="HB428" s="38"/>
      <c r="HC428" s="38"/>
      <c r="HD428" s="38"/>
      <c r="HE428" s="38"/>
      <c r="HF428" s="38"/>
      <c r="HG428" s="38"/>
      <c r="HH428" s="38"/>
      <c r="HI428" s="38"/>
      <c r="HJ428" s="38"/>
      <c r="HK428" s="38"/>
      <c r="HL428" s="38"/>
      <c r="HM428" s="38"/>
      <c r="HN428" s="38"/>
      <c r="HO428" s="38"/>
      <c r="HP428" s="38"/>
      <c r="HQ428" s="38"/>
      <c r="HR428" s="38"/>
      <c r="HS428" s="38"/>
      <c r="HT428" s="38"/>
      <c r="HU428" s="38"/>
      <c r="HV428" s="38"/>
      <c r="HW428" s="38"/>
      <c r="HX428" s="38"/>
      <c r="HY428" s="38"/>
      <c r="HZ428" s="38"/>
      <c r="IA428" s="38"/>
    </row>
    <row r="429" spans="1:16" ht="12.75" customHeight="1">
      <c r="A429" s="13" t="s">
        <v>152</v>
      </c>
      <c r="B429" s="9"/>
      <c r="C429" s="9"/>
      <c r="D429" s="10"/>
      <c r="E429" s="10"/>
      <c r="F429" s="10"/>
      <c r="G429" s="10"/>
      <c r="H429" s="10"/>
      <c r="I429" s="10"/>
      <c r="J429" s="10"/>
      <c r="K429" s="65"/>
      <c r="L429" s="10"/>
      <c r="M429" s="10"/>
      <c r="N429" s="10"/>
      <c r="O429" s="10"/>
      <c r="P429" s="10"/>
    </row>
    <row r="430" spans="1:16" ht="24" customHeight="1">
      <c r="A430" s="8" t="s">
        <v>151</v>
      </c>
      <c r="B430" s="11"/>
      <c r="C430" s="11"/>
      <c r="D430" s="43">
        <v>5400</v>
      </c>
      <c r="E430" s="43"/>
      <c r="F430" s="43">
        <f>D430</f>
        <v>5400</v>
      </c>
      <c r="G430" s="43">
        <v>4640</v>
      </c>
      <c r="H430" s="43"/>
      <c r="I430" s="43"/>
      <c r="J430" s="43">
        <f>G430</f>
        <v>4640</v>
      </c>
      <c r="K430" s="65"/>
      <c r="L430" s="65"/>
      <c r="M430" s="65"/>
      <c r="N430" s="43">
        <v>5600</v>
      </c>
      <c r="O430" s="43"/>
      <c r="P430" s="43">
        <f>N430</f>
        <v>5600</v>
      </c>
    </row>
    <row r="431" spans="1:16" ht="11.25">
      <c r="A431" s="13" t="s">
        <v>7</v>
      </c>
      <c r="B431" s="11"/>
      <c r="C431" s="11"/>
      <c r="D431" s="43"/>
      <c r="E431" s="43"/>
      <c r="F431" s="43"/>
      <c r="G431" s="43"/>
      <c r="H431" s="43"/>
      <c r="I431" s="43"/>
      <c r="J431" s="43"/>
      <c r="K431" s="65"/>
      <c r="L431" s="65"/>
      <c r="M431" s="65"/>
      <c r="N431" s="43"/>
      <c r="O431" s="43"/>
      <c r="P431" s="43"/>
    </row>
    <row r="432" spans="1:16" ht="18.75" customHeight="1">
      <c r="A432" s="11" t="s">
        <v>153</v>
      </c>
      <c r="B432" s="11"/>
      <c r="C432" s="11"/>
      <c r="D432" s="43">
        <v>12.037037037</v>
      </c>
      <c r="E432" s="43"/>
      <c r="F432" s="43">
        <f>D432</f>
        <v>12.037037037</v>
      </c>
      <c r="G432" s="43">
        <v>12.5</v>
      </c>
      <c r="H432" s="43"/>
      <c r="I432" s="43"/>
      <c r="J432" s="43">
        <f>G432</f>
        <v>12.5</v>
      </c>
      <c r="K432" s="65"/>
      <c r="L432" s="65"/>
      <c r="M432" s="65"/>
      <c r="N432" s="43">
        <v>13.3928571428</v>
      </c>
      <c r="O432" s="43"/>
      <c r="P432" s="43">
        <f>N432</f>
        <v>13.3928571428</v>
      </c>
    </row>
    <row r="433" spans="1:235" s="39" customFormat="1" ht="196.5" customHeight="1">
      <c r="A433" s="67" t="s">
        <v>453</v>
      </c>
      <c r="B433" s="9"/>
      <c r="C433" s="9"/>
      <c r="D433" s="146">
        <f>D435*D447+D437*D449+D436*D448+D438*D450+D441*D452+D442*D453</f>
        <v>404000</v>
      </c>
      <c r="E433" s="10"/>
      <c r="F433" s="10">
        <f>F435*F447+F437*F449+F436*F448+F438*F450+F441*F452+F442*F453</f>
        <v>404000</v>
      </c>
      <c r="G433" s="10">
        <f>G435*G447+G437*G449+G436*G448+G438*G450+G441*G452+G442*G453+G443*G455+G440*G454+G439*G451+84000+11090</f>
        <v>887790</v>
      </c>
      <c r="H433" s="10"/>
      <c r="I433" s="10"/>
      <c r="J433" s="10">
        <f>G433</f>
        <v>887790</v>
      </c>
      <c r="K433" s="10"/>
      <c r="L433" s="10"/>
      <c r="M433" s="10"/>
      <c r="N433" s="10">
        <f>N437*N449+N435*N447+N442*N453+N444*N456+N445*N457+285000+60000</f>
        <v>813350</v>
      </c>
      <c r="O433" s="10"/>
      <c r="P433" s="10">
        <f>N433</f>
        <v>813350</v>
      </c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  <c r="BD433" s="38"/>
      <c r="BE433" s="38"/>
      <c r="BF433" s="38"/>
      <c r="BG433" s="38"/>
      <c r="BH433" s="38"/>
      <c r="BI433" s="38"/>
      <c r="BJ433" s="38"/>
      <c r="BK433" s="38"/>
      <c r="BL433" s="38"/>
      <c r="BM433" s="38"/>
      <c r="BN433" s="38"/>
      <c r="BO433" s="38"/>
      <c r="BP433" s="38"/>
      <c r="BQ433" s="38"/>
      <c r="BR433" s="38"/>
      <c r="BS433" s="38"/>
      <c r="BT433" s="38"/>
      <c r="BU433" s="38"/>
      <c r="BV433" s="38"/>
      <c r="BW433" s="38"/>
      <c r="BX433" s="38"/>
      <c r="BY433" s="38"/>
      <c r="BZ433" s="38"/>
      <c r="CA433" s="38"/>
      <c r="CB433" s="38"/>
      <c r="CC433" s="38"/>
      <c r="CD433" s="38"/>
      <c r="CE433" s="38"/>
      <c r="CF433" s="38"/>
      <c r="CG433" s="38"/>
      <c r="CH433" s="38"/>
      <c r="CI433" s="38"/>
      <c r="CJ433" s="38"/>
      <c r="CK433" s="38"/>
      <c r="CL433" s="38"/>
      <c r="CM433" s="38"/>
      <c r="CN433" s="38"/>
      <c r="CO433" s="38"/>
      <c r="CP433" s="38"/>
      <c r="CQ433" s="38"/>
      <c r="CR433" s="38"/>
      <c r="CS433" s="38"/>
      <c r="CT433" s="38"/>
      <c r="CU433" s="38"/>
      <c r="CV433" s="38"/>
      <c r="CW433" s="38"/>
      <c r="CX433" s="38"/>
      <c r="CY433" s="38"/>
      <c r="CZ433" s="38"/>
      <c r="DA433" s="38"/>
      <c r="DB433" s="38"/>
      <c r="DC433" s="38"/>
      <c r="DD433" s="38"/>
      <c r="DE433" s="38"/>
      <c r="DF433" s="38"/>
      <c r="DG433" s="38"/>
      <c r="DH433" s="38"/>
      <c r="DI433" s="38"/>
      <c r="DJ433" s="38"/>
      <c r="DK433" s="38"/>
      <c r="DL433" s="38"/>
      <c r="DM433" s="38"/>
      <c r="DN433" s="38"/>
      <c r="DO433" s="38"/>
      <c r="DP433" s="38"/>
      <c r="DQ433" s="38"/>
      <c r="DR433" s="38"/>
      <c r="DS433" s="38"/>
      <c r="DT433" s="38"/>
      <c r="DU433" s="38"/>
      <c r="DV433" s="38"/>
      <c r="DW433" s="38"/>
      <c r="DX433" s="38"/>
      <c r="DY433" s="38"/>
      <c r="DZ433" s="38"/>
      <c r="EA433" s="38"/>
      <c r="EB433" s="38"/>
      <c r="EC433" s="38"/>
      <c r="ED433" s="38"/>
      <c r="EE433" s="38"/>
      <c r="EF433" s="38"/>
      <c r="EG433" s="38"/>
      <c r="EH433" s="38"/>
      <c r="EI433" s="38"/>
      <c r="EJ433" s="38"/>
      <c r="EK433" s="38"/>
      <c r="EL433" s="38"/>
      <c r="EM433" s="38"/>
      <c r="EN433" s="38"/>
      <c r="EO433" s="38"/>
      <c r="EP433" s="38"/>
      <c r="EQ433" s="38"/>
      <c r="ER433" s="38"/>
      <c r="ES433" s="38"/>
      <c r="ET433" s="38"/>
      <c r="EU433" s="38"/>
      <c r="EV433" s="38"/>
      <c r="EW433" s="38"/>
      <c r="EX433" s="38"/>
      <c r="EY433" s="38"/>
      <c r="EZ433" s="38"/>
      <c r="FA433" s="38"/>
      <c r="FB433" s="38"/>
      <c r="FC433" s="38"/>
      <c r="FD433" s="38"/>
      <c r="FE433" s="38"/>
      <c r="FF433" s="38"/>
      <c r="FG433" s="38"/>
      <c r="FH433" s="38"/>
      <c r="FI433" s="38"/>
      <c r="FJ433" s="38"/>
      <c r="FK433" s="38"/>
      <c r="FL433" s="38"/>
      <c r="FM433" s="38"/>
      <c r="FN433" s="38"/>
      <c r="FO433" s="38"/>
      <c r="FP433" s="38"/>
      <c r="FQ433" s="38"/>
      <c r="FR433" s="38"/>
      <c r="FS433" s="38"/>
      <c r="FT433" s="38"/>
      <c r="FU433" s="38"/>
      <c r="FV433" s="38"/>
      <c r="FW433" s="38"/>
      <c r="FX433" s="38"/>
      <c r="FY433" s="38"/>
      <c r="FZ433" s="38"/>
      <c r="GA433" s="38"/>
      <c r="GB433" s="38"/>
      <c r="GC433" s="38"/>
      <c r="GD433" s="38"/>
      <c r="GE433" s="38"/>
      <c r="GF433" s="38"/>
      <c r="GG433" s="38"/>
      <c r="GH433" s="38"/>
      <c r="GI433" s="38"/>
      <c r="GJ433" s="38"/>
      <c r="GK433" s="38"/>
      <c r="GL433" s="38"/>
      <c r="GM433" s="38"/>
      <c r="GN433" s="38"/>
      <c r="GO433" s="38"/>
      <c r="GP433" s="38"/>
      <c r="GQ433" s="38"/>
      <c r="GR433" s="38"/>
      <c r="GS433" s="38"/>
      <c r="GT433" s="38"/>
      <c r="GU433" s="38"/>
      <c r="GV433" s="38"/>
      <c r="GW433" s="38"/>
      <c r="GX433" s="38"/>
      <c r="GY433" s="38"/>
      <c r="GZ433" s="38"/>
      <c r="HA433" s="38"/>
      <c r="HB433" s="38"/>
      <c r="HC433" s="38"/>
      <c r="HD433" s="38"/>
      <c r="HE433" s="38"/>
      <c r="HF433" s="38"/>
      <c r="HG433" s="38"/>
      <c r="HH433" s="38"/>
      <c r="HI433" s="38"/>
      <c r="HJ433" s="38"/>
      <c r="HK433" s="38"/>
      <c r="HL433" s="38"/>
      <c r="HM433" s="38"/>
      <c r="HN433" s="38"/>
      <c r="HO433" s="38"/>
      <c r="HP433" s="38"/>
      <c r="HQ433" s="38"/>
      <c r="HR433" s="38"/>
      <c r="HS433" s="38"/>
      <c r="HT433" s="38"/>
      <c r="HU433" s="38"/>
      <c r="HV433" s="38"/>
      <c r="HW433" s="38"/>
      <c r="HX433" s="38"/>
      <c r="HY433" s="38"/>
      <c r="HZ433" s="38"/>
      <c r="IA433" s="38"/>
    </row>
    <row r="434" spans="1:16" ht="11.25">
      <c r="A434" s="13" t="s">
        <v>152</v>
      </c>
      <c r="B434" s="9"/>
      <c r="C434" s="9"/>
      <c r="D434" s="10"/>
      <c r="E434" s="10"/>
      <c r="F434" s="10"/>
      <c r="G434" s="10"/>
      <c r="H434" s="10"/>
      <c r="I434" s="10"/>
      <c r="J434" s="10"/>
      <c r="K434" s="65"/>
      <c r="L434" s="65"/>
      <c r="M434" s="65"/>
      <c r="N434" s="43"/>
      <c r="O434" s="43"/>
      <c r="P434" s="43"/>
    </row>
    <row r="435" spans="1:16" ht="23.25" customHeight="1">
      <c r="A435" s="8" t="s">
        <v>267</v>
      </c>
      <c r="B435" s="9"/>
      <c r="C435" s="9"/>
      <c r="D435" s="43">
        <v>5</v>
      </c>
      <c r="E435" s="10"/>
      <c r="F435" s="43">
        <f>D435+E435</f>
        <v>5</v>
      </c>
      <c r="G435" s="43">
        <v>5</v>
      </c>
      <c r="H435" s="10"/>
      <c r="I435" s="43"/>
      <c r="J435" s="43">
        <f aca="true" t="shared" si="56" ref="J435:J443">G435+H435</f>
        <v>5</v>
      </c>
      <c r="K435" s="65"/>
      <c r="L435" s="65"/>
      <c r="M435" s="65"/>
      <c r="N435" s="43">
        <v>5</v>
      </c>
      <c r="O435" s="43"/>
      <c r="P435" s="43">
        <f>N435</f>
        <v>5</v>
      </c>
    </row>
    <row r="436" spans="1:16" ht="21" customHeight="1">
      <c r="A436" s="8" t="s">
        <v>272</v>
      </c>
      <c r="B436" s="9"/>
      <c r="C436" s="9"/>
      <c r="D436" s="43">
        <v>1</v>
      </c>
      <c r="E436" s="10"/>
      <c r="F436" s="43">
        <v>1</v>
      </c>
      <c r="G436" s="43">
        <v>1</v>
      </c>
      <c r="H436" s="10"/>
      <c r="I436" s="43"/>
      <c r="J436" s="43">
        <f t="shared" si="56"/>
        <v>1</v>
      </c>
      <c r="K436" s="65"/>
      <c r="L436" s="65"/>
      <c r="M436" s="65"/>
      <c r="N436" s="43"/>
      <c r="O436" s="43"/>
      <c r="P436" s="43"/>
    </row>
    <row r="437" spans="1:16" ht="43.5" customHeight="1">
      <c r="A437" s="8" t="s">
        <v>224</v>
      </c>
      <c r="B437" s="11"/>
      <c r="C437" s="11"/>
      <c r="D437" s="43">
        <v>12</v>
      </c>
      <c r="E437" s="43"/>
      <c r="F437" s="43">
        <f>D437+E437</f>
        <v>12</v>
      </c>
      <c r="G437" s="43">
        <v>12</v>
      </c>
      <c r="H437" s="43"/>
      <c r="I437" s="43"/>
      <c r="J437" s="43">
        <f t="shared" si="56"/>
        <v>12</v>
      </c>
      <c r="K437" s="65"/>
      <c r="L437" s="65"/>
      <c r="M437" s="65"/>
      <c r="N437" s="43">
        <v>12</v>
      </c>
      <c r="O437" s="43"/>
      <c r="P437" s="43">
        <f>N437</f>
        <v>12</v>
      </c>
    </row>
    <row r="438" spans="1:16" ht="21.75" customHeight="1">
      <c r="A438" s="71" t="s">
        <v>323</v>
      </c>
      <c r="B438" s="11"/>
      <c r="C438" s="11"/>
      <c r="D438" s="43">
        <v>1</v>
      </c>
      <c r="E438" s="43"/>
      <c r="F438" s="43">
        <f>D438+E438</f>
        <v>1</v>
      </c>
      <c r="G438" s="43">
        <v>1</v>
      </c>
      <c r="H438" s="43"/>
      <c r="I438" s="43"/>
      <c r="J438" s="43">
        <f t="shared" si="56"/>
        <v>1</v>
      </c>
      <c r="K438" s="65"/>
      <c r="L438" s="65"/>
      <c r="M438" s="65"/>
      <c r="N438" s="43"/>
      <c r="O438" s="43"/>
      <c r="P438" s="43"/>
    </row>
    <row r="439" spans="1:16" ht="23.25" customHeight="1">
      <c r="A439" s="71" t="s">
        <v>448</v>
      </c>
      <c r="B439" s="11"/>
      <c r="C439" s="11"/>
      <c r="D439" s="43"/>
      <c r="E439" s="43"/>
      <c r="F439" s="43"/>
      <c r="G439" s="43">
        <v>1</v>
      </c>
      <c r="H439" s="43"/>
      <c r="I439" s="43"/>
      <c r="J439" s="43">
        <f t="shared" si="56"/>
        <v>1</v>
      </c>
      <c r="K439" s="65"/>
      <c r="L439" s="65"/>
      <c r="M439" s="65"/>
      <c r="N439" s="43"/>
      <c r="O439" s="43"/>
      <c r="P439" s="43"/>
    </row>
    <row r="440" spans="1:16" ht="29.25" customHeight="1">
      <c r="A440" s="71" t="s">
        <v>446</v>
      </c>
      <c r="B440" s="11"/>
      <c r="C440" s="11"/>
      <c r="D440" s="43"/>
      <c r="E440" s="43"/>
      <c r="F440" s="43"/>
      <c r="G440" s="43">
        <v>1</v>
      </c>
      <c r="H440" s="43"/>
      <c r="I440" s="43"/>
      <c r="J440" s="43">
        <f t="shared" si="56"/>
        <v>1</v>
      </c>
      <c r="K440" s="65"/>
      <c r="L440" s="65"/>
      <c r="M440" s="65"/>
      <c r="N440" s="43"/>
      <c r="O440" s="43"/>
      <c r="P440" s="43"/>
    </row>
    <row r="441" spans="1:16" ht="12.75" customHeight="1">
      <c r="A441" s="71" t="s">
        <v>325</v>
      </c>
      <c r="B441" s="11"/>
      <c r="C441" s="11"/>
      <c r="D441" s="43">
        <v>1</v>
      </c>
      <c r="E441" s="43"/>
      <c r="F441" s="43">
        <f>D441+E441</f>
        <v>1</v>
      </c>
      <c r="G441" s="43"/>
      <c r="H441" s="43"/>
      <c r="I441" s="43"/>
      <c r="J441" s="43">
        <f t="shared" si="56"/>
        <v>0</v>
      </c>
      <c r="K441" s="65"/>
      <c r="L441" s="65"/>
      <c r="M441" s="65"/>
      <c r="N441" s="43"/>
      <c r="O441" s="43"/>
      <c r="P441" s="43"/>
    </row>
    <row r="442" spans="1:16" ht="21.75" customHeight="1">
      <c r="A442" s="8" t="s">
        <v>355</v>
      </c>
      <c r="B442" s="68"/>
      <c r="C442" s="11"/>
      <c r="D442" s="43">
        <v>4</v>
      </c>
      <c r="E442" s="43"/>
      <c r="F442" s="43">
        <f>D442+E442</f>
        <v>4</v>
      </c>
      <c r="G442" s="43">
        <v>4</v>
      </c>
      <c r="H442" s="43"/>
      <c r="I442" s="43"/>
      <c r="J442" s="43">
        <f t="shared" si="56"/>
        <v>4</v>
      </c>
      <c r="K442" s="65"/>
      <c r="L442" s="65"/>
      <c r="M442" s="65"/>
      <c r="N442" s="43">
        <v>5</v>
      </c>
      <c r="O442" s="43"/>
      <c r="P442" s="43">
        <v>5</v>
      </c>
    </row>
    <row r="443" spans="1:16" ht="46.5" customHeight="1">
      <c r="A443" s="8" t="s">
        <v>421</v>
      </c>
      <c r="B443" s="68"/>
      <c r="C443" s="11"/>
      <c r="D443" s="43">
        <v>0</v>
      </c>
      <c r="E443" s="43"/>
      <c r="F443" s="43">
        <f>D443+E443</f>
        <v>0</v>
      </c>
      <c r="G443" s="43">
        <v>1</v>
      </c>
      <c r="H443" s="43"/>
      <c r="I443" s="43"/>
      <c r="J443" s="43">
        <f t="shared" si="56"/>
        <v>1</v>
      </c>
      <c r="K443" s="65"/>
      <c r="L443" s="65"/>
      <c r="M443" s="65"/>
      <c r="N443" s="43"/>
      <c r="O443" s="43"/>
      <c r="P443" s="43"/>
    </row>
    <row r="444" spans="1:16" ht="21" customHeight="1">
      <c r="A444" s="97" t="s">
        <v>454</v>
      </c>
      <c r="B444" s="68"/>
      <c r="C444" s="11"/>
      <c r="D444" s="43"/>
      <c r="E444" s="43"/>
      <c r="F444" s="43"/>
      <c r="G444" s="43"/>
      <c r="H444" s="43"/>
      <c r="I444" s="43"/>
      <c r="J444" s="43"/>
      <c r="K444" s="65"/>
      <c r="L444" s="65"/>
      <c r="M444" s="65"/>
      <c r="N444" s="43">
        <v>1</v>
      </c>
      <c r="O444" s="43"/>
      <c r="P444" s="43">
        <v>1</v>
      </c>
    </row>
    <row r="445" spans="1:16" ht="21" customHeight="1">
      <c r="A445" s="97" t="s">
        <v>456</v>
      </c>
      <c r="B445" s="68"/>
      <c r="C445" s="11"/>
      <c r="D445" s="43"/>
      <c r="E445" s="43"/>
      <c r="F445" s="43"/>
      <c r="G445" s="43"/>
      <c r="H445" s="43"/>
      <c r="I445" s="43"/>
      <c r="J445" s="43"/>
      <c r="K445" s="65"/>
      <c r="L445" s="65"/>
      <c r="M445" s="65"/>
      <c r="N445" s="43">
        <v>8</v>
      </c>
      <c r="O445" s="43"/>
      <c r="P445" s="43">
        <v>8</v>
      </c>
    </row>
    <row r="446" spans="1:16" ht="11.25">
      <c r="A446" s="61" t="s">
        <v>7</v>
      </c>
      <c r="B446" s="11"/>
      <c r="C446" s="11"/>
      <c r="D446" s="43"/>
      <c r="E446" s="43"/>
      <c r="F446" s="43"/>
      <c r="G446" s="43"/>
      <c r="H446" s="43"/>
      <c r="I446" s="43"/>
      <c r="J446" s="43"/>
      <c r="K446" s="65"/>
      <c r="L446" s="65"/>
      <c r="M446" s="65"/>
      <c r="N446" s="43"/>
      <c r="O446" s="43"/>
      <c r="P446" s="43"/>
    </row>
    <row r="447" spans="1:16" ht="22.5">
      <c r="A447" s="11" t="s">
        <v>266</v>
      </c>
      <c r="B447" s="11"/>
      <c r="C447" s="11"/>
      <c r="D447" s="43">
        <v>8400</v>
      </c>
      <c r="E447" s="43"/>
      <c r="F447" s="43">
        <f>D447+E447</f>
        <v>8400</v>
      </c>
      <c r="G447" s="43">
        <v>13000</v>
      </c>
      <c r="H447" s="43"/>
      <c r="I447" s="43"/>
      <c r="J447" s="43">
        <f aca="true" t="shared" si="57" ref="J447:J455">G447+H447</f>
        <v>13000</v>
      </c>
      <c r="K447" s="65"/>
      <c r="L447" s="65"/>
      <c r="M447" s="65"/>
      <c r="N447" s="43">
        <v>15000</v>
      </c>
      <c r="O447" s="43"/>
      <c r="P447" s="43">
        <f>N447</f>
        <v>15000</v>
      </c>
    </row>
    <row r="448" spans="1:16" ht="22.5">
      <c r="A448" s="11" t="s">
        <v>271</v>
      </c>
      <c r="B448" s="11"/>
      <c r="C448" s="11"/>
      <c r="D448" s="43">
        <v>167000</v>
      </c>
      <c r="E448" s="43"/>
      <c r="F448" s="43">
        <f>D448+E448</f>
        <v>167000</v>
      </c>
      <c r="G448" s="43">
        <v>200000</v>
      </c>
      <c r="H448" s="43"/>
      <c r="I448" s="43"/>
      <c r="J448" s="43">
        <f t="shared" si="57"/>
        <v>200000</v>
      </c>
      <c r="K448" s="65"/>
      <c r="L448" s="65"/>
      <c r="M448" s="65"/>
      <c r="N448" s="43"/>
      <c r="O448" s="43"/>
      <c r="P448" s="43"/>
    </row>
    <row r="449" spans="1:16" ht="33.75" customHeight="1">
      <c r="A449" s="11" t="s">
        <v>175</v>
      </c>
      <c r="B449" s="11"/>
      <c r="C449" s="11"/>
      <c r="D449" s="43">
        <f>10000/12</f>
        <v>833.3333333333334</v>
      </c>
      <c r="E449" s="43"/>
      <c r="F449" s="43">
        <f>D449+E449</f>
        <v>833.3333333333334</v>
      </c>
      <c r="G449" s="43">
        <v>500</v>
      </c>
      <c r="H449" s="43"/>
      <c r="I449" s="43"/>
      <c r="J449" s="43">
        <f t="shared" si="57"/>
        <v>500</v>
      </c>
      <c r="K449" s="65"/>
      <c r="L449" s="65"/>
      <c r="M449" s="65"/>
      <c r="N449" s="43">
        <f>15000/12</f>
        <v>1250</v>
      </c>
      <c r="O449" s="43"/>
      <c r="P449" s="43">
        <f>N449</f>
        <v>1250</v>
      </c>
    </row>
    <row r="450" spans="1:16" ht="19.5" customHeight="1">
      <c r="A450" s="11" t="s">
        <v>324</v>
      </c>
      <c r="B450" s="20"/>
      <c r="C450" s="20"/>
      <c r="D450" s="43">
        <v>150000</v>
      </c>
      <c r="E450" s="44"/>
      <c r="F450" s="44">
        <v>150000</v>
      </c>
      <c r="G450" s="44">
        <v>96000</v>
      </c>
      <c r="H450" s="44"/>
      <c r="I450" s="44"/>
      <c r="J450" s="65">
        <f t="shared" si="57"/>
        <v>96000</v>
      </c>
      <c r="K450" s="44"/>
      <c r="L450" s="44"/>
      <c r="M450" s="44"/>
      <c r="N450" s="44"/>
      <c r="O450" s="44"/>
      <c r="P450" s="44"/>
    </row>
    <row r="451" spans="1:16" ht="19.5" customHeight="1">
      <c r="A451" s="16" t="s">
        <v>449</v>
      </c>
      <c r="B451" s="20"/>
      <c r="C451" s="20"/>
      <c r="D451" s="160"/>
      <c r="E451" s="44"/>
      <c r="F451" s="44"/>
      <c r="G451" s="44">
        <v>200000</v>
      </c>
      <c r="H451" s="44"/>
      <c r="I451" s="44"/>
      <c r="J451" s="65">
        <f t="shared" si="57"/>
        <v>200000</v>
      </c>
      <c r="K451" s="44"/>
      <c r="L451" s="44"/>
      <c r="M451" s="44"/>
      <c r="N451" s="44"/>
      <c r="O451" s="44"/>
      <c r="P451" s="44"/>
    </row>
    <row r="452" spans="1:16" ht="19.5" customHeight="1">
      <c r="A452" s="16" t="s">
        <v>326</v>
      </c>
      <c r="B452" s="20"/>
      <c r="C452" s="20"/>
      <c r="D452" s="44">
        <v>1000</v>
      </c>
      <c r="E452" s="44"/>
      <c r="F452" s="44">
        <v>1000</v>
      </c>
      <c r="G452" s="44"/>
      <c r="H452" s="44"/>
      <c r="I452" s="44"/>
      <c r="J452" s="65">
        <f t="shared" si="57"/>
        <v>0</v>
      </c>
      <c r="K452" s="44"/>
      <c r="L452" s="44"/>
      <c r="M452" s="44"/>
      <c r="N452" s="44"/>
      <c r="O452" s="44"/>
      <c r="P452" s="44"/>
    </row>
    <row r="453" spans="1:16" ht="21.75" customHeight="1">
      <c r="A453" s="20" t="s">
        <v>356</v>
      </c>
      <c r="B453" s="20"/>
      <c r="C453" s="20"/>
      <c r="D453" s="44">
        <v>8500</v>
      </c>
      <c r="E453" s="44"/>
      <c r="F453" s="44">
        <v>8500</v>
      </c>
      <c r="G453" s="44">
        <v>12750</v>
      </c>
      <c r="H453" s="44"/>
      <c r="I453" s="44"/>
      <c r="J453" s="65">
        <f t="shared" si="57"/>
        <v>12750</v>
      </c>
      <c r="K453" s="44"/>
      <c r="L453" s="44"/>
      <c r="M453" s="44"/>
      <c r="N453" s="44">
        <v>9670</v>
      </c>
      <c r="O453" s="44"/>
      <c r="P453" s="44">
        <v>9670</v>
      </c>
    </row>
    <row r="454" spans="1:16" ht="21.75" customHeight="1">
      <c r="A454" s="20" t="s">
        <v>447</v>
      </c>
      <c r="B454" s="20"/>
      <c r="C454" s="20"/>
      <c r="D454" s="44"/>
      <c r="E454" s="44"/>
      <c r="F454" s="44"/>
      <c r="G454" s="44">
        <v>80000</v>
      </c>
      <c r="H454" s="44"/>
      <c r="I454" s="44"/>
      <c r="J454" s="65">
        <f t="shared" si="57"/>
        <v>80000</v>
      </c>
      <c r="K454" s="44"/>
      <c r="L454" s="44"/>
      <c r="M454" s="44"/>
      <c r="N454" s="44"/>
      <c r="O454" s="44"/>
      <c r="P454" s="44"/>
    </row>
    <row r="455" spans="1:16" ht="21.75" customHeight="1">
      <c r="A455" s="20" t="s">
        <v>422</v>
      </c>
      <c r="B455" s="20"/>
      <c r="C455" s="20"/>
      <c r="D455" s="44"/>
      <c r="E455" s="44"/>
      <c r="F455" s="44"/>
      <c r="G455" s="44">
        <f>20000+30000+16200+13500+12000+3000</f>
        <v>94700</v>
      </c>
      <c r="H455" s="44"/>
      <c r="I455" s="44"/>
      <c r="J455" s="65">
        <f t="shared" si="57"/>
        <v>94700</v>
      </c>
      <c r="K455" s="44"/>
      <c r="L455" s="44"/>
      <c r="M455" s="44"/>
      <c r="N455" s="44"/>
      <c r="O455" s="44"/>
      <c r="P455" s="44"/>
    </row>
    <row r="456" spans="1:16" ht="21.75" customHeight="1">
      <c r="A456" s="20" t="s">
        <v>455</v>
      </c>
      <c r="B456" s="20"/>
      <c r="C456" s="20"/>
      <c r="D456" s="44"/>
      <c r="E456" s="44"/>
      <c r="F456" s="44"/>
      <c r="G456" s="44"/>
      <c r="H456" s="44"/>
      <c r="I456" s="44"/>
      <c r="J456" s="163"/>
      <c r="K456" s="44"/>
      <c r="L456" s="44"/>
      <c r="M456" s="44"/>
      <c r="N456" s="44">
        <v>30000</v>
      </c>
      <c r="O456" s="44"/>
      <c r="P456" s="44">
        <v>30000</v>
      </c>
    </row>
    <row r="457" spans="1:16" ht="21.75" customHeight="1">
      <c r="A457" s="20" t="s">
        <v>457</v>
      </c>
      <c r="B457" s="20"/>
      <c r="C457" s="20"/>
      <c r="D457" s="44"/>
      <c r="E457" s="44"/>
      <c r="F457" s="44"/>
      <c r="G457" s="44"/>
      <c r="H457" s="44"/>
      <c r="I457" s="44"/>
      <c r="J457" s="163"/>
      <c r="K457" s="44"/>
      <c r="L457" s="44"/>
      <c r="M457" s="44"/>
      <c r="N457" s="44">
        <v>37500</v>
      </c>
      <c r="O457" s="44"/>
      <c r="P457" s="44">
        <v>37500</v>
      </c>
    </row>
    <row r="458" spans="1:16" ht="21.75" customHeight="1">
      <c r="A458" s="151" t="s">
        <v>364</v>
      </c>
      <c r="B458" s="20"/>
      <c r="C458" s="20"/>
      <c r="D458" s="57">
        <f>D460</f>
        <v>150000</v>
      </c>
      <c r="E458" s="57"/>
      <c r="F458" s="57">
        <f>F460</f>
        <v>150000</v>
      </c>
      <c r="G458" s="57">
        <f>G460</f>
        <v>100000</v>
      </c>
      <c r="H458" s="57"/>
      <c r="I458" s="57">
        <f>I460</f>
        <v>0</v>
      </c>
      <c r="J458" s="57">
        <f>J460</f>
        <v>100000</v>
      </c>
      <c r="K458" s="44"/>
      <c r="L458" s="44"/>
      <c r="M458" s="44"/>
      <c r="N458" s="44"/>
      <c r="O458" s="44"/>
      <c r="P458" s="44"/>
    </row>
    <row r="459" spans="1:16" ht="21.75" customHeight="1">
      <c r="A459" s="147" t="s">
        <v>360</v>
      </c>
      <c r="B459" s="20"/>
      <c r="C459" s="20"/>
      <c r="D459" s="57"/>
      <c r="E459" s="57"/>
      <c r="F459" s="57"/>
      <c r="G459" s="57"/>
      <c r="H459" s="57"/>
      <c r="I459" s="57"/>
      <c r="J459" s="57"/>
      <c r="K459" s="44"/>
      <c r="L459" s="44"/>
      <c r="M459" s="44"/>
      <c r="N459" s="44"/>
      <c r="O459" s="44"/>
      <c r="P459" s="44"/>
    </row>
    <row r="460" spans="1:16" ht="46.5" customHeight="1">
      <c r="A460" s="148" t="s">
        <v>408</v>
      </c>
      <c r="B460" s="20"/>
      <c r="C460" s="20"/>
      <c r="D460" s="57">
        <f>D462</f>
        <v>150000</v>
      </c>
      <c r="E460" s="57"/>
      <c r="F460" s="57">
        <f>F462</f>
        <v>150000</v>
      </c>
      <c r="G460" s="57">
        <f>G462</f>
        <v>100000</v>
      </c>
      <c r="H460" s="57"/>
      <c r="I460" s="57">
        <f>I462</f>
        <v>0</v>
      </c>
      <c r="J460" s="57">
        <f>J462</f>
        <v>100000</v>
      </c>
      <c r="K460" s="44"/>
      <c r="L460" s="44"/>
      <c r="M460" s="44"/>
      <c r="N460" s="44"/>
      <c r="O460" s="44"/>
      <c r="P460" s="44"/>
    </row>
    <row r="461" spans="1:16" ht="21.75" customHeight="1">
      <c r="A461" s="149" t="s">
        <v>4</v>
      </c>
      <c r="B461" s="20"/>
      <c r="C461" s="20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</row>
    <row r="462" spans="1:16" ht="21.75" customHeight="1">
      <c r="A462" s="147" t="s">
        <v>361</v>
      </c>
      <c r="B462" s="20"/>
      <c r="C462" s="20"/>
      <c r="D462" s="44">
        <f>D464*D466</f>
        <v>150000</v>
      </c>
      <c r="E462" s="44"/>
      <c r="F462" s="44">
        <f>F464*F466</f>
        <v>150000</v>
      </c>
      <c r="G462" s="44">
        <f>G464*G466</f>
        <v>100000</v>
      </c>
      <c r="H462" s="44"/>
      <c r="I462" s="44">
        <f>I464*I466</f>
        <v>0</v>
      </c>
      <c r="J462" s="44">
        <f>J464*J466</f>
        <v>100000</v>
      </c>
      <c r="K462" s="44"/>
      <c r="L462" s="44"/>
      <c r="M462" s="44"/>
      <c r="N462" s="44"/>
      <c r="O462" s="44"/>
      <c r="P462" s="44"/>
    </row>
    <row r="463" spans="1:16" ht="21.75" customHeight="1">
      <c r="A463" s="149" t="s">
        <v>5</v>
      </c>
      <c r="B463" s="20"/>
      <c r="C463" s="20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</row>
    <row r="464" spans="1:16" ht="21.75" customHeight="1">
      <c r="A464" s="147" t="s">
        <v>362</v>
      </c>
      <c r="B464" s="20"/>
      <c r="C464" s="20"/>
      <c r="D464" s="44">
        <v>1</v>
      </c>
      <c r="E464" s="44"/>
      <c r="F464" s="44">
        <v>1</v>
      </c>
      <c r="G464" s="44">
        <v>2</v>
      </c>
      <c r="H464" s="44"/>
      <c r="I464" s="44"/>
      <c r="J464" s="44">
        <v>2</v>
      </c>
      <c r="K464" s="44"/>
      <c r="L464" s="44"/>
      <c r="M464" s="44"/>
      <c r="N464" s="44"/>
      <c r="O464" s="44"/>
      <c r="P464" s="44"/>
    </row>
    <row r="465" spans="1:16" ht="21.75" customHeight="1">
      <c r="A465" s="149" t="s">
        <v>7</v>
      </c>
      <c r="B465" s="20"/>
      <c r="C465" s="20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</row>
    <row r="466" spans="1:16" ht="21.75" customHeight="1">
      <c r="A466" s="150" t="s">
        <v>363</v>
      </c>
      <c r="B466" s="20"/>
      <c r="C466" s="20"/>
      <c r="D466" s="44">
        <v>150000</v>
      </c>
      <c r="E466" s="44"/>
      <c r="F466" s="44">
        <v>150000</v>
      </c>
      <c r="G466" s="44">
        <v>50000</v>
      </c>
      <c r="H466" s="44"/>
      <c r="I466" s="44"/>
      <c r="J466" s="44">
        <v>50000</v>
      </c>
      <c r="K466" s="44"/>
      <c r="L466" s="44"/>
      <c r="M466" s="44"/>
      <c r="N466" s="44"/>
      <c r="O466" s="44"/>
      <c r="P466" s="44"/>
    </row>
    <row r="467" spans="1:16" ht="16.5" customHeight="1">
      <c r="A467" s="37" t="s">
        <v>248</v>
      </c>
      <c r="B467" s="37"/>
      <c r="C467" s="37"/>
      <c r="D467" s="30">
        <f>D468</f>
        <v>8624700</v>
      </c>
      <c r="E467" s="30">
        <f>E468</f>
        <v>13705000</v>
      </c>
      <c r="F467" s="30">
        <f>F468</f>
        <v>22329700</v>
      </c>
      <c r="G467" s="30">
        <f>G468</f>
        <v>5983100</v>
      </c>
      <c r="H467" s="30"/>
      <c r="I467" s="30">
        <f>I468</f>
        <v>0</v>
      </c>
      <c r="J467" s="30">
        <f>G467</f>
        <v>5983100</v>
      </c>
      <c r="K467" s="30" t="e">
        <f>#REF!+K468</f>
        <v>#REF!</v>
      </c>
      <c r="L467" s="30" t="e">
        <f>#REF!+L468</f>
        <v>#REF!</v>
      </c>
      <c r="M467" s="30" t="e">
        <f>#REF!+M468</f>
        <v>#REF!</v>
      </c>
      <c r="N467" s="30">
        <f>N468</f>
        <v>3945230</v>
      </c>
      <c r="O467" s="30">
        <f>O468</f>
        <v>0</v>
      </c>
      <c r="P467" s="30">
        <f>N467</f>
        <v>3945230</v>
      </c>
    </row>
    <row r="468" spans="1:235" s="39" customFormat="1" ht="26.25" customHeight="1">
      <c r="A468" s="34" t="s">
        <v>409</v>
      </c>
      <c r="B468" s="35"/>
      <c r="C468" s="35"/>
      <c r="D468" s="36">
        <f>D470</f>
        <v>8624700</v>
      </c>
      <c r="E468" s="36">
        <f>SUM(E471)</f>
        <v>13705000</v>
      </c>
      <c r="F468" s="36">
        <f>D468+E468</f>
        <v>22329700</v>
      </c>
      <c r="G468" s="36">
        <f>G470</f>
        <v>5983100</v>
      </c>
      <c r="H468" s="36"/>
      <c r="I468" s="36">
        <f>I470</f>
        <v>0</v>
      </c>
      <c r="J468" s="36">
        <f>G468</f>
        <v>5983100</v>
      </c>
      <c r="K468" s="36"/>
      <c r="L468" s="36"/>
      <c r="M468" s="36"/>
      <c r="N468" s="36">
        <f>N470</f>
        <v>3945230</v>
      </c>
      <c r="O468" s="36">
        <f>O470</f>
        <v>0</v>
      </c>
      <c r="P468" s="36">
        <f>N468</f>
        <v>3945230</v>
      </c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  <c r="BD468" s="38"/>
      <c r="BE468" s="38"/>
      <c r="BF468" s="38"/>
      <c r="BG468" s="38"/>
      <c r="BH468" s="38"/>
      <c r="BI468" s="38"/>
      <c r="BJ468" s="38"/>
      <c r="BK468" s="38"/>
      <c r="BL468" s="38"/>
      <c r="BM468" s="38"/>
      <c r="BN468" s="38"/>
      <c r="BO468" s="38"/>
      <c r="BP468" s="38"/>
      <c r="BQ468" s="38"/>
      <c r="BR468" s="38"/>
      <c r="BS468" s="38"/>
      <c r="BT468" s="38"/>
      <c r="BU468" s="38"/>
      <c r="BV468" s="38"/>
      <c r="BW468" s="38"/>
      <c r="BX468" s="38"/>
      <c r="BY468" s="38"/>
      <c r="BZ468" s="38"/>
      <c r="CA468" s="38"/>
      <c r="CB468" s="38"/>
      <c r="CC468" s="38"/>
      <c r="CD468" s="38"/>
      <c r="CE468" s="38"/>
      <c r="CF468" s="38"/>
      <c r="CG468" s="38"/>
      <c r="CH468" s="38"/>
      <c r="CI468" s="38"/>
      <c r="CJ468" s="38"/>
      <c r="CK468" s="38"/>
      <c r="CL468" s="38"/>
      <c r="CM468" s="38"/>
      <c r="CN468" s="38"/>
      <c r="CO468" s="38"/>
      <c r="CP468" s="38"/>
      <c r="CQ468" s="38"/>
      <c r="CR468" s="38"/>
      <c r="CS468" s="38"/>
      <c r="CT468" s="38"/>
      <c r="CU468" s="38"/>
      <c r="CV468" s="38"/>
      <c r="CW468" s="38"/>
      <c r="CX468" s="38"/>
      <c r="CY468" s="38"/>
      <c r="CZ468" s="38"/>
      <c r="DA468" s="38"/>
      <c r="DB468" s="38"/>
      <c r="DC468" s="38"/>
      <c r="DD468" s="38"/>
      <c r="DE468" s="38"/>
      <c r="DF468" s="38"/>
      <c r="DG468" s="38"/>
      <c r="DH468" s="38"/>
      <c r="DI468" s="38"/>
      <c r="DJ468" s="38"/>
      <c r="DK468" s="38"/>
      <c r="DL468" s="38"/>
      <c r="DM468" s="38"/>
      <c r="DN468" s="38"/>
      <c r="DO468" s="38"/>
      <c r="DP468" s="38"/>
      <c r="DQ468" s="38"/>
      <c r="DR468" s="38"/>
      <c r="DS468" s="38"/>
      <c r="DT468" s="38"/>
      <c r="DU468" s="38"/>
      <c r="DV468" s="38"/>
      <c r="DW468" s="38"/>
      <c r="DX468" s="38"/>
      <c r="DY468" s="38"/>
      <c r="DZ468" s="38"/>
      <c r="EA468" s="38"/>
      <c r="EB468" s="38"/>
      <c r="EC468" s="38"/>
      <c r="ED468" s="38"/>
      <c r="EE468" s="38"/>
      <c r="EF468" s="38"/>
      <c r="EG468" s="38"/>
      <c r="EH468" s="38"/>
      <c r="EI468" s="38"/>
      <c r="EJ468" s="38"/>
      <c r="EK468" s="38"/>
      <c r="EL468" s="38"/>
      <c r="EM468" s="38"/>
      <c r="EN468" s="38"/>
      <c r="EO468" s="38"/>
      <c r="EP468" s="38"/>
      <c r="EQ468" s="38"/>
      <c r="ER468" s="38"/>
      <c r="ES468" s="38"/>
      <c r="ET468" s="38"/>
      <c r="EU468" s="38"/>
      <c r="EV468" s="38"/>
      <c r="EW468" s="38"/>
      <c r="EX468" s="38"/>
      <c r="EY468" s="38"/>
      <c r="EZ468" s="38"/>
      <c r="FA468" s="38"/>
      <c r="FB468" s="38"/>
      <c r="FC468" s="38"/>
      <c r="FD468" s="38"/>
      <c r="FE468" s="38"/>
      <c r="FF468" s="38"/>
      <c r="FG468" s="38"/>
      <c r="FH468" s="38"/>
      <c r="FI468" s="38"/>
      <c r="FJ468" s="38"/>
      <c r="FK468" s="38"/>
      <c r="FL468" s="38"/>
      <c r="FM468" s="38"/>
      <c r="FN468" s="38"/>
      <c r="FO468" s="38"/>
      <c r="FP468" s="38"/>
      <c r="FQ468" s="38"/>
      <c r="FR468" s="38"/>
      <c r="FS468" s="38"/>
      <c r="FT468" s="38"/>
      <c r="FU468" s="38"/>
      <c r="FV468" s="38"/>
      <c r="FW468" s="38"/>
      <c r="FX468" s="38"/>
      <c r="FY468" s="38"/>
      <c r="FZ468" s="38"/>
      <c r="GA468" s="38"/>
      <c r="GB468" s="38"/>
      <c r="GC468" s="38"/>
      <c r="GD468" s="38"/>
      <c r="GE468" s="38"/>
      <c r="GF468" s="38"/>
      <c r="GG468" s="38"/>
      <c r="GH468" s="38"/>
      <c r="GI468" s="38"/>
      <c r="GJ468" s="38"/>
      <c r="GK468" s="38"/>
      <c r="GL468" s="38"/>
      <c r="GM468" s="38"/>
      <c r="GN468" s="38"/>
      <c r="GO468" s="38"/>
      <c r="GP468" s="38"/>
      <c r="GQ468" s="38"/>
      <c r="GR468" s="38"/>
      <c r="GS468" s="38"/>
      <c r="GT468" s="38"/>
      <c r="GU468" s="38"/>
      <c r="GV468" s="38"/>
      <c r="GW468" s="38"/>
      <c r="GX468" s="38"/>
      <c r="GY468" s="38"/>
      <c r="GZ468" s="38"/>
      <c r="HA468" s="38"/>
      <c r="HB468" s="38"/>
      <c r="HC468" s="38"/>
      <c r="HD468" s="38"/>
      <c r="HE468" s="38"/>
      <c r="HF468" s="38"/>
      <c r="HG468" s="38"/>
      <c r="HH468" s="38"/>
      <c r="HI468" s="38"/>
      <c r="HJ468" s="38"/>
      <c r="HK468" s="38"/>
      <c r="HL468" s="38"/>
      <c r="HM468" s="38"/>
      <c r="HN468" s="38"/>
      <c r="HO468" s="38"/>
      <c r="HP468" s="38"/>
      <c r="HQ468" s="38"/>
      <c r="HR468" s="38"/>
      <c r="HS468" s="38"/>
      <c r="HT468" s="38"/>
      <c r="HU468" s="38"/>
      <c r="HV468" s="38"/>
      <c r="HW468" s="38"/>
      <c r="HX468" s="38"/>
      <c r="HY468" s="38"/>
      <c r="HZ468" s="38"/>
      <c r="IA468" s="38"/>
    </row>
    <row r="469" spans="1:16" ht="11.25">
      <c r="A469" s="5" t="s">
        <v>4</v>
      </c>
      <c r="B469" s="6"/>
      <c r="C469" s="6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</row>
    <row r="470" spans="1:16" ht="35.25" customHeight="1">
      <c r="A470" s="8" t="s">
        <v>249</v>
      </c>
      <c r="B470" s="6"/>
      <c r="C470" s="6"/>
      <c r="D470" s="7">
        <f>8124700+500000</f>
        <v>8624700</v>
      </c>
      <c r="E470" s="7"/>
      <c r="F470" s="7">
        <f>D470</f>
        <v>8624700</v>
      </c>
      <c r="G470" s="7">
        <f>G473*G475</f>
        <v>5983100</v>
      </c>
      <c r="H470" s="7"/>
      <c r="I470" s="7"/>
      <c r="J470" s="7">
        <f>G470+H470</f>
        <v>5983100</v>
      </c>
      <c r="K470" s="7"/>
      <c r="L470" s="7"/>
      <c r="M470" s="7"/>
      <c r="N470" s="7">
        <f>N473*N475</f>
        <v>3945230</v>
      </c>
      <c r="O470" s="7"/>
      <c r="P470" s="7">
        <f>N470</f>
        <v>3945230</v>
      </c>
    </row>
    <row r="471" spans="1:16" ht="164.25" customHeight="1">
      <c r="A471" s="8" t="s">
        <v>327</v>
      </c>
      <c r="B471" s="6"/>
      <c r="C471" s="6"/>
      <c r="D471" s="7"/>
      <c r="E471" s="7">
        <v>13705000</v>
      </c>
      <c r="F471" s="7">
        <f>D471+E471</f>
        <v>13705000</v>
      </c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1:16" ht="11.25">
      <c r="A472" s="5" t="s">
        <v>5</v>
      </c>
      <c r="B472" s="6"/>
      <c r="C472" s="6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</row>
    <row r="473" spans="1:16" ht="39.75" customHeight="1">
      <c r="A473" s="8" t="s">
        <v>250</v>
      </c>
      <c r="B473" s="6"/>
      <c r="C473" s="6"/>
      <c r="D473" s="7">
        <v>2</v>
      </c>
      <c r="E473" s="7"/>
      <c r="F473" s="7">
        <f>D473</f>
        <v>2</v>
      </c>
      <c r="G473" s="7">
        <v>2</v>
      </c>
      <c r="H473" s="7"/>
      <c r="I473" s="7"/>
      <c r="J473" s="7">
        <f>G473+H473</f>
        <v>2</v>
      </c>
      <c r="K473" s="7"/>
      <c r="L473" s="7"/>
      <c r="M473" s="7"/>
      <c r="N473" s="7">
        <v>2</v>
      </c>
      <c r="O473" s="7"/>
      <c r="P473" s="7">
        <f>N473</f>
        <v>2</v>
      </c>
    </row>
    <row r="474" spans="1:16" ht="11.25">
      <c r="A474" s="5" t="s">
        <v>7</v>
      </c>
      <c r="B474" s="6"/>
      <c r="C474" s="6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</row>
    <row r="475" spans="1:16" ht="40.5" customHeight="1">
      <c r="A475" s="8" t="s">
        <v>251</v>
      </c>
      <c r="B475" s="6"/>
      <c r="C475" s="6"/>
      <c r="D475" s="7">
        <v>3812350</v>
      </c>
      <c r="E475" s="7"/>
      <c r="F475" s="7">
        <f>F470/F473</f>
        <v>4312350</v>
      </c>
      <c r="G475" s="7">
        <v>2991550</v>
      </c>
      <c r="H475" s="7"/>
      <c r="I475" s="7"/>
      <c r="J475" s="7">
        <f>G475+H475</f>
        <v>2991550</v>
      </c>
      <c r="K475" s="7"/>
      <c r="L475" s="7"/>
      <c r="M475" s="7"/>
      <c r="N475" s="7">
        <v>1972615</v>
      </c>
      <c r="O475" s="7"/>
      <c r="P475" s="7">
        <f>P470/P473</f>
        <v>1972615</v>
      </c>
    </row>
    <row r="476" spans="1:17" ht="15" customHeight="1">
      <c r="A476" s="37" t="s">
        <v>254</v>
      </c>
      <c r="B476" s="6"/>
      <c r="C476" s="6"/>
      <c r="D476" s="36">
        <f>D478+D495+D502+D511+D518+D529+D536+D543+D550</f>
        <v>22123399.999999568</v>
      </c>
      <c r="E476" s="36">
        <f>E478+E495+E502+E511+E518+E529+E536+E543+E550</f>
        <v>1370000</v>
      </c>
      <c r="F476" s="36">
        <f>F478+F495+F502+F511+F518+F529+F536+F543+F550</f>
        <v>23493399.999999568</v>
      </c>
      <c r="G476" s="36">
        <f>G478+G495+G502+G511+G518+G529+G557+G564+G578</f>
        <v>61665000.4</v>
      </c>
      <c r="H476" s="36">
        <f>H478+H495+H502+H511+H518+H529+H571</f>
        <v>2350000</v>
      </c>
      <c r="I476" s="36">
        <f>I478+I495+I502+I511+I518+I529</f>
        <v>0</v>
      </c>
      <c r="J476" s="36">
        <f>J478+J495+J502+J511+J518+J529+J557+J564+J571+J578</f>
        <v>64015000.4</v>
      </c>
      <c r="K476" s="36">
        <f>K478+K495+K502+K511+K518+K529</f>
        <v>0</v>
      </c>
      <c r="L476" s="36">
        <f>L478+L495+L502+L511+L518+L529</f>
        <v>0</v>
      </c>
      <c r="M476" s="36">
        <f>M478+M495+M502+M511+M518+M529</f>
        <v>0</v>
      </c>
      <c r="N476" s="36">
        <f>N478+N495+N502+N511+N518+N529</f>
        <v>35475000.00205</v>
      </c>
      <c r="O476" s="36">
        <f>O478+O495+O502+O511+O518+O529</f>
        <v>1600000</v>
      </c>
      <c r="P476" s="36">
        <f>P478+P495+P502+P511+P518+P529</f>
        <v>37075000.00205</v>
      </c>
      <c r="Q476" s="36">
        <f>Q478+Q495+Q502+Q511+Q518+Q529</f>
        <v>0</v>
      </c>
    </row>
    <row r="477" spans="1:16" ht="23.25" customHeight="1">
      <c r="A477" s="8" t="s">
        <v>133</v>
      </c>
      <c r="B477" s="6"/>
      <c r="C477" s="6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</row>
    <row r="478" spans="1:235" s="39" customFormat="1" ht="78" customHeight="1">
      <c r="A478" s="34" t="s">
        <v>467</v>
      </c>
      <c r="B478" s="35"/>
      <c r="C478" s="35"/>
      <c r="D478" s="36">
        <f>SUM(D479)+D486</f>
        <v>19868000</v>
      </c>
      <c r="E478" s="36"/>
      <c r="F478" s="36">
        <f>SUM(F479)+F486</f>
        <v>19868000</v>
      </c>
      <c r="G478" s="36">
        <f>SUM(G479)+G486+G492</f>
        <v>57733000</v>
      </c>
      <c r="H478" s="36"/>
      <c r="I478" s="36">
        <f>SUM(I479)+I486</f>
        <v>0</v>
      </c>
      <c r="J478" s="36">
        <f>SUM(J479)+J486+J492</f>
        <v>57733000</v>
      </c>
      <c r="K478" s="36">
        <f>SUM(K479)+K486</f>
        <v>0</v>
      </c>
      <c r="L478" s="36">
        <f>SUM(L479)+L486</f>
        <v>0</v>
      </c>
      <c r="M478" s="36">
        <f>SUM(M479)+M486</f>
        <v>0</v>
      </c>
      <c r="N478" s="36">
        <f>SUM(N479)+N486+N492+N489</f>
        <v>34225000</v>
      </c>
      <c r="O478" s="36"/>
      <c r="P478" s="36">
        <f>SUM(P479)+P486+P492+P489</f>
        <v>34225000</v>
      </c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  <c r="BD478" s="38"/>
      <c r="BE478" s="38"/>
      <c r="BF478" s="38"/>
      <c r="BG478" s="38"/>
      <c r="BH478" s="38"/>
      <c r="BI478" s="38"/>
      <c r="BJ478" s="38"/>
      <c r="BK478" s="38"/>
      <c r="BL478" s="38"/>
      <c r="BM478" s="38"/>
      <c r="BN478" s="38"/>
      <c r="BO478" s="38"/>
      <c r="BP478" s="38"/>
      <c r="BQ478" s="38"/>
      <c r="BR478" s="38"/>
      <c r="BS478" s="38"/>
      <c r="BT478" s="38"/>
      <c r="BU478" s="38"/>
      <c r="BV478" s="38"/>
      <c r="BW478" s="38"/>
      <c r="BX478" s="38"/>
      <c r="BY478" s="38"/>
      <c r="BZ478" s="38"/>
      <c r="CA478" s="38"/>
      <c r="CB478" s="38"/>
      <c r="CC478" s="38"/>
      <c r="CD478" s="38"/>
      <c r="CE478" s="38"/>
      <c r="CF478" s="38"/>
      <c r="CG478" s="38"/>
      <c r="CH478" s="38"/>
      <c r="CI478" s="38"/>
      <c r="CJ478" s="38"/>
      <c r="CK478" s="38"/>
      <c r="CL478" s="38"/>
      <c r="CM478" s="38"/>
      <c r="CN478" s="38"/>
      <c r="CO478" s="38"/>
      <c r="CP478" s="38"/>
      <c r="CQ478" s="38"/>
      <c r="CR478" s="38"/>
      <c r="CS478" s="38"/>
      <c r="CT478" s="38"/>
      <c r="CU478" s="38"/>
      <c r="CV478" s="38"/>
      <c r="CW478" s="38"/>
      <c r="CX478" s="38"/>
      <c r="CY478" s="38"/>
      <c r="CZ478" s="38"/>
      <c r="DA478" s="38"/>
      <c r="DB478" s="38"/>
      <c r="DC478" s="38"/>
      <c r="DD478" s="38"/>
      <c r="DE478" s="38"/>
      <c r="DF478" s="38"/>
      <c r="DG478" s="38"/>
      <c r="DH478" s="38"/>
      <c r="DI478" s="38"/>
      <c r="DJ478" s="38"/>
      <c r="DK478" s="38"/>
      <c r="DL478" s="38"/>
      <c r="DM478" s="38"/>
      <c r="DN478" s="38"/>
      <c r="DO478" s="38"/>
      <c r="DP478" s="38"/>
      <c r="DQ478" s="38"/>
      <c r="DR478" s="38"/>
      <c r="DS478" s="38"/>
      <c r="DT478" s="38"/>
      <c r="DU478" s="38"/>
      <c r="DV478" s="38"/>
      <c r="DW478" s="38"/>
      <c r="DX478" s="38"/>
      <c r="DY478" s="38"/>
      <c r="DZ478" s="38"/>
      <c r="EA478" s="38"/>
      <c r="EB478" s="38"/>
      <c r="EC478" s="38"/>
      <c r="ED478" s="38"/>
      <c r="EE478" s="38"/>
      <c r="EF478" s="38"/>
      <c r="EG478" s="38"/>
      <c r="EH478" s="38"/>
      <c r="EI478" s="38"/>
      <c r="EJ478" s="38"/>
      <c r="EK478" s="38"/>
      <c r="EL478" s="38"/>
      <c r="EM478" s="38"/>
      <c r="EN478" s="38"/>
      <c r="EO478" s="38"/>
      <c r="EP478" s="38"/>
      <c r="EQ478" s="38"/>
      <c r="ER478" s="38"/>
      <c r="ES478" s="38"/>
      <c r="ET478" s="38"/>
      <c r="EU478" s="38"/>
      <c r="EV478" s="38"/>
      <c r="EW478" s="38"/>
      <c r="EX478" s="38"/>
      <c r="EY478" s="38"/>
      <c r="EZ478" s="38"/>
      <c r="FA478" s="38"/>
      <c r="FB478" s="38"/>
      <c r="FC478" s="38"/>
      <c r="FD478" s="38"/>
      <c r="FE478" s="38"/>
      <c r="FF478" s="38"/>
      <c r="FG478" s="38"/>
      <c r="FH478" s="38"/>
      <c r="FI478" s="38"/>
      <c r="FJ478" s="38"/>
      <c r="FK478" s="38"/>
      <c r="FL478" s="38"/>
      <c r="FM478" s="38"/>
      <c r="FN478" s="38"/>
      <c r="FO478" s="38"/>
      <c r="FP478" s="38"/>
      <c r="FQ478" s="38"/>
      <c r="FR478" s="38"/>
      <c r="FS478" s="38"/>
      <c r="FT478" s="38"/>
      <c r="FU478" s="38"/>
      <c r="FV478" s="38"/>
      <c r="FW478" s="38"/>
      <c r="FX478" s="38"/>
      <c r="FY478" s="38"/>
      <c r="FZ478" s="38"/>
      <c r="GA478" s="38"/>
      <c r="GB478" s="38"/>
      <c r="GC478" s="38"/>
      <c r="GD478" s="38"/>
      <c r="GE478" s="38"/>
      <c r="GF478" s="38"/>
      <c r="GG478" s="38"/>
      <c r="GH478" s="38"/>
      <c r="GI478" s="38"/>
      <c r="GJ478" s="38"/>
      <c r="GK478" s="38"/>
      <c r="GL478" s="38"/>
      <c r="GM478" s="38"/>
      <c r="GN478" s="38"/>
      <c r="GO478" s="38"/>
      <c r="GP478" s="38"/>
      <c r="GQ478" s="38"/>
      <c r="GR478" s="38"/>
      <c r="GS478" s="38"/>
      <c r="GT478" s="38"/>
      <c r="GU478" s="38"/>
      <c r="GV478" s="38"/>
      <c r="GW478" s="38"/>
      <c r="GX478" s="38"/>
      <c r="GY478" s="38"/>
      <c r="GZ478" s="38"/>
      <c r="HA478" s="38"/>
      <c r="HB478" s="38"/>
      <c r="HC478" s="38"/>
      <c r="HD478" s="38"/>
      <c r="HE478" s="38"/>
      <c r="HF478" s="38"/>
      <c r="HG478" s="38"/>
      <c r="HH478" s="38"/>
      <c r="HI478" s="38"/>
      <c r="HJ478" s="38"/>
      <c r="HK478" s="38"/>
      <c r="HL478" s="38"/>
      <c r="HM478" s="38"/>
      <c r="HN478" s="38"/>
      <c r="HO478" s="38"/>
      <c r="HP478" s="38"/>
      <c r="HQ478" s="38"/>
      <c r="HR478" s="38"/>
      <c r="HS478" s="38"/>
      <c r="HT478" s="38"/>
      <c r="HU478" s="38"/>
      <c r="HV478" s="38"/>
      <c r="HW478" s="38"/>
      <c r="HX478" s="38"/>
      <c r="HY478" s="38"/>
      <c r="HZ478" s="38"/>
      <c r="IA478" s="38"/>
    </row>
    <row r="479" spans="1:235" s="39" customFormat="1" ht="90.75" customHeight="1">
      <c r="A479" s="34" t="s">
        <v>426</v>
      </c>
      <c r="B479" s="35"/>
      <c r="C479" s="35"/>
      <c r="D479" s="36">
        <f>SUM(D481)</f>
        <v>5868000</v>
      </c>
      <c r="E479" s="36"/>
      <c r="F479" s="36">
        <f>SUM(D479)</f>
        <v>5868000</v>
      </c>
      <c r="G479" s="36">
        <f>SUM(G481)</f>
        <v>11028000</v>
      </c>
      <c r="H479" s="36"/>
      <c r="I479" s="36"/>
      <c r="J479" s="36">
        <f>SUM(J481)</f>
        <v>11028000</v>
      </c>
      <c r="K479" s="36"/>
      <c r="L479" s="36"/>
      <c r="M479" s="36"/>
      <c r="N479" s="36">
        <f>SUM(N481)</f>
        <v>7225000</v>
      </c>
      <c r="O479" s="36"/>
      <c r="P479" s="36">
        <f>P481</f>
        <v>7225000</v>
      </c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  <c r="BD479" s="38"/>
      <c r="BE479" s="38"/>
      <c r="BF479" s="38"/>
      <c r="BG479" s="38"/>
      <c r="BH479" s="38"/>
      <c r="BI479" s="38"/>
      <c r="BJ479" s="38"/>
      <c r="BK479" s="38"/>
      <c r="BL479" s="38"/>
      <c r="BM479" s="38"/>
      <c r="BN479" s="38"/>
      <c r="BO479" s="38"/>
      <c r="BP479" s="38"/>
      <c r="BQ479" s="38"/>
      <c r="BR479" s="38"/>
      <c r="BS479" s="38"/>
      <c r="BT479" s="38"/>
      <c r="BU479" s="38"/>
      <c r="BV479" s="38"/>
      <c r="BW479" s="38"/>
      <c r="BX479" s="38"/>
      <c r="BY479" s="38"/>
      <c r="BZ479" s="38"/>
      <c r="CA479" s="38"/>
      <c r="CB479" s="38"/>
      <c r="CC479" s="38"/>
      <c r="CD479" s="38"/>
      <c r="CE479" s="38"/>
      <c r="CF479" s="38"/>
      <c r="CG479" s="38"/>
      <c r="CH479" s="38"/>
      <c r="CI479" s="38"/>
      <c r="CJ479" s="38"/>
      <c r="CK479" s="38"/>
      <c r="CL479" s="38"/>
      <c r="CM479" s="38"/>
      <c r="CN479" s="38"/>
      <c r="CO479" s="38"/>
      <c r="CP479" s="38"/>
      <c r="CQ479" s="38"/>
      <c r="CR479" s="38"/>
      <c r="CS479" s="38"/>
      <c r="CT479" s="38"/>
      <c r="CU479" s="38"/>
      <c r="CV479" s="38"/>
      <c r="CW479" s="38"/>
      <c r="CX479" s="38"/>
      <c r="CY479" s="38"/>
      <c r="CZ479" s="38"/>
      <c r="DA479" s="38"/>
      <c r="DB479" s="38"/>
      <c r="DC479" s="38"/>
      <c r="DD479" s="38"/>
      <c r="DE479" s="38"/>
      <c r="DF479" s="38"/>
      <c r="DG479" s="38"/>
      <c r="DH479" s="38"/>
      <c r="DI479" s="38"/>
      <c r="DJ479" s="38"/>
      <c r="DK479" s="38"/>
      <c r="DL479" s="38"/>
      <c r="DM479" s="38"/>
      <c r="DN479" s="38"/>
      <c r="DO479" s="38"/>
      <c r="DP479" s="38"/>
      <c r="DQ479" s="38"/>
      <c r="DR479" s="38"/>
      <c r="DS479" s="38"/>
      <c r="DT479" s="38"/>
      <c r="DU479" s="38"/>
      <c r="DV479" s="38"/>
      <c r="DW479" s="38"/>
      <c r="DX479" s="38"/>
      <c r="DY479" s="38"/>
      <c r="DZ479" s="38"/>
      <c r="EA479" s="38"/>
      <c r="EB479" s="38"/>
      <c r="EC479" s="38"/>
      <c r="ED479" s="38"/>
      <c r="EE479" s="38"/>
      <c r="EF479" s="38"/>
      <c r="EG479" s="38"/>
      <c r="EH479" s="38"/>
      <c r="EI479" s="38"/>
      <c r="EJ479" s="38"/>
      <c r="EK479" s="38"/>
      <c r="EL479" s="38"/>
      <c r="EM479" s="38"/>
      <c r="EN479" s="38"/>
      <c r="EO479" s="38"/>
      <c r="EP479" s="38"/>
      <c r="EQ479" s="38"/>
      <c r="ER479" s="38"/>
      <c r="ES479" s="38"/>
      <c r="ET479" s="38"/>
      <c r="EU479" s="38"/>
      <c r="EV479" s="38"/>
      <c r="EW479" s="38"/>
      <c r="EX479" s="38"/>
      <c r="EY479" s="38"/>
      <c r="EZ479" s="38"/>
      <c r="FA479" s="38"/>
      <c r="FB479" s="38"/>
      <c r="FC479" s="38"/>
      <c r="FD479" s="38"/>
      <c r="FE479" s="38"/>
      <c r="FF479" s="38"/>
      <c r="FG479" s="38"/>
      <c r="FH479" s="38"/>
      <c r="FI479" s="38"/>
      <c r="FJ479" s="38"/>
      <c r="FK479" s="38"/>
      <c r="FL479" s="38"/>
      <c r="FM479" s="38"/>
      <c r="FN479" s="38"/>
      <c r="FO479" s="38"/>
      <c r="FP479" s="38"/>
      <c r="FQ479" s="38"/>
      <c r="FR479" s="38"/>
      <c r="FS479" s="38"/>
      <c r="FT479" s="38"/>
      <c r="FU479" s="38"/>
      <c r="FV479" s="38"/>
      <c r="FW479" s="38"/>
      <c r="FX479" s="38"/>
      <c r="FY479" s="38"/>
      <c r="FZ479" s="38"/>
      <c r="GA479" s="38"/>
      <c r="GB479" s="38"/>
      <c r="GC479" s="38"/>
      <c r="GD479" s="38"/>
      <c r="GE479" s="38"/>
      <c r="GF479" s="38"/>
      <c r="GG479" s="38"/>
      <c r="GH479" s="38"/>
      <c r="GI479" s="38"/>
      <c r="GJ479" s="38"/>
      <c r="GK479" s="38"/>
      <c r="GL479" s="38"/>
      <c r="GM479" s="38"/>
      <c r="GN479" s="38"/>
      <c r="GO479" s="38"/>
      <c r="GP479" s="38"/>
      <c r="GQ479" s="38"/>
      <c r="GR479" s="38"/>
      <c r="GS479" s="38"/>
      <c r="GT479" s="38"/>
      <c r="GU479" s="38"/>
      <c r="GV479" s="38"/>
      <c r="GW479" s="38"/>
      <c r="GX479" s="38"/>
      <c r="GY479" s="38"/>
      <c r="GZ479" s="38"/>
      <c r="HA479" s="38"/>
      <c r="HB479" s="38"/>
      <c r="HC479" s="38"/>
      <c r="HD479" s="38"/>
      <c r="HE479" s="38"/>
      <c r="HF479" s="38"/>
      <c r="HG479" s="38"/>
      <c r="HH479" s="38"/>
      <c r="HI479" s="38"/>
      <c r="HJ479" s="38"/>
      <c r="HK479" s="38"/>
      <c r="HL479" s="38"/>
      <c r="HM479" s="38"/>
      <c r="HN479" s="38"/>
      <c r="HO479" s="38"/>
      <c r="HP479" s="38"/>
      <c r="HQ479" s="38"/>
      <c r="HR479" s="38"/>
      <c r="HS479" s="38"/>
      <c r="HT479" s="38"/>
      <c r="HU479" s="38"/>
      <c r="HV479" s="38"/>
      <c r="HW479" s="38"/>
      <c r="HX479" s="38"/>
      <c r="HY479" s="38"/>
      <c r="HZ479" s="38"/>
      <c r="IA479" s="38"/>
    </row>
    <row r="480" spans="1:16" ht="12" customHeight="1">
      <c r="A480" s="5" t="s">
        <v>4</v>
      </c>
      <c r="B480" s="6"/>
      <c r="C480" s="6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</row>
    <row r="481" spans="1:16" ht="13.5" customHeight="1">
      <c r="A481" s="8" t="s">
        <v>43</v>
      </c>
      <c r="B481" s="6"/>
      <c r="C481" s="6"/>
      <c r="D481" s="7">
        <f>6000000-180000-320000+180000+60000+90000+38000</f>
        <v>5868000</v>
      </c>
      <c r="E481" s="7"/>
      <c r="F481" s="7">
        <f>D481</f>
        <v>5868000</v>
      </c>
      <c r="G481" s="7">
        <f>6500000+4000000+190000+78000+140000+120000</f>
        <v>11028000</v>
      </c>
      <c r="H481" s="7"/>
      <c r="I481" s="7"/>
      <c r="J481" s="7">
        <f>SUM(G481)</f>
        <v>11028000</v>
      </c>
      <c r="K481" s="7"/>
      <c r="L481" s="7"/>
      <c r="M481" s="7"/>
      <c r="N481" s="7">
        <f>7000000+225000</f>
        <v>7225000</v>
      </c>
      <c r="O481" s="7"/>
      <c r="P481" s="7">
        <f>N481</f>
        <v>7225000</v>
      </c>
    </row>
    <row r="482" spans="1:16" ht="12" customHeight="1">
      <c r="A482" s="5" t="s">
        <v>5</v>
      </c>
      <c r="B482" s="6"/>
      <c r="C482" s="6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</row>
    <row r="483" spans="1:16" ht="37.5" customHeight="1">
      <c r="A483" s="8" t="s">
        <v>252</v>
      </c>
      <c r="B483" s="6"/>
      <c r="C483" s="6"/>
      <c r="D483" s="7">
        <v>12</v>
      </c>
      <c r="E483" s="7"/>
      <c r="F483" s="7">
        <v>12</v>
      </c>
      <c r="G483" s="7">
        <v>12</v>
      </c>
      <c r="H483" s="7"/>
      <c r="I483" s="7"/>
      <c r="J483" s="7">
        <v>12</v>
      </c>
      <c r="K483" s="7"/>
      <c r="L483" s="7"/>
      <c r="M483" s="7"/>
      <c r="N483" s="7">
        <v>12</v>
      </c>
      <c r="O483" s="7"/>
      <c r="P483" s="7">
        <v>12</v>
      </c>
    </row>
    <row r="484" spans="1:16" ht="11.25">
      <c r="A484" s="5" t="s">
        <v>7</v>
      </c>
      <c r="B484" s="6"/>
      <c r="C484" s="6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</row>
    <row r="485" spans="1:16" ht="36" customHeight="1">
      <c r="A485" s="8" t="s">
        <v>253</v>
      </c>
      <c r="B485" s="6"/>
      <c r="C485" s="6"/>
      <c r="D485" s="7">
        <f>SUM(D481)/D483</f>
        <v>489000</v>
      </c>
      <c r="E485" s="7"/>
      <c r="F485" s="7">
        <f>D485</f>
        <v>489000</v>
      </c>
      <c r="G485" s="7">
        <f>SUM(G481)/G483</f>
        <v>919000</v>
      </c>
      <c r="H485" s="7"/>
      <c r="I485" s="7"/>
      <c r="J485" s="7">
        <f>SUM(J481)/J483</f>
        <v>919000</v>
      </c>
      <c r="K485" s="7"/>
      <c r="L485" s="7"/>
      <c r="M485" s="7"/>
      <c r="N485" s="7">
        <f>SUM(N481)/N483</f>
        <v>602083.3333333334</v>
      </c>
      <c r="O485" s="7"/>
      <c r="P485" s="7">
        <f>SUM(P481)/P483</f>
        <v>602083.3333333334</v>
      </c>
    </row>
    <row r="486" spans="1:16" ht="24" customHeight="1">
      <c r="A486" s="34" t="s">
        <v>410</v>
      </c>
      <c r="B486" s="6"/>
      <c r="C486" s="6"/>
      <c r="D486" s="7">
        <f>D488</f>
        <v>14000000</v>
      </c>
      <c r="E486" s="7"/>
      <c r="F486" s="7">
        <f>F488</f>
        <v>14000000</v>
      </c>
      <c r="G486" s="7">
        <f>G488</f>
        <v>45705000</v>
      </c>
      <c r="H486" s="7"/>
      <c r="I486" s="7"/>
      <c r="J486" s="7">
        <f>G486</f>
        <v>45705000</v>
      </c>
      <c r="K486" s="7"/>
      <c r="L486" s="7"/>
      <c r="M486" s="7"/>
      <c r="N486" s="7"/>
      <c r="O486" s="7"/>
      <c r="P486" s="7"/>
    </row>
    <row r="487" spans="1:16" ht="16.5" customHeight="1">
      <c r="A487" s="5" t="s">
        <v>4</v>
      </c>
      <c r="B487" s="6"/>
      <c r="C487" s="6"/>
      <c r="D487" s="7"/>
      <c r="E487" s="7"/>
      <c r="F487" s="7"/>
      <c r="G487" s="164">
        <v>1</v>
      </c>
      <c r="H487" s="164"/>
      <c r="I487" s="164"/>
      <c r="J487" s="164"/>
      <c r="K487" s="164"/>
      <c r="L487" s="164"/>
      <c r="M487" s="164"/>
      <c r="N487" s="164"/>
      <c r="O487" s="7"/>
      <c r="P487" s="7"/>
    </row>
    <row r="488" spans="1:16" ht="12.75" customHeight="1">
      <c r="A488" s="5" t="s">
        <v>43</v>
      </c>
      <c r="B488" s="6"/>
      <c r="C488" s="6"/>
      <c r="D488" s="7">
        <f>3000000+2000000+3000000+1000000+3000000+2000000</f>
        <v>14000000</v>
      </c>
      <c r="E488" s="7"/>
      <c r="F488" s="7">
        <f>3000000+2000000+3000000+1000000+3000000+2000000</f>
        <v>14000000</v>
      </c>
      <c r="G488" s="7">
        <f>0+4000000+2725000+3000000+9000000+3000000+3000000+3000000+3200000+4000000+3500000+5000000+2280000</f>
        <v>45705000</v>
      </c>
      <c r="H488" s="7"/>
      <c r="I488" s="7"/>
      <c r="J488" s="7">
        <f>G488</f>
        <v>45705000</v>
      </c>
      <c r="K488" s="7"/>
      <c r="L488" s="7"/>
      <c r="M488" s="7"/>
      <c r="N488" s="7"/>
      <c r="O488" s="7"/>
      <c r="P488" s="7"/>
    </row>
    <row r="489" spans="1:16" ht="23.25" customHeight="1">
      <c r="A489" s="34" t="s">
        <v>465</v>
      </c>
      <c r="B489" s="6"/>
      <c r="C489" s="6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>
        <f>N490*N491</f>
        <v>26000000</v>
      </c>
      <c r="O489" s="7"/>
      <c r="P489" s="7">
        <f>N489</f>
        <v>26000000</v>
      </c>
    </row>
    <row r="490" spans="1:16" ht="15.75" customHeight="1">
      <c r="A490" s="5" t="s">
        <v>4</v>
      </c>
      <c r="B490" s="6"/>
      <c r="C490" s="6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>
        <v>1</v>
      </c>
      <c r="O490" s="7"/>
      <c r="P490" s="7">
        <f>N490</f>
        <v>1</v>
      </c>
    </row>
    <row r="491" spans="1:16" ht="15.75" customHeight="1">
      <c r="A491" s="5" t="s">
        <v>43</v>
      </c>
      <c r="B491" s="6"/>
      <c r="C491" s="6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>
        <v>26000000</v>
      </c>
      <c r="O491" s="7"/>
      <c r="P491" s="7">
        <f>N491</f>
        <v>26000000</v>
      </c>
    </row>
    <row r="492" spans="1:16" ht="35.25" customHeight="1">
      <c r="A492" s="34" t="s">
        <v>466</v>
      </c>
      <c r="B492" s="6"/>
      <c r="C492" s="6"/>
      <c r="D492" s="7"/>
      <c r="E492" s="7"/>
      <c r="F492" s="7"/>
      <c r="G492" s="7">
        <f>G494</f>
        <v>1000000</v>
      </c>
      <c r="H492" s="7">
        <f>H494</f>
        <v>0</v>
      </c>
      <c r="I492" s="7">
        <f>I494</f>
        <v>0</v>
      </c>
      <c r="J492" s="7">
        <f>J494</f>
        <v>1000000</v>
      </c>
      <c r="K492" s="7"/>
      <c r="L492" s="7"/>
      <c r="M492" s="7"/>
      <c r="N492" s="7">
        <f>N494</f>
        <v>1000000</v>
      </c>
      <c r="O492" s="7"/>
      <c r="P492" s="7">
        <f>N492</f>
        <v>1000000</v>
      </c>
    </row>
    <row r="493" spans="1:16" ht="12.75" customHeight="1">
      <c r="A493" s="5" t="s">
        <v>4</v>
      </c>
      <c r="B493" s="6"/>
      <c r="C493" s="6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</row>
    <row r="494" spans="1:16" ht="12.75" customHeight="1">
      <c r="A494" s="5" t="s">
        <v>43</v>
      </c>
      <c r="B494" s="6"/>
      <c r="C494" s="6"/>
      <c r="D494" s="7"/>
      <c r="E494" s="7"/>
      <c r="F494" s="7"/>
      <c r="G494" s="7">
        <v>1000000</v>
      </c>
      <c r="H494" s="7"/>
      <c r="I494" s="7"/>
      <c r="J494" s="7">
        <f>G494+H494</f>
        <v>1000000</v>
      </c>
      <c r="K494" s="7"/>
      <c r="L494" s="7"/>
      <c r="M494" s="7"/>
      <c r="N494" s="7">
        <v>1000000</v>
      </c>
      <c r="O494" s="7"/>
      <c r="P494" s="7">
        <f>N494</f>
        <v>1000000</v>
      </c>
    </row>
    <row r="495" spans="1:235" s="39" customFormat="1" ht="25.5" customHeight="1">
      <c r="A495" s="34" t="s">
        <v>411</v>
      </c>
      <c r="B495" s="35"/>
      <c r="C495" s="35"/>
      <c r="D495" s="36">
        <f>D497</f>
        <v>70000</v>
      </c>
      <c r="E495" s="36"/>
      <c r="F495" s="36">
        <f>D495+E495</f>
        <v>70000</v>
      </c>
      <c r="G495" s="36">
        <f>G499*G501</f>
        <v>0</v>
      </c>
      <c r="H495" s="36"/>
      <c r="I495" s="36"/>
      <c r="J495" s="36">
        <f>G495</f>
        <v>0</v>
      </c>
      <c r="K495" s="36"/>
      <c r="L495" s="36"/>
      <c r="M495" s="36"/>
      <c r="N495" s="36">
        <f>N501*N499</f>
        <v>0</v>
      </c>
      <c r="O495" s="36"/>
      <c r="P495" s="36">
        <f>N495</f>
        <v>0</v>
      </c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  <c r="BD495" s="38"/>
      <c r="BE495" s="38"/>
      <c r="BF495" s="38"/>
      <c r="BG495" s="38"/>
      <c r="BH495" s="38"/>
      <c r="BI495" s="38"/>
      <c r="BJ495" s="38"/>
      <c r="BK495" s="38"/>
      <c r="BL495" s="38"/>
      <c r="BM495" s="38"/>
      <c r="BN495" s="38"/>
      <c r="BO495" s="38"/>
      <c r="BP495" s="38"/>
      <c r="BQ495" s="38"/>
      <c r="BR495" s="38"/>
      <c r="BS495" s="38"/>
      <c r="BT495" s="38"/>
      <c r="BU495" s="38"/>
      <c r="BV495" s="38"/>
      <c r="BW495" s="38"/>
      <c r="BX495" s="38"/>
      <c r="BY495" s="38"/>
      <c r="BZ495" s="38"/>
      <c r="CA495" s="38"/>
      <c r="CB495" s="38"/>
      <c r="CC495" s="38"/>
      <c r="CD495" s="38"/>
      <c r="CE495" s="38"/>
      <c r="CF495" s="38"/>
      <c r="CG495" s="38"/>
      <c r="CH495" s="38"/>
      <c r="CI495" s="38"/>
      <c r="CJ495" s="38"/>
      <c r="CK495" s="38"/>
      <c r="CL495" s="38"/>
      <c r="CM495" s="38"/>
      <c r="CN495" s="38"/>
      <c r="CO495" s="38"/>
      <c r="CP495" s="38"/>
      <c r="CQ495" s="38"/>
      <c r="CR495" s="38"/>
      <c r="CS495" s="38"/>
      <c r="CT495" s="38"/>
      <c r="CU495" s="38"/>
      <c r="CV495" s="38"/>
      <c r="CW495" s="38"/>
      <c r="CX495" s="38"/>
      <c r="CY495" s="38"/>
      <c r="CZ495" s="38"/>
      <c r="DA495" s="38"/>
      <c r="DB495" s="38"/>
      <c r="DC495" s="38"/>
      <c r="DD495" s="38"/>
      <c r="DE495" s="38"/>
      <c r="DF495" s="38"/>
      <c r="DG495" s="38"/>
      <c r="DH495" s="38"/>
      <c r="DI495" s="38"/>
      <c r="DJ495" s="38"/>
      <c r="DK495" s="38"/>
      <c r="DL495" s="38"/>
      <c r="DM495" s="38"/>
      <c r="DN495" s="38"/>
      <c r="DO495" s="38"/>
      <c r="DP495" s="38"/>
      <c r="DQ495" s="38"/>
      <c r="DR495" s="38"/>
      <c r="DS495" s="38"/>
      <c r="DT495" s="38"/>
      <c r="DU495" s="38"/>
      <c r="DV495" s="38"/>
      <c r="DW495" s="38"/>
      <c r="DX495" s="38"/>
      <c r="DY495" s="38"/>
      <c r="DZ495" s="38"/>
      <c r="EA495" s="38"/>
      <c r="EB495" s="38"/>
      <c r="EC495" s="38"/>
      <c r="ED495" s="38"/>
      <c r="EE495" s="38"/>
      <c r="EF495" s="38"/>
      <c r="EG495" s="38"/>
      <c r="EH495" s="38"/>
      <c r="EI495" s="38"/>
      <c r="EJ495" s="38"/>
      <c r="EK495" s="38"/>
      <c r="EL495" s="38"/>
      <c r="EM495" s="38"/>
      <c r="EN495" s="38"/>
      <c r="EO495" s="38"/>
      <c r="EP495" s="38"/>
      <c r="EQ495" s="38"/>
      <c r="ER495" s="38"/>
      <c r="ES495" s="38"/>
      <c r="ET495" s="38"/>
      <c r="EU495" s="38"/>
      <c r="EV495" s="38"/>
      <c r="EW495" s="38"/>
      <c r="EX495" s="38"/>
      <c r="EY495" s="38"/>
      <c r="EZ495" s="38"/>
      <c r="FA495" s="38"/>
      <c r="FB495" s="38"/>
      <c r="FC495" s="38"/>
      <c r="FD495" s="38"/>
      <c r="FE495" s="38"/>
      <c r="FF495" s="38"/>
      <c r="FG495" s="38"/>
      <c r="FH495" s="38"/>
      <c r="FI495" s="38"/>
      <c r="FJ495" s="38"/>
      <c r="FK495" s="38"/>
      <c r="FL495" s="38"/>
      <c r="FM495" s="38"/>
      <c r="FN495" s="38"/>
      <c r="FO495" s="38"/>
      <c r="FP495" s="38"/>
      <c r="FQ495" s="38"/>
      <c r="FR495" s="38"/>
      <c r="FS495" s="38"/>
      <c r="FT495" s="38"/>
      <c r="FU495" s="38"/>
      <c r="FV495" s="38"/>
      <c r="FW495" s="38"/>
      <c r="FX495" s="38"/>
      <c r="FY495" s="38"/>
      <c r="FZ495" s="38"/>
      <c r="GA495" s="38"/>
      <c r="GB495" s="38"/>
      <c r="GC495" s="38"/>
      <c r="GD495" s="38"/>
      <c r="GE495" s="38"/>
      <c r="GF495" s="38"/>
      <c r="GG495" s="38"/>
      <c r="GH495" s="38"/>
      <c r="GI495" s="38"/>
      <c r="GJ495" s="38"/>
      <c r="GK495" s="38"/>
      <c r="GL495" s="38"/>
      <c r="GM495" s="38"/>
      <c r="GN495" s="38"/>
      <c r="GO495" s="38"/>
      <c r="GP495" s="38"/>
      <c r="GQ495" s="38"/>
      <c r="GR495" s="38"/>
      <c r="GS495" s="38"/>
      <c r="GT495" s="38"/>
      <c r="GU495" s="38"/>
      <c r="GV495" s="38"/>
      <c r="GW495" s="38"/>
      <c r="GX495" s="38"/>
      <c r="GY495" s="38"/>
      <c r="GZ495" s="38"/>
      <c r="HA495" s="38"/>
      <c r="HB495" s="38"/>
      <c r="HC495" s="38"/>
      <c r="HD495" s="38"/>
      <c r="HE495" s="38"/>
      <c r="HF495" s="38"/>
      <c r="HG495" s="38"/>
      <c r="HH495" s="38"/>
      <c r="HI495" s="38"/>
      <c r="HJ495" s="38"/>
      <c r="HK495" s="38"/>
      <c r="HL495" s="38"/>
      <c r="HM495" s="38"/>
      <c r="HN495" s="38"/>
      <c r="HO495" s="38"/>
      <c r="HP495" s="38"/>
      <c r="HQ495" s="38"/>
      <c r="HR495" s="38"/>
      <c r="HS495" s="38"/>
      <c r="HT495" s="38"/>
      <c r="HU495" s="38"/>
      <c r="HV495" s="38"/>
      <c r="HW495" s="38"/>
      <c r="HX495" s="38"/>
      <c r="HY495" s="38"/>
      <c r="HZ495" s="38"/>
      <c r="IA495" s="38"/>
    </row>
    <row r="496" spans="1:16" ht="11.25">
      <c r="A496" s="5" t="s">
        <v>4</v>
      </c>
      <c r="B496" s="6"/>
      <c r="C496" s="6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</row>
    <row r="497" spans="1:16" ht="14.25" customHeight="1">
      <c r="A497" s="8" t="s">
        <v>43</v>
      </c>
      <c r="B497" s="6"/>
      <c r="C497" s="6"/>
      <c r="D497" s="7">
        <f>D499*D501</f>
        <v>70000</v>
      </c>
      <c r="E497" s="7"/>
      <c r="F497" s="7">
        <f>D497+E497</f>
        <v>70000</v>
      </c>
      <c r="G497" s="7"/>
      <c r="H497" s="7"/>
      <c r="I497" s="7"/>
      <c r="J497" s="7">
        <f>G497</f>
        <v>0</v>
      </c>
      <c r="K497" s="7"/>
      <c r="L497" s="7"/>
      <c r="M497" s="7"/>
      <c r="N497" s="7"/>
      <c r="O497" s="7"/>
      <c r="P497" s="7">
        <f>N497</f>
        <v>0</v>
      </c>
    </row>
    <row r="498" spans="1:16" ht="11.25">
      <c r="A498" s="5" t="s">
        <v>5</v>
      </c>
      <c r="B498" s="6"/>
      <c r="C498" s="6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</row>
    <row r="499" spans="1:16" ht="23.25" customHeight="1">
      <c r="A499" s="8" t="s">
        <v>134</v>
      </c>
      <c r="B499" s="6"/>
      <c r="C499" s="6"/>
      <c r="D499" s="7">
        <v>2</v>
      </c>
      <c r="E499" s="7"/>
      <c r="F499" s="7">
        <f>D499+E499</f>
        <v>2</v>
      </c>
      <c r="G499" s="7"/>
      <c r="H499" s="7"/>
      <c r="I499" s="7"/>
      <c r="J499" s="7">
        <v>0</v>
      </c>
      <c r="K499" s="7"/>
      <c r="L499" s="7"/>
      <c r="M499" s="7"/>
      <c r="N499" s="7"/>
      <c r="O499" s="7"/>
      <c r="P499" s="7">
        <v>0</v>
      </c>
    </row>
    <row r="500" spans="1:16" ht="11.25">
      <c r="A500" s="5" t="s">
        <v>7</v>
      </c>
      <c r="B500" s="6"/>
      <c r="C500" s="6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</row>
    <row r="501" spans="1:16" ht="24.75" customHeight="1">
      <c r="A501" s="8" t="s">
        <v>135</v>
      </c>
      <c r="B501" s="6"/>
      <c r="C501" s="6"/>
      <c r="D501" s="7">
        <v>35000</v>
      </c>
      <c r="E501" s="7"/>
      <c r="F501" s="7">
        <f>D501+E501</f>
        <v>35000</v>
      </c>
      <c r="G501" s="7"/>
      <c r="H501" s="7"/>
      <c r="I501" s="7"/>
      <c r="J501" s="7">
        <f>G501</f>
        <v>0</v>
      </c>
      <c r="K501" s="7"/>
      <c r="L501" s="7"/>
      <c r="M501" s="7"/>
      <c r="N501" s="7"/>
      <c r="O501" s="7"/>
      <c r="P501" s="7">
        <v>0</v>
      </c>
    </row>
    <row r="502" spans="1:235" s="39" customFormat="1" ht="15" customHeight="1">
      <c r="A502" s="34" t="s">
        <v>412</v>
      </c>
      <c r="B502" s="35"/>
      <c r="C502" s="35"/>
      <c r="D502" s="36">
        <f>D504</f>
        <v>150399.999999935</v>
      </c>
      <c r="E502" s="36"/>
      <c r="F502" s="36">
        <f>D502</f>
        <v>150399.999999935</v>
      </c>
      <c r="G502" s="36">
        <f>G504</f>
        <v>200000.4</v>
      </c>
      <c r="H502" s="36"/>
      <c r="I502" s="36"/>
      <c r="J502" s="30">
        <f aca="true" t="shared" si="58" ref="J502:J510">G502</f>
        <v>200000.4</v>
      </c>
      <c r="K502" s="36"/>
      <c r="L502" s="36"/>
      <c r="M502" s="36"/>
      <c r="N502" s="36"/>
      <c r="O502" s="36"/>
      <c r="P502" s="36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  <c r="BD502" s="38"/>
      <c r="BE502" s="38"/>
      <c r="BF502" s="38"/>
      <c r="BG502" s="38"/>
      <c r="BH502" s="38"/>
      <c r="BI502" s="38"/>
      <c r="BJ502" s="38"/>
      <c r="BK502" s="38"/>
      <c r="BL502" s="38"/>
      <c r="BM502" s="38"/>
      <c r="BN502" s="38"/>
      <c r="BO502" s="38"/>
      <c r="BP502" s="38"/>
      <c r="BQ502" s="38"/>
      <c r="BR502" s="38"/>
      <c r="BS502" s="38"/>
      <c r="BT502" s="38"/>
      <c r="BU502" s="38"/>
      <c r="BV502" s="38"/>
      <c r="BW502" s="38"/>
      <c r="BX502" s="38"/>
      <c r="BY502" s="38"/>
      <c r="BZ502" s="38"/>
      <c r="CA502" s="38"/>
      <c r="CB502" s="38"/>
      <c r="CC502" s="38"/>
      <c r="CD502" s="38"/>
      <c r="CE502" s="38"/>
      <c r="CF502" s="38"/>
      <c r="CG502" s="38"/>
      <c r="CH502" s="38"/>
      <c r="CI502" s="38"/>
      <c r="CJ502" s="38"/>
      <c r="CK502" s="38"/>
      <c r="CL502" s="38"/>
      <c r="CM502" s="38"/>
      <c r="CN502" s="38"/>
      <c r="CO502" s="38"/>
      <c r="CP502" s="38"/>
      <c r="CQ502" s="38"/>
      <c r="CR502" s="38"/>
      <c r="CS502" s="38"/>
      <c r="CT502" s="38"/>
      <c r="CU502" s="38"/>
      <c r="CV502" s="38"/>
      <c r="CW502" s="38"/>
      <c r="CX502" s="38"/>
      <c r="CY502" s="38"/>
      <c r="CZ502" s="38"/>
      <c r="DA502" s="38"/>
      <c r="DB502" s="38"/>
      <c r="DC502" s="38"/>
      <c r="DD502" s="38"/>
      <c r="DE502" s="38"/>
      <c r="DF502" s="38"/>
      <c r="DG502" s="38"/>
      <c r="DH502" s="38"/>
      <c r="DI502" s="38"/>
      <c r="DJ502" s="38"/>
      <c r="DK502" s="38"/>
      <c r="DL502" s="38"/>
      <c r="DM502" s="38"/>
      <c r="DN502" s="38"/>
      <c r="DO502" s="38"/>
      <c r="DP502" s="38"/>
      <c r="DQ502" s="38"/>
      <c r="DR502" s="38"/>
      <c r="DS502" s="38"/>
      <c r="DT502" s="38"/>
      <c r="DU502" s="38"/>
      <c r="DV502" s="38"/>
      <c r="DW502" s="38"/>
      <c r="DX502" s="38"/>
      <c r="DY502" s="38"/>
      <c r="DZ502" s="38"/>
      <c r="EA502" s="38"/>
      <c r="EB502" s="38"/>
      <c r="EC502" s="38"/>
      <c r="ED502" s="38"/>
      <c r="EE502" s="38"/>
      <c r="EF502" s="38"/>
      <c r="EG502" s="38"/>
      <c r="EH502" s="38"/>
      <c r="EI502" s="38"/>
      <c r="EJ502" s="38"/>
      <c r="EK502" s="38"/>
      <c r="EL502" s="38"/>
      <c r="EM502" s="38"/>
      <c r="EN502" s="38"/>
      <c r="EO502" s="38"/>
      <c r="EP502" s="38"/>
      <c r="EQ502" s="38"/>
      <c r="ER502" s="38"/>
      <c r="ES502" s="38"/>
      <c r="ET502" s="38"/>
      <c r="EU502" s="38"/>
      <c r="EV502" s="38"/>
      <c r="EW502" s="38"/>
      <c r="EX502" s="38"/>
      <c r="EY502" s="38"/>
      <c r="EZ502" s="38"/>
      <c r="FA502" s="38"/>
      <c r="FB502" s="38"/>
      <c r="FC502" s="38"/>
      <c r="FD502" s="38"/>
      <c r="FE502" s="38"/>
      <c r="FF502" s="38"/>
      <c r="FG502" s="38"/>
      <c r="FH502" s="38"/>
      <c r="FI502" s="38"/>
      <c r="FJ502" s="38"/>
      <c r="FK502" s="38"/>
      <c r="FL502" s="38"/>
      <c r="FM502" s="38"/>
      <c r="FN502" s="38"/>
      <c r="FO502" s="38"/>
      <c r="FP502" s="38"/>
      <c r="FQ502" s="38"/>
      <c r="FR502" s="38"/>
      <c r="FS502" s="38"/>
      <c r="FT502" s="38"/>
      <c r="FU502" s="38"/>
      <c r="FV502" s="38"/>
      <c r="FW502" s="38"/>
      <c r="FX502" s="38"/>
      <c r="FY502" s="38"/>
      <c r="FZ502" s="38"/>
      <c r="GA502" s="38"/>
      <c r="GB502" s="38"/>
      <c r="GC502" s="38"/>
      <c r="GD502" s="38"/>
      <c r="GE502" s="38"/>
      <c r="GF502" s="38"/>
      <c r="GG502" s="38"/>
      <c r="GH502" s="38"/>
      <c r="GI502" s="38"/>
      <c r="GJ502" s="38"/>
      <c r="GK502" s="38"/>
      <c r="GL502" s="38"/>
      <c r="GM502" s="38"/>
      <c r="GN502" s="38"/>
      <c r="GO502" s="38"/>
      <c r="GP502" s="38"/>
      <c r="GQ502" s="38"/>
      <c r="GR502" s="38"/>
      <c r="GS502" s="38"/>
      <c r="GT502" s="38"/>
      <c r="GU502" s="38"/>
      <c r="GV502" s="38"/>
      <c r="GW502" s="38"/>
      <c r="GX502" s="38"/>
      <c r="GY502" s="38"/>
      <c r="GZ502" s="38"/>
      <c r="HA502" s="38"/>
      <c r="HB502" s="38"/>
      <c r="HC502" s="38"/>
      <c r="HD502" s="38"/>
      <c r="HE502" s="38"/>
      <c r="HF502" s="38"/>
      <c r="HG502" s="38"/>
      <c r="HH502" s="38"/>
      <c r="HI502" s="38"/>
      <c r="HJ502" s="38"/>
      <c r="HK502" s="38"/>
      <c r="HL502" s="38"/>
      <c r="HM502" s="38"/>
      <c r="HN502" s="38"/>
      <c r="HO502" s="38"/>
      <c r="HP502" s="38"/>
      <c r="HQ502" s="38"/>
      <c r="HR502" s="38"/>
      <c r="HS502" s="38"/>
      <c r="HT502" s="38"/>
      <c r="HU502" s="38"/>
      <c r="HV502" s="38"/>
      <c r="HW502" s="38"/>
      <c r="HX502" s="38"/>
      <c r="HY502" s="38"/>
      <c r="HZ502" s="38"/>
      <c r="IA502" s="38"/>
    </row>
    <row r="503" spans="1:16" ht="12" customHeight="1">
      <c r="A503" s="5" t="s">
        <v>4</v>
      </c>
      <c r="B503" s="6"/>
      <c r="C503" s="6"/>
      <c r="D503" s="7"/>
      <c r="E503" s="7"/>
      <c r="F503" s="7"/>
      <c r="G503" s="7"/>
      <c r="H503" s="7"/>
      <c r="I503" s="7"/>
      <c r="J503" s="7">
        <f t="shared" si="58"/>
        <v>0</v>
      </c>
      <c r="K503" s="7"/>
      <c r="L503" s="7"/>
      <c r="M503" s="7"/>
      <c r="N503" s="7"/>
      <c r="O503" s="7"/>
      <c r="P503" s="7"/>
    </row>
    <row r="504" spans="1:16" ht="12" customHeight="1">
      <c r="A504" s="8" t="s">
        <v>43</v>
      </c>
      <c r="B504" s="6"/>
      <c r="C504" s="6"/>
      <c r="D504" s="7">
        <f>(D506*D509)+(D507*D510)</f>
        <v>150399.999999935</v>
      </c>
      <c r="E504" s="7"/>
      <c r="F504" s="7">
        <f>D504</f>
        <v>150399.999999935</v>
      </c>
      <c r="G504" s="7">
        <f>(G506*G509)+(G507*G510)</f>
        <v>200000.4</v>
      </c>
      <c r="H504" s="7"/>
      <c r="I504" s="7"/>
      <c r="J504" s="7">
        <f t="shared" si="58"/>
        <v>200000.4</v>
      </c>
      <c r="K504" s="7"/>
      <c r="L504" s="7"/>
      <c r="M504" s="7"/>
      <c r="N504" s="7"/>
      <c r="O504" s="7"/>
      <c r="P504" s="7"/>
    </row>
    <row r="505" spans="1:16" ht="12" customHeight="1">
      <c r="A505" s="5" t="s">
        <v>5</v>
      </c>
      <c r="B505" s="6"/>
      <c r="C505" s="6"/>
      <c r="D505" s="7"/>
      <c r="E505" s="7"/>
      <c r="F505" s="7"/>
      <c r="G505" s="7"/>
      <c r="H505" s="7"/>
      <c r="I505" s="7"/>
      <c r="J505" s="7">
        <f t="shared" si="58"/>
        <v>0</v>
      </c>
      <c r="K505" s="7"/>
      <c r="L505" s="7"/>
      <c r="M505" s="7"/>
      <c r="N505" s="7"/>
      <c r="O505" s="7"/>
      <c r="P505" s="7"/>
    </row>
    <row r="506" spans="1:16" ht="24.75" customHeight="1">
      <c r="A506" s="8" t="s">
        <v>156</v>
      </c>
      <c r="B506" s="6"/>
      <c r="C506" s="6"/>
      <c r="D506" s="7">
        <v>57</v>
      </c>
      <c r="E506" s="7"/>
      <c r="F506" s="7">
        <v>57</v>
      </c>
      <c r="G506" s="7">
        <v>57</v>
      </c>
      <c r="H506" s="7"/>
      <c r="I506" s="7"/>
      <c r="J506" s="7">
        <f t="shared" si="58"/>
        <v>57</v>
      </c>
      <c r="K506" s="7"/>
      <c r="L506" s="7"/>
      <c r="M506" s="7"/>
      <c r="N506" s="7"/>
      <c r="O506" s="7"/>
      <c r="P506" s="7"/>
    </row>
    <row r="507" spans="1:16" ht="15.75" customHeight="1">
      <c r="A507" s="8" t="s">
        <v>154</v>
      </c>
      <c r="B507" s="6"/>
      <c r="C507" s="6"/>
      <c r="D507" s="7">
        <v>145</v>
      </c>
      <c r="E507" s="7"/>
      <c r="F507" s="7">
        <f>D507</f>
        <v>145</v>
      </c>
      <c r="G507" s="7">
        <v>145</v>
      </c>
      <c r="H507" s="7"/>
      <c r="I507" s="7"/>
      <c r="J507" s="7">
        <f t="shared" si="58"/>
        <v>145</v>
      </c>
      <c r="K507" s="7"/>
      <c r="L507" s="7"/>
      <c r="M507" s="7"/>
      <c r="N507" s="7"/>
      <c r="O507" s="7"/>
      <c r="P507" s="7"/>
    </row>
    <row r="508" spans="1:16" ht="12.75" customHeight="1">
      <c r="A508" s="5" t="s">
        <v>7</v>
      </c>
      <c r="B508" s="6"/>
      <c r="C508" s="6"/>
      <c r="D508" s="7"/>
      <c r="E508" s="7"/>
      <c r="F508" s="7"/>
      <c r="G508" s="7"/>
      <c r="H508" s="7"/>
      <c r="I508" s="7"/>
      <c r="J508" s="7">
        <f t="shared" si="58"/>
        <v>0</v>
      </c>
      <c r="K508" s="7"/>
      <c r="L508" s="7"/>
      <c r="M508" s="7"/>
      <c r="N508" s="7"/>
      <c r="O508" s="7"/>
      <c r="P508" s="7"/>
    </row>
    <row r="509" spans="1:16" ht="24.75" customHeight="1">
      <c r="A509" s="8" t="s">
        <v>155</v>
      </c>
      <c r="B509" s="6"/>
      <c r="C509" s="6"/>
      <c r="D509" s="7">
        <v>1950.89</v>
      </c>
      <c r="E509" s="7"/>
      <c r="F509" s="7">
        <f>D509</f>
        <v>1950.89</v>
      </c>
      <c r="G509" s="7">
        <v>2596.5</v>
      </c>
      <c r="H509" s="7"/>
      <c r="I509" s="7"/>
      <c r="J509" s="7">
        <f t="shared" si="58"/>
        <v>2596.5</v>
      </c>
      <c r="K509" s="7"/>
      <c r="L509" s="7"/>
      <c r="M509" s="7"/>
      <c r="N509" s="7"/>
      <c r="O509" s="7"/>
      <c r="P509" s="7"/>
    </row>
    <row r="510" spans="1:16" ht="24.75" customHeight="1">
      <c r="A510" s="8" t="s">
        <v>157</v>
      </c>
      <c r="B510" s="6"/>
      <c r="C510" s="6"/>
      <c r="D510" s="7">
        <v>270.339793103</v>
      </c>
      <c r="E510" s="7"/>
      <c r="F510" s="7">
        <f>D510</f>
        <v>270.339793103</v>
      </c>
      <c r="G510" s="7">
        <v>358.62</v>
      </c>
      <c r="H510" s="7"/>
      <c r="I510" s="7"/>
      <c r="J510" s="7">
        <f t="shared" si="58"/>
        <v>358.62</v>
      </c>
      <c r="K510" s="7"/>
      <c r="L510" s="7"/>
      <c r="M510" s="7"/>
      <c r="N510" s="7"/>
      <c r="O510" s="7"/>
      <c r="P510" s="7"/>
    </row>
    <row r="511" spans="1:235" s="39" customFormat="1" ht="25.5" customHeight="1">
      <c r="A511" s="34" t="s">
        <v>413</v>
      </c>
      <c r="B511" s="35"/>
      <c r="C511" s="35"/>
      <c r="D511" s="36">
        <f>D513</f>
        <v>399999.99999963003</v>
      </c>
      <c r="E511" s="36"/>
      <c r="F511" s="36">
        <f>D511</f>
        <v>399999.99999963003</v>
      </c>
      <c r="G511" s="36">
        <f>G513</f>
        <v>450000</v>
      </c>
      <c r="H511" s="36"/>
      <c r="I511" s="36"/>
      <c r="J511" s="36">
        <f>G511+H511</f>
        <v>450000</v>
      </c>
      <c r="K511" s="36"/>
      <c r="L511" s="36"/>
      <c r="M511" s="36"/>
      <c r="N511" s="36">
        <f>N513</f>
        <v>500000.00204999995</v>
      </c>
      <c r="O511" s="36"/>
      <c r="P511" s="36">
        <f>N511</f>
        <v>500000.00204999995</v>
      </c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  <c r="BD511" s="38"/>
      <c r="BE511" s="38"/>
      <c r="BF511" s="38"/>
      <c r="BG511" s="38"/>
      <c r="BH511" s="38"/>
      <c r="BI511" s="38"/>
      <c r="BJ511" s="38"/>
      <c r="BK511" s="38"/>
      <c r="BL511" s="38"/>
      <c r="BM511" s="38"/>
      <c r="BN511" s="38"/>
      <c r="BO511" s="38"/>
      <c r="BP511" s="38"/>
      <c r="BQ511" s="38"/>
      <c r="BR511" s="38"/>
      <c r="BS511" s="38"/>
      <c r="BT511" s="38"/>
      <c r="BU511" s="38"/>
      <c r="BV511" s="38"/>
      <c r="BW511" s="38"/>
      <c r="BX511" s="38"/>
      <c r="BY511" s="38"/>
      <c r="BZ511" s="38"/>
      <c r="CA511" s="38"/>
      <c r="CB511" s="38"/>
      <c r="CC511" s="38"/>
      <c r="CD511" s="38"/>
      <c r="CE511" s="38"/>
      <c r="CF511" s="38"/>
      <c r="CG511" s="38"/>
      <c r="CH511" s="38"/>
      <c r="CI511" s="38"/>
      <c r="CJ511" s="38"/>
      <c r="CK511" s="38"/>
      <c r="CL511" s="38"/>
      <c r="CM511" s="38"/>
      <c r="CN511" s="38"/>
      <c r="CO511" s="38"/>
      <c r="CP511" s="38"/>
      <c r="CQ511" s="38"/>
      <c r="CR511" s="38"/>
      <c r="CS511" s="38"/>
      <c r="CT511" s="38"/>
      <c r="CU511" s="38"/>
      <c r="CV511" s="38"/>
      <c r="CW511" s="38"/>
      <c r="CX511" s="38"/>
      <c r="CY511" s="38"/>
      <c r="CZ511" s="38"/>
      <c r="DA511" s="38"/>
      <c r="DB511" s="38"/>
      <c r="DC511" s="38"/>
      <c r="DD511" s="38"/>
      <c r="DE511" s="38"/>
      <c r="DF511" s="38"/>
      <c r="DG511" s="38"/>
      <c r="DH511" s="38"/>
      <c r="DI511" s="38"/>
      <c r="DJ511" s="38"/>
      <c r="DK511" s="38"/>
      <c r="DL511" s="38"/>
      <c r="DM511" s="38"/>
      <c r="DN511" s="38"/>
      <c r="DO511" s="38"/>
      <c r="DP511" s="38"/>
      <c r="DQ511" s="38"/>
      <c r="DR511" s="38"/>
      <c r="DS511" s="38"/>
      <c r="DT511" s="38"/>
      <c r="DU511" s="38"/>
      <c r="DV511" s="38"/>
      <c r="DW511" s="38"/>
      <c r="DX511" s="38"/>
      <c r="DY511" s="38"/>
      <c r="DZ511" s="38"/>
      <c r="EA511" s="38"/>
      <c r="EB511" s="38"/>
      <c r="EC511" s="38"/>
      <c r="ED511" s="38"/>
      <c r="EE511" s="38"/>
      <c r="EF511" s="38"/>
      <c r="EG511" s="38"/>
      <c r="EH511" s="38"/>
      <c r="EI511" s="38"/>
      <c r="EJ511" s="38"/>
      <c r="EK511" s="38"/>
      <c r="EL511" s="38"/>
      <c r="EM511" s="38"/>
      <c r="EN511" s="38"/>
      <c r="EO511" s="38"/>
      <c r="EP511" s="38"/>
      <c r="EQ511" s="38"/>
      <c r="ER511" s="38"/>
      <c r="ES511" s="38"/>
      <c r="ET511" s="38"/>
      <c r="EU511" s="38"/>
      <c r="EV511" s="38"/>
      <c r="EW511" s="38"/>
      <c r="EX511" s="38"/>
      <c r="EY511" s="38"/>
      <c r="EZ511" s="38"/>
      <c r="FA511" s="38"/>
      <c r="FB511" s="38"/>
      <c r="FC511" s="38"/>
      <c r="FD511" s="38"/>
      <c r="FE511" s="38"/>
      <c r="FF511" s="38"/>
      <c r="FG511" s="38"/>
      <c r="FH511" s="38"/>
      <c r="FI511" s="38"/>
      <c r="FJ511" s="38"/>
      <c r="FK511" s="38"/>
      <c r="FL511" s="38"/>
      <c r="FM511" s="38"/>
      <c r="FN511" s="38"/>
      <c r="FO511" s="38"/>
      <c r="FP511" s="38"/>
      <c r="FQ511" s="38"/>
      <c r="FR511" s="38"/>
      <c r="FS511" s="38"/>
      <c r="FT511" s="38"/>
      <c r="FU511" s="38"/>
      <c r="FV511" s="38"/>
      <c r="FW511" s="38"/>
      <c r="FX511" s="38"/>
      <c r="FY511" s="38"/>
      <c r="FZ511" s="38"/>
      <c r="GA511" s="38"/>
      <c r="GB511" s="38"/>
      <c r="GC511" s="38"/>
      <c r="GD511" s="38"/>
      <c r="GE511" s="38"/>
      <c r="GF511" s="38"/>
      <c r="GG511" s="38"/>
      <c r="GH511" s="38"/>
      <c r="GI511" s="38"/>
      <c r="GJ511" s="38"/>
      <c r="GK511" s="38"/>
      <c r="GL511" s="38"/>
      <c r="GM511" s="38"/>
      <c r="GN511" s="38"/>
      <c r="GO511" s="38"/>
      <c r="GP511" s="38"/>
      <c r="GQ511" s="38"/>
      <c r="GR511" s="38"/>
      <c r="GS511" s="38"/>
      <c r="GT511" s="38"/>
      <c r="GU511" s="38"/>
      <c r="GV511" s="38"/>
      <c r="GW511" s="38"/>
      <c r="GX511" s="38"/>
      <c r="GY511" s="38"/>
      <c r="GZ511" s="38"/>
      <c r="HA511" s="38"/>
      <c r="HB511" s="38"/>
      <c r="HC511" s="38"/>
      <c r="HD511" s="38"/>
      <c r="HE511" s="38"/>
      <c r="HF511" s="38"/>
      <c r="HG511" s="38"/>
      <c r="HH511" s="38"/>
      <c r="HI511" s="38"/>
      <c r="HJ511" s="38"/>
      <c r="HK511" s="38"/>
      <c r="HL511" s="38"/>
      <c r="HM511" s="38"/>
      <c r="HN511" s="38"/>
      <c r="HO511" s="38"/>
      <c r="HP511" s="38"/>
      <c r="HQ511" s="38"/>
      <c r="HR511" s="38"/>
      <c r="HS511" s="38"/>
      <c r="HT511" s="38"/>
      <c r="HU511" s="38"/>
      <c r="HV511" s="38"/>
      <c r="HW511" s="38"/>
      <c r="HX511" s="38"/>
      <c r="HY511" s="38"/>
      <c r="HZ511" s="38"/>
      <c r="IA511" s="38"/>
    </row>
    <row r="512" spans="1:16" ht="11.25" customHeight="1">
      <c r="A512" s="5" t="s">
        <v>4</v>
      </c>
      <c r="B512" s="6"/>
      <c r="C512" s="6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36"/>
    </row>
    <row r="513" spans="1:16" ht="14.25" customHeight="1">
      <c r="A513" s="8" t="s">
        <v>43</v>
      </c>
      <c r="B513" s="6"/>
      <c r="C513" s="6"/>
      <c r="D513" s="7">
        <f>D515*D517</f>
        <v>399999.99999963003</v>
      </c>
      <c r="E513" s="7"/>
      <c r="F513" s="7">
        <f>D513+E513</f>
        <v>399999.99999963003</v>
      </c>
      <c r="G513" s="7">
        <f>G515*G517</f>
        <v>450000</v>
      </c>
      <c r="H513" s="7"/>
      <c r="I513" s="7"/>
      <c r="J513" s="7">
        <f>G513+H513</f>
        <v>450000</v>
      </c>
      <c r="K513" s="7"/>
      <c r="L513" s="7"/>
      <c r="M513" s="7"/>
      <c r="N513" s="7">
        <f>N515*N517</f>
        <v>500000.00204999995</v>
      </c>
      <c r="O513" s="7"/>
      <c r="P513" s="36">
        <f>N513</f>
        <v>500000.00204999995</v>
      </c>
    </row>
    <row r="514" spans="1:16" ht="10.5" customHeight="1">
      <c r="A514" s="5" t="s">
        <v>5</v>
      </c>
      <c r="B514" s="6"/>
      <c r="C514" s="6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36"/>
    </row>
    <row r="515" spans="1:16" ht="24.75" customHeight="1">
      <c r="A515" s="8" t="s">
        <v>162</v>
      </c>
      <c r="B515" s="6"/>
      <c r="C515" s="6"/>
      <c r="D515" s="7">
        <v>307</v>
      </c>
      <c r="E515" s="7"/>
      <c r="F515" s="7">
        <f>D515</f>
        <v>307</v>
      </c>
      <c r="G515" s="7">
        <v>300</v>
      </c>
      <c r="H515" s="7"/>
      <c r="I515" s="7"/>
      <c r="J515" s="7">
        <f>G515+H515</f>
        <v>300</v>
      </c>
      <c r="K515" s="7"/>
      <c r="L515" s="7"/>
      <c r="M515" s="7"/>
      <c r="N515" s="7">
        <v>213</v>
      </c>
      <c r="O515" s="7"/>
      <c r="P515" s="36">
        <f>N515</f>
        <v>213</v>
      </c>
    </row>
    <row r="516" spans="1:16" ht="11.25">
      <c r="A516" s="5" t="s">
        <v>7</v>
      </c>
      <c r="B516" s="6"/>
      <c r="C516" s="6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36"/>
    </row>
    <row r="517" spans="1:16" ht="24.75" customHeight="1">
      <c r="A517" s="8" t="s">
        <v>163</v>
      </c>
      <c r="B517" s="6"/>
      <c r="C517" s="6"/>
      <c r="D517" s="7">
        <v>1302.93159609</v>
      </c>
      <c r="E517" s="7"/>
      <c r="F517" s="7">
        <f>D517</f>
        <v>1302.93159609</v>
      </c>
      <c r="G517" s="7">
        <f>450000/300</f>
        <v>1500</v>
      </c>
      <c r="H517" s="7"/>
      <c r="I517" s="7"/>
      <c r="J517" s="7">
        <f>G517+H517</f>
        <v>1500</v>
      </c>
      <c r="K517" s="7"/>
      <c r="L517" s="7"/>
      <c r="M517" s="7"/>
      <c r="N517" s="7">
        <v>2347.41785</v>
      </c>
      <c r="O517" s="7"/>
      <c r="P517" s="36">
        <f>N517</f>
        <v>2347.41785</v>
      </c>
    </row>
    <row r="518" spans="1:235" s="39" customFormat="1" ht="36.75" customHeight="1">
      <c r="A518" s="34" t="s">
        <v>414</v>
      </c>
      <c r="B518" s="35"/>
      <c r="C518" s="35"/>
      <c r="D518" s="36">
        <f>700000+35000+10000</f>
        <v>745000</v>
      </c>
      <c r="E518" s="36">
        <f>E520</f>
        <v>1000000</v>
      </c>
      <c r="F518" s="36">
        <f>D518+E518</f>
        <v>1745000</v>
      </c>
      <c r="G518" s="36">
        <v>200000</v>
      </c>
      <c r="H518" s="36">
        <f>1300000+50000</f>
        <v>1350000</v>
      </c>
      <c r="I518" s="36"/>
      <c r="J518" s="36">
        <f>G518+H518</f>
        <v>1550000</v>
      </c>
      <c r="K518" s="36"/>
      <c r="L518" s="36"/>
      <c r="M518" s="36"/>
      <c r="N518" s="36">
        <f>N523*N526</f>
        <v>400000</v>
      </c>
      <c r="O518" s="36">
        <f>O523*O526</f>
        <v>1600000</v>
      </c>
      <c r="P518" s="36">
        <f>O518+N518</f>
        <v>2000000</v>
      </c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  <c r="BD518" s="38"/>
      <c r="BE518" s="38"/>
      <c r="BF518" s="38"/>
      <c r="BG518" s="38"/>
      <c r="BH518" s="38"/>
      <c r="BI518" s="38"/>
      <c r="BJ518" s="38"/>
      <c r="BK518" s="38"/>
      <c r="BL518" s="38"/>
      <c r="BM518" s="38"/>
      <c r="BN518" s="38"/>
      <c r="BO518" s="38"/>
      <c r="BP518" s="38"/>
      <c r="BQ518" s="38"/>
      <c r="BR518" s="38"/>
      <c r="BS518" s="38"/>
      <c r="BT518" s="38"/>
      <c r="BU518" s="38"/>
      <c r="BV518" s="38"/>
      <c r="BW518" s="38"/>
      <c r="BX518" s="38"/>
      <c r="BY518" s="38"/>
      <c r="BZ518" s="38"/>
      <c r="CA518" s="38"/>
      <c r="CB518" s="38"/>
      <c r="CC518" s="38"/>
      <c r="CD518" s="38"/>
      <c r="CE518" s="38"/>
      <c r="CF518" s="38"/>
      <c r="CG518" s="38"/>
      <c r="CH518" s="38"/>
      <c r="CI518" s="38"/>
      <c r="CJ518" s="38"/>
      <c r="CK518" s="38"/>
      <c r="CL518" s="38"/>
      <c r="CM518" s="38"/>
      <c r="CN518" s="38"/>
      <c r="CO518" s="38"/>
      <c r="CP518" s="38"/>
      <c r="CQ518" s="38"/>
      <c r="CR518" s="38"/>
      <c r="CS518" s="38"/>
      <c r="CT518" s="38"/>
      <c r="CU518" s="38"/>
      <c r="CV518" s="38"/>
      <c r="CW518" s="38"/>
      <c r="CX518" s="38"/>
      <c r="CY518" s="38"/>
      <c r="CZ518" s="38"/>
      <c r="DA518" s="38"/>
      <c r="DB518" s="38"/>
      <c r="DC518" s="38"/>
      <c r="DD518" s="38"/>
      <c r="DE518" s="38"/>
      <c r="DF518" s="38"/>
      <c r="DG518" s="38"/>
      <c r="DH518" s="38"/>
      <c r="DI518" s="38"/>
      <c r="DJ518" s="38"/>
      <c r="DK518" s="38"/>
      <c r="DL518" s="38"/>
      <c r="DM518" s="38"/>
      <c r="DN518" s="38"/>
      <c r="DO518" s="38"/>
      <c r="DP518" s="38"/>
      <c r="DQ518" s="38"/>
      <c r="DR518" s="38"/>
      <c r="DS518" s="38"/>
      <c r="DT518" s="38"/>
      <c r="DU518" s="38"/>
      <c r="DV518" s="38"/>
      <c r="DW518" s="38"/>
      <c r="DX518" s="38"/>
      <c r="DY518" s="38"/>
      <c r="DZ518" s="38"/>
      <c r="EA518" s="38"/>
      <c r="EB518" s="38"/>
      <c r="EC518" s="38"/>
      <c r="ED518" s="38"/>
      <c r="EE518" s="38"/>
      <c r="EF518" s="38"/>
      <c r="EG518" s="38"/>
      <c r="EH518" s="38"/>
      <c r="EI518" s="38"/>
      <c r="EJ518" s="38"/>
      <c r="EK518" s="38"/>
      <c r="EL518" s="38"/>
      <c r="EM518" s="38"/>
      <c r="EN518" s="38"/>
      <c r="EO518" s="38"/>
      <c r="EP518" s="38"/>
      <c r="EQ518" s="38"/>
      <c r="ER518" s="38"/>
      <c r="ES518" s="38"/>
      <c r="ET518" s="38"/>
      <c r="EU518" s="38"/>
      <c r="EV518" s="38"/>
      <c r="EW518" s="38"/>
      <c r="EX518" s="38"/>
      <c r="EY518" s="38"/>
      <c r="EZ518" s="38"/>
      <c r="FA518" s="38"/>
      <c r="FB518" s="38"/>
      <c r="FC518" s="38"/>
      <c r="FD518" s="38"/>
      <c r="FE518" s="38"/>
      <c r="FF518" s="38"/>
      <c r="FG518" s="38"/>
      <c r="FH518" s="38"/>
      <c r="FI518" s="38"/>
      <c r="FJ518" s="38"/>
      <c r="FK518" s="38"/>
      <c r="FL518" s="38"/>
      <c r="FM518" s="38"/>
      <c r="FN518" s="38"/>
      <c r="FO518" s="38"/>
      <c r="FP518" s="38"/>
      <c r="FQ518" s="38"/>
      <c r="FR518" s="38"/>
      <c r="FS518" s="38"/>
      <c r="FT518" s="38"/>
      <c r="FU518" s="38"/>
      <c r="FV518" s="38"/>
      <c r="FW518" s="38"/>
      <c r="FX518" s="38"/>
      <c r="FY518" s="38"/>
      <c r="FZ518" s="38"/>
      <c r="GA518" s="38"/>
      <c r="GB518" s="38"/>
      <c r="GC518" s="38"/>
      <c r="GD518" s="38"/>
      <c r="GE518" s="38"/>
      <c r="GF518" s="38"/>
      <c r="GG518" s="38"/>
      <c r="GH518" s="38"/>
      <c r="GI518" s="38"/>
      <c r="GJ518" s="38"/>
      <c r="GK518" s="38"/>
      <c r="GL518" s="38"/>
      <c r="GM518" s="38"/>
      <c r="GN518" s="38"/>
      <c r="GO518" s="38"/>
      <c r="GP518" s="38"/>
      <c r="GQ518" s="38"/>
      <c r="GR518" s="38"/>
      <c r="GS518" s="38"/>
      <c r="GT518" s="38"/>
      <c r="GU518" s="38"/>
      <c r="GV518" s="38"/>
      <c r="GW518" s="38"/>
      <c r="GX518" s="38"/>
      <c r="GY518" s="38"/>
      <c r="GZ518" s="38"/>
      <c r="HA518" s="38"/>
      <c r="HB518" s="38"/>
      <c r="HC518" s="38"/>
      <c r="HD518" s="38"/>
      <c r="HE518" s="38"/>
      <c r="HF518" s="38"/>
      <c r="HG518" s="38"/>
      <c r="HH518" s="38"/>
      <c r="HI518" s="38"/>
      <c r="HJ518" s="38"/>
      <c r="HK518" s="38"/>
      <c r="HL518" s="38"/>
      <c r="HM518" s="38"/>
      <c r="HN518" s="38"/>
      <c r="HO518" s="38"/>
      <c r="HP518" s="38"/>
      <c r="HQ518" s="38"/>
      <c r="HR518" s="38"/>
      <c r="HS518" s="38"/>
      <c r="HT518" s="38"/>
      <c r="HU518" s="38"/>
      <c r="HV518" s="38"/>
      <c r="HW518" s="38"/>
      <c r="HX518" s="38"/>
      <c r="HY518" s="38"/>
      <c r="HZ518" s="38"/>
      <c r="IA518" s="38"/>
    </row>
    <row r="519" spans="1:16" ht="11.25">
      <c r="A519" s="5" t="s">
        <v>4</v>
      </c>
      <c r="B519" s="6"/>
      <c r="C519" s="6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36"/>
    </row>
    <row r="520" spans="1:16" ht="22.5">
      <c r="A520" s="8" t="s">
        <v>349</v>
      </c>
      <c r="B520" s="6"/>
      <c r="C520" s="6"/>
      <c r="D520" s="7">
        <v>700000</v>
      </c>
      <c r="E520" s="7">
        <f>E523*E526</f>
        <v>1000000</v>
      </c>
      <c r="F520" s="7">
        <f>D520+E520</f>
        <v>1700000</v>
      </c>
      <c r="G520" s="7">
        <v>200000</v>
      </c>
      <c r="H520" s="7">
        <f>1300000+50000</f>
        <v>1350000</v>
      </c>
      <c r="I520" s="7"/>
      <c r="J520" s="7">
        <f>G520+H520</f>
        <v>1550000</v>
      </c>
      <c r="K520" s="7"/>
      <c r="L520" s="7"/>
      <c r="M520" s="7"/>
      <c r="N520" s="7">
        <f>N523*N526</f>
        <v>400000</v>
      </c>
      <c r="O520" s="7">
        <f>O523*O526</f>
        <v>1600000</v>
      </c>
      <c r="P520" s="7">
        <f>O520+N520</f>
        <v>2000000</v>
      </c>
    </row>
    <row r="521" spans="1:16" ht="22.5">
      <c r="A521" s="8" t="s">
        <v>352</v>
      </c>
      <c r="B521" s="6"/>
      <c r="C521" s="6"/>
      <c r="D521" s="7">
        <f>35000+10000</f>
        <v>45000</v>
      </c>
      <c r="E521" s="7"/>
      <c r="F521" s="7">
        <f>D521+E521</f>
        <v>45000</v>
      </c>
      <c r="G521" s="7"/>
      <c r="H521" s="7"/>
      <c r="I521" s="7"/>
      <c r="J521" s="7"/>
      <c r="K521" s="7"/>
      <c r="L521" s="7"/>
      <c r="M521" s="7"/>
      <c r="N521" s="7"/>
      <c r="O521" s="7"/>
      <c r="P521" s="7"/>
    </row>
    <row r="522" spans="1:16" ht="11.25">
      <c r="A522" s="5" t="s">
        <v>5</v>
      </c>
      <c r="B522" s="6"/>
      <c r="C522" s="6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</row>
    <row r="523" spans="1:16" ht="22.5">
      <c r="A523" s="72" t="s">
        <v>183</v>
      </c>
      <c r="B523" s="6"/>
      <c r="C523" s="6"/>
      <c r="D523" s="7">
        <v>6</v>
      </c>
      <c r="E523" s="7">
        <v>2</v>
      </c>
      <c r="F523" s="7">
        <f>D523+E523</f>
        <v>8</v>
      </c>
      <c r="G523" s="7">
        <v>1</v>
      </c>
      <c r="H523" s="7">
        <v>3</v>
      </c>
      <c r="I523" s="7"/>
      <c r="J523" s="7">
        <f>G523+H523</f>
        <v>4</v>
      </c>
      <c r="K523" s="7"/>
      <c r="L523" s="7"/>
      <c r="M523" s="7"/>
      <c r="N523" s="7">
        <v>5</v>
      </c>
      <c r="O523" s="7">
        <v>4</v>
      </c>
      <c r="P523" s="7">
        <f>O523+N523</f>
        <v>9</v>
      </c>
    </row>
    <row r="524" spans="1:16" ht="22.5">
      <c r="A524" s="72" t="s">
        <v>350</v>
      </c>
      <c r="B524" s="6"/>
      <c r="C524" s="6"/>
      <c r="D524" s="7">
        <v>1</v>
      </c>
      <c r="E524" s="7"/>
      <c r="F524" s="7">
        <f>D524+E524</f>
        <v>1</v>
      </c>
      <c r="G524" s="7"/>
      <c r="H524" s="7"/>
      <c r="I524" s="7"/>
      <c r="J524" s="7"/>
      <c r="K524" s="7"/>
      <c r="L524" s="7"/>
      <c r="M524" s="7"/>
      <c r="N524" s="7"/>
      <c r="O524" s="7"/>
      <c r="P524" s="7"/>
    </row>
    <row r="525" spans="1:16" ht="11.25">
      <c r="A525" s="5" t="s">
        <v>7</v>
      </c>
      <c r="B525" s="6"/>
      <c r="C525" s="6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</row>
    <row r="526" spans="1:16" ht="33.75">
      <c r="A526" s="8" t="s">
        <v>203</v>
      </c>
      <c r="B526" s="6"/>
      <c r="C526" s="6"/>
      <c r="D526" s="7">
        <v>116666.66</v>
      </c>
      <c r="E526" s="7">
        <v>500000</v>
      </c>
      <c r="F526" s="7">
        <f>D526+E526</f>
        <v>616666.66</v>
      </c>
      <c r="G526" s="7">
        <v>200000</v>
      </c>
      <c r="H526" s="7">
        <v>433333.33</v>
      </c>
      <c r="I526" s="7"/>
      <c r="J526" s="7">
        <f>G526+H526</f>
        <v>633333.3300000001</v>
      </c>
      <c r="K526" s="7"/>
      <c r="L526" s="7"/>
      <c r="M526" s="7"/>
      <c r="N526" s="7">
        <v>80000</v>
      </c>
      <c r="O526" s="7">
        <v>400000</v>
      </c>
      <c r="P526" s="7">
        <f>O526+N526</f>
        <v>480000</v>
      </c>
    </row>
    <row r="527" spans="1:16" ht="22.5">
      <c r="A527" s="8" t="s">
        <v>351</v>
      </c>
      <c r="B527" s="6"/>
      <c r="C527" s="6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</row>
    <row r="528" spans="1:16" ht="11.25">
      <c r="A528" s="8"/>
      <c r="B528" s="6"/>
      <c r="C528" s="6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</row>
    <row r="529" spans="1:235" s="39" customFormat="1" ht="24.75" customHeight="1">
      <c r="A529" s="34" t="s">
        <v>415</v>
      </c>
      <c r="B529" s="35"/>
      <c r="C529" s="35"/>
      <c r="D529" s="36">
        <f>D531</f>
        <v>100000</v>
      </c>
      <c r="E529" s="36"/>
      <c r="F529" s="36">
        <f>D529+E529</f>
        <v>100000</v>
      </c>
      <c r="G529" s="36">
        <f>G533*G535</f>
        <v>130000</v>
      </c>
      <c r="H529" s="36"/>
      <c r="I529" s="36"/>
      <c r="J529" s="36">
        <f>G529+H529</f>
        <v>130000</v>
      </c>
      <c r="K529" s="36"/>
      <c r="L529" s="36"/>
      <c r="M529" s="36"/>
      <c r="N529" s="36">
        <f>N535*N533</f>
        <v>350000</v>
      </c>
      <c r="O529" s="36">
        <f>O535*O533</f>
        <v>0</v>
      </c>
      <c r="P529" s="36">
        <f>P535*P533</f>
        <v>350000</v>
      </c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  <c r="BD529" s="38"/>
      <c r="BE529" s="38"/>
      <c r="BF529" s="38"/>
      <c r="BG529" s="38"/>
      <c r="BH529" s="38"/>
      <c r="BI529" s="38"/>
      <c r="BJ529" s="38"/>
      <c r="BK529" s="38"/>
      <c r="BL529" s="38"/>
      <c r="BM529" s="38"/>
      <c r="BN529" s="38"/>
      <c r="BO529" s="38"/>
      <c r="BP529" s="38"/>
      <c r="BQ529" s="38"/>
      <c r="BR529" s="38"/>
      <c r="BS529" s="38"/>
      <c r="BT529" s="38"/>
      <c r="BU529" s="38"/>
      <c r="BV529" s="38"/>
      <c r="BW529" s="38"/>
      <c r="BX529" s="38"/>
      <c r="BY529" s="38"/>
      <c r="BZ529" s="38"/>
      <c r="CA529" s="38"/>
      <c r="CB529" s="38"/>
      <c r="CC529" s="38"/>
      <c r="CD529" s="38"/>
      <c r="CE529" s="38"/>
      <c r="CF529" s="38"/>
      <c r="CG529" s="38"/>
      <c r="CH529" s="38"/>
      <c r="CI529" s="38"/>
      <c r="CJ529" s="38"/>
      <c r="CK529" s="38"/>
      <c r="CL529" s="38"/>
      <c r="CM529" s="38"/>
      <c r="CN529" s="38"/>
      <c r="CO529" s="38"/>
      <c r="CP529" s="38"/>
      <c r="CQ529" s="38"/>
      <c r="CR529" s="38"/>
      <c r="CS529" s="38"/>
      <c r="CT529" s="38"/>
      <c r="CU529" s="38"/>
      <c r="CV529" s="38"/>
      <c r="CW529" s="38"/>
      <c r="CX529" s="38"/>
      <c r="CY529" s="38"/>
      <c r="CZ529" s="38"/>
      <c r="DA529" s="38"/>
      <c r="DB529" s="38"/>
      <c r="DC529" s="38"/>
      <c r="DD529" s="38"/>
      <c r="DE529" s="38"/>
      <c r="DF529" s="38"/>
      <c r="DG529" s="38"/>
      <c r="DH529" s="38"/>
      <c r="DI529" s="38"/>
      <c r="DJ529" s="38"/>
      <c r="DK529" s="38"/>
      <c r="DL529" s="38"/>
      <c r="DM529" s="38"/>
      <c r="DN529" s="38"/>
      <c r="DO529" s="38"/>
      <c r="DP529" s="38"/>
      <c r="DQ529" s="38"/>
      <c r="DR529" s="38"/>
      <c r="DS529" s="38"/>
      <c r="DT529" s="38"/>
      <c r="DU529" s="38"/>
      <c r="DV529" s="38"/>
      <c r="DW529" s="38"/>
      <c r="DX529" s="38"/>
      <c r="DY529" s="38"/>
      <c r="DZ529" s="38"/>
      <c r="EA529" s="38"/>
      <c r="EB529" s="38"/>
      <c r="EC529" s="38"/>
      <c r="ED529" s="38"/>
      <c r="EE529" s="38"/>
      <c r="EF529" s="38"/>
      <c r="EG529" s="38"/>
      <c r="EH529" s="38"/>
      <c r="EI529" s="38"/>
      <c r="EJ529" s="38"/>
      <c r="EK529" s="38"/>
      <c r="EL529" s="38"/>
      <c r="EM529" s="38"/>
      <c r="EN529" s="38"/>
      <c r="EO529" s="38"/>
      <c r="EP529" s="38"/>
      <c r="EQ529" s="38"/>
      <c r="ER529" s="38"/>
      <c r="ES529" s="38"/>
      <c r="ET529" s="38"/>
      <c r="EU529" s="38"/>
      <c r="EV529" s="38"/>
      <c r="EW529" s="38"/>
      <c r="EX529" s="38"/>
      <c r="EY529" s="38"/>
      <c r="EZ529" s="38"/>
      <c r="FA529" s="38"/>
      <c r="FB529" s="38"/>
      <c r="FC529" s="38"/>
      <c r="FD529" s="38"/>
      <c r="FE529" s="38"/>
      <c r="FF529" s="38"/>
      <c r="FG529" s="38"/>
      <c r="FH529" s="38"/>
      <c r="FI529" s="38"/>
      <c r="FJ529" s="38"/>
      <c r="FK529" s="38"/>
      <c r="FL529" s="38"/>
      <c r="FM529" s="38"/>
      <c r="FN529" s="38"/>
      <c r="FO529" s="38"/>
      <c r="FP529" s="38"/>
      <c r="FQ529" s="38"/>
      <c r="FR529" s="38"/>
      <c r="FS529" s="38"/>
      <c r="FT529" s="38"/>
      <c r="FU529" s="38"/>
      <c r="FV529" s="38"/>
      <c r="FW529" s="38"/>
      <c r="FX529" s="38"/>
      <c r="FY529" s="38"/>
      <c r="FZ529" s="38"/>
      <c r="GA529" s="38"/>
      <c r="GB529" s="38"/>
      <c r="GC529" s="38"/>
      <c r="GD529" s="38"/>
      <c r="GE529" s="38"/>
      <c r="GF529" s="38"/>
      <c r="GG529" s="38"/>
      <c r="GH529" s="38"/>
      <c r="GI529" s="38"/>
      <c r="GJ529" s="38"/>
      <c r="GK529" s="38"/>
      <c r="GL529" s="38"/>
      <c r="GM529" s="38"/>
      <c r="GN529" s="38"/>
      <c r="GO529" s="38"/>
      <c r="GP529" s="38"/>
      <c r="GQ529" s="38"/>
      <c r="GR529" s="38"/>
      <c r="GS529" s="38"/>
      <c r="GT529" s="38"/>
      <c r="GU529" s="38"/>
      <c r="GV529" s="38"/>
      <c r="GW529" s="38"/>
      <c r="GX529" s="38"/>
      <c r="GY529" s="38"/>
      <c r="GZ529" s="38"/>
      <c r="HA529" s="38"/>
      <c r="HB529" s="38"/>
      <c r="HC529" s="38"/>
      <c r="HD529" s="38"/>
      <c r="HE529" s="38"/>
      <c r="HF529" s="38"/>
      <c r="HG529" s="38"/>
      <c r="HH529" s="38"/>
      <c r="HI529" s="38"/>
      <c r="HJ529" s="38"/>
      <c r="HK529" s="38"/>
      <c r="HL529" s="38"/>
      <c r="HM529" s="38"/>
      <c r="HN529" s="38"/>
      <c r="HO529" s="38"/>
      <c r="HP529" s="38"/>
      <c r="HQ529" s="38"/>
      <c r="HR529" s="38"/>
      <c r="HS529" s="38"/>
      <c r="HT529" s="38"/>
      <c r="HU529" s="38"/>
      <c r="HV529" s="38"/>
      <c r="HW529" s="38"/>
      <c r="HX529" s="38"/>
      <c r="HY529" s="38"/>
      <c r="HZ529" s="38"/>
      <c r="IA529" s="38"/>
    </row>
    <row r="530" spans="1:16" ht="11.25">
      <c r="A530" s="5" t="s">
        <v>4</v>
      </c>
      <c r="B530" s="6"/>
      <c r="C530" s="6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</row>
    <row r="531" spans="1:16" ht="11.25">
      <c r="A531" s="8" t="s">
        <v>43</v>
      </c>
      <c r="B531" s="6"/>
      <c r="C531" s="6"/>
      <c r="D531" s="7">
        <f>D533*D535</f>
        <v>100000</v>
      </c>
      <c r="E531" s="7"/>
      <c r="F531" s="7">
        <f>D531+E531</f>
        <v>100000</v>
      </c>
      <c r="G531" s="7">
        <f>G533*G535</f>
        <v>130000</v>
      </c>
      <c r="H531" s="7"/>
      <c r="I531" s="7"/>
      <c r="J531" s="7">
        <f>G531+H531</f>
        <v>130000</v>
      </c>
      <c r="K531" s="7"/>
      <c r="L531" s="7"/>
      <c r="M531" s="7"/>
      <c r="N531" s="7">
        <f>N533*N535</f>
        <v>350000</v>
      </c>
      <c r="O531" s="7"/>
      <c r="P531" s="7">
        <f>N531+O531</f>
        <v>350000</v>
      </c>
    </row>
    <row r="532" spans="1:16" ht="11.25">
      <c r="A532" s="5" t="s">
        <v>5</v>
      </c>
      <c r="B532" s="6"/>
      <c r="C532" s="6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</row>
    <row r="533" spans="1:16" ht="14.25" customHeight="1">
      <c r="A533" s="8" t="s">
        <v>196</v>
      </c>
      <c r="B533" s="6"/>
      <c r="C533" s="6"/>
      <c r="D533" s="7">
        <v>8</v>
      </c>
      <c r="E533" s="7"/>
      <c r="F533" s="7">
        <f>D533+E533</f>
        <v>8</v>
      </c>
      <c r="G533" s="7">
        <v>2</v>
      </c>
      <c r="H533" s="7"/>
      <c r="I533" s="7"/>
      <c r="J533" s="7">
        <f>G533+H533</f>
        <v>2</v>
      </c>
      <c r="K533" s="7"/>
      <c r="L533" s="7"/>
      <c r="M533" s="7"/>
      <c r="N533" s="7">
        <v>5</v>
      </c>
      <c r="O533" s="7"/>
      <c r="P533" s="7">
        <f>N533+O533</f>
        <v>5</v>
      </c>
    </row>
    <row r="534" spans="1:16" ht="12" customHeight="1">
      <c r="A534" s="5" t="s">
        <v>7</v>
      </c>
      <c r="B534" s="6"/>
      <c r="C534" s="6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</row>
    <row r="535" spans="1:16" ht="24.75" customHeight="1">
      <c r="A535" s="8" t="s">
        <v>178</v>
      </c>
      <c r="B535" s="6"/>
      <c r="C535" s="6"/>
      <c r="D535" s="7">
        <f>100000/8</f>
        <v>12500</v>
      </c>
      <c r="E535" s="7"/>
      <c r="F535" s="7">
        <f>D535+E535</f>
        <v>12500</v>
      </c>
      <c r="G535" s="7">
        <v>65000</v>
      </c>
      <c r="H535" s="7"/>
      <c r="I535" s="7"/>
      <c r="J535" s="7">
        <f>G535+H535</f>
        <v>65000</v>
      </c>
      <c r="K535" s="7"/>
      <c r="L535" s="7"/>
      <c r="M535" s="7"/>
      <c r="N535" s="7">
        <v>70000</v>
      </c>
      <c r="O535" s="7"/>
      <c r="P535" s="7">
        <f>N535+O535</f>
        <v>70000</v>
      </c>
    </row>
    <row r="536" spans="1:17" ht="33.75">
      <c r="A536" s="34" t="s">
        <v>416</v>
      </c>
      <c r="B536" s="35"/>
      <c r="C536" s="35"/>
      <c r="D536" s="22"/>
      <c r="E536" s="36">
        <f>E538</f>
        <v>50000</v>
      </c>
      <c r="F536" s="36">
        <f>F538</f>
        <v>50000</v>
      </c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73"/>
    </row>
    <row r="537" spans="1:17" ht="11.25">
      <c r="A537" s="5" t="s">
        <v>4</v>
      </c>
      <c r="B537" s="6"/>
      <c r="C537" s="6"/>
      <c r="D537" s="22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3"/>
    </row>
    <row r="538" spans="1:17" ht="11.25">
      <c r="A538" s="8" t="s">
        <v>43</v>
      </c>
      <c r="B538" s="6"/>
      <c r="C538" s="6"/>
      <c r="D538" s="22"/>
      <c r="E538" s="7">
        <f>E540*E542</f>
        <v>50000</v>
      </c>
      <c r="F538" s="7">
        <f>F540*F542</f>
        <v>50000</v>
      </c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4"/>
    </row>
    <row r="539" spans="1:17" ht="11.25">
      <c r="A539" s="5" t="s">
        <v>5</v>
      </c>
      <c r="B539" s="6"/>
      <c r="C539" s="6"/>
      <c r="D539" s="22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4"/>
    </row>
    <row r="540" spans="1:17" ht="22.5">
      <c r="A540" s="8" t="s">
        <v>196</v>
      </c>
      <c r="B540" s="6"/>
      <c r="C540" s="6"/>
      <c r="D540" s="22"/>
      <c r="E540" s="7">
        <v>1</v>
      </c>
      <c r="F540" s="7">
        <v>1</v>
      </c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4">
        <v>5500</v>
      </c>
    </row>
    <row r="541" spans="1:17" ht="11.25">
      <c r="A541" s="5" t="s">
        <v>7</v>
      </c>
      <c r="B541" s="6"/>
      <c r="C541" s="6"/>
      <c r="D541" s="22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24"/>
    </row>
    <row r="542" spans="1:17" ht="22.5">
      <c r="A542" s="8" t="s">
        <v>178</v>
      </c>
      <c r="B542" s="6"/>
      <c r="C542" s="6"/>
      <c r="D542" s="22"/>
      <c r="E542" s="7">
        <v>50000</v>
      </c>
      <c r="F542" s="7">
        <v>50000</v>
      </c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24"/>
    </row>
    <row r="543" spans="1:17" ht="33.75">
      <c r="A543" s="34" t="s">
        <v>417</v>
      </c>
      <c r="B543" s="35"/>
      <c r="C543" s="35"/>
      <c r="D543" s="36">
        <f>D545</f>
        <v>790000</v>
      </c>
      <c r="E543" s="36"/>
      <c r="F543" s="36">
        <f>F545</f>
        <v>790000</v>
      </c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24"/>
    </row>
    <row r="544" spans="1:17" ht="11.25">
      <c r="A544" s="5" t="s">
        <v>4</v>
      </c>
      <c r="B544" s="6"/>
      <c r="C544" s="6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24"/>
    </row>
    <row r="545" spans="1:17" ht="11.25">
      <c r="A545" s="8" t="s">
        <v>43</v>
      </c>
      <c r="B545" s="6"/>
      <c r="C545" s="6"/>
      <c r="D545" s="7">
        <f>D547*D549</f>
        <v>790000</v>
      </c>
      <c r="E545" s="7"/>
      <c r="F545" s="7">
        <f>F547*F549</f>
        <v>790000</v>
      </c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24"/>
    </row>
    <row r="546" spans="1:17" ht="11.25">
      <c r="A546" s="5" t="s">
        <v>5</v>
      </c>
      <c r="B546" s="6"/>
      <c r="C546" s="6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24"/>
    </row>
    <row r="547" spans="1:17" ht="22.5">
      <c r="A547" s="8" t="s">
        <v>196</v>
      </c>
      <c r="B547" s="6"/>
      <c r="C547" s="6"/>
      <c r="D547" s="7">
        <v>1</v>
      </c>
      <c r="E547" s="7"/>
      <c r="F547" s="7">
        <v>1</v>
      </c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24"/>
    </row>
    <row r="548" spans="1:17" ht="11.25">
      <c r="A548" s="5" t="s">
        <v>7</v>
      </c>
      <c r="B548" s="6"/>
      <c r="C548" s="6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24"/>
    </row>
    <row r="549" spans="1:17" ht="22.5">
      <c r="A549" s="8" t="s">
        <v>178</v>
      </c>
      <c r="B549" s="6"/>
      <c r="C549" s="6"/>
      <c r="D549" s="7">
        <v>790000</v>
      </c>
      <c r="E549" s="7"/>
      <c r="F549" s="7">
        <v>790000</v>
      </c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24"/>
    </row>
    <row r="550" spans="1:17" ht="36" customHeight="1">
      <c r="A550" s="34" t="s">
        <v>418</v>
      </c>
      <c r="B550" s="35"/>
      <c r="C550" s="35"/>
      <c r="D550" s="36"/>
      <c r="E550" s="36">
        <f>E552</f>
        <v>320000</v>
      </c>
      <c r="F550" s="36">
        <f>F552</f>
        <v>320000</v>
      </c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24"/>
    </row>
    <row r="551" spans="1:17" ht="11.25">
      <c r="A551" s="5" t="s">
        <v>4</v>
      </c>
      <c r="B551" s="6"/>
      <c r="C551" s="6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24"/>
    </row>
    <row r="552" spans="1:17" ht="11.25">
      <c r="A552" s="8" t="s">
        <v>43</v>
      </c>
      <c r="B552" s="6"/>
      <c r="C552" s="6"/>
      <c r="D552" s="7"/>
      <c r="E552" s="7">
        <f>E554*E556</f>
        <v>320000</v>
      </c>
      <c r="F552" s="7">
        <f>F554*F556</f>
        <v>320000</v>
      </c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24"/>
    </row>
    <row r="553" spans="1:17" ht="11.25">
      <c r="A553" s="5" t="s">
        <v>5</v>
      </c>
      <c r="B553" s="6"/>
      <c r="C553" s="6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24"/>
    </row>
    <row r="554" spans="1:17" ht="22.5">
      <c r="A554" s="8" t="s">
        <v>196</v>
      </c>
      <c r="B554" s="6"/>
      <c r="C554" s="6"/>
      <c r="D554" s="7"/>
      <c r="E554" s="7">
        <v>1</v>
      </c>
      <c r="F554" s="7">
        <v>1</v>
      </c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24"/>
    </row>
    <row r="555" spans="1:17" ht="11.25">
      <c r="A555" s="5" t="s">
        <v>7</v>
      </c>
      <c r="B555" s="6"/>
      <c r="C555" s="6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24"/>
    </row>
    <row r="556" spans="1:235" ht="11.25">
      <c r="A556" s="8" t="s">
        <v>328</v>
      </c>
      <c r="B556" s="6"/>
      <c r="C556" s="6"/>
      <c r="D556" s="7"/>
      <c r="E556" s="7">
        <v>320000</v>
      </c>
      <c r="F556" s="7">
        <v>320000</v>
      </c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24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  <c r="AL556" s="53"/>
      <c r="AM556" s="53"/>
      <c r="AN556" s="53"/>
      <c r="AO556" s="53"/>
      <c r="AP556" s="53"/>
      <c r="AQ556" s="53"/>
      <c r="AR556" s="53"/>
      <c r="AS556" s="53"/>
      <c r="AT556" s="53"/>
      <c r="AU556" s="53"/>
      <c r="AV556" s="53"/>
      <c r="AW556" s="53"/>
      <c r="AX556" s="53"/>
      <c r="AY556" s="53"/>
      <c r="AZ556" s="53"/>
      <c r="BA556" s="53"/>
      <c r="BB556" s="53"/>
      <c r="BC556" s="53"/>
      <c r="BD556" s="53"/>
      <c r="BE556" s="53"/>
      <c r="BF556" s="53"/>
      <c r="BG556" s="53"/>
      <c r="BH556" s="53"/>
      <c r="BI556" s="53"/>
      <c r="BJ556" s="53"/>
      <c r="BK556" s="53"/>
      <c r="BL556" s="53"/>
      <c r="BM556" s="53"/>
      <c r="BN556" s="53"/>
      <c r="BO556" s="53"/>
      <c r="BP556" s="53"/>
      <c r="BQ556" s="53"/>
      <c r="BR556" s="53"/>
      <c r="BS556" s="53"/>
      <c r="BT556" s="53"/>
      <c r="BU556" s="53"/>
      <c r="BV556" s="53"/>
      <c r="BW556" s="53"/>
      <c r="BX556" s="53"/>
      <c r="BY556" s="53"/>
      <c r="BZ556" s="53"/>
      <c r="CA556" s="53"/>
      <c r="CB556" s="53"/>
      <c r="CC556" s="53"/>
      <c r="CD556" s="53"/>
      <c r="CE556" s="53"/>
      <c r="CF556" s="53"/>
      <c r="CG556" s="53"/>
      <c r="CH556" s="53"/>
      <c r="CI556" s="53"/>
      <c r="CJ556" s="53"/>
      <c r="CK556" s="53"/>
      <c r="CL556" s="53"/>
      <c r="CM556" s="53"/>
      <c r="CN556" s="53"/>
      <c r="CO556" s="53"/>
      <c r="CP556" s="53"/>
      <c r="CQ556" s="53"/>
      <c r="CR556" s="53"/>
      <c r="CS556" s="53"/>
      <c r="CT556" s="53"/>
      <c r="CU556" s="53"/>
      <c r="CV556" s="53"/>
      <c r="CW556" s="53"/>
      <c r="CX556" s="53"/>
      <c r="CY556" s="53"/>
      <c r="CZ556" s="53"/>
      <c r="DA556" s="53"/>
      <c r="DB556" s="53"/>
      <c r="DC556" s="53"/>
      <c r="DD556" s="53"/>
      <c r="DE556" s="53"/>
      <c r="DF556" s="53"/>
      <c r="DG556" s="53"/>
      <c r="DH556" s="53"/>
      <c r="DI556" s="53"/>
      <c r="DJ556" s="53"/>
      <c r="DK556" s="53"/>
      <c r="DL556" s="53"/>
      <c r="DM556" s="53"/>
      <c r="DN556" s="53"/>
      <c r="DO556" s="53"/>
      <c r="DP556" s="53"/>
      <c r="DQ556" s="53"/>
      <c r="DR556" s="53"/>
      <c r="DS556" s="53"/>
      <c r="DT556" s="53"/>
      <c r="DU556" s="53"/>
      <c r="DV556" s="53"/>
      <c r="DW556" s="53"/>
      <c r="DX556" s="53"/>
      <c r="DY556" s="53"/>
      <c r="DZ556" s="53"/>
      <c r="EA556" s="53"/>
      <c r="EB556" s="53"/>
      <c r="EC556" s="53"/>
      <c r="ED556" s="53"/>
      <c r="EE556" s="53"/>
      <c r="EF556" s="53"/>
      <c r="EG556" s="53"/>
      <c r="EH556" s="53"/>
      <c r="EI556" s="53"/>
      <c r="EJ556" s="53"/>
      <c r="EK556" s="53"/>
      <c r="EL556" s="53"/>
      <c r="EM556" s="53"/>
      <c r="EN556" s="53"/>
      <c r="EO556" s="53"/>
      <c r="EP556" s="53"/>
      <c r="EQ556" s="53"/>
      <c r="ER556" s="53"/>
      <c r="ES556" s="53"/>
      <c r="ET556" s="53"/>
      <c r="EU556" s="53"/>
      <c r="EV556" s="53"/>
      <c r="EW556" s="53"/>
      <c r="EX556" s="53"/>
      <c r="EY556" s="53"/>
      <c r="EZ556" s="53"/>
      <c r="FA556" s="53"/>
      <c r="FB556" s="53"/>
      <c r="FC556" s="53"/>
      <c r="FD556" s="53"/>
      <c r="FE556" s="53"/>
      <c r="FF556" s="53"/>
      <c r="FG556" s="53"/>
      <c r="FH556" s="53"/>
      <c r="FI556" s="53"/>
      <c r="FJ556" s="53"/>
      <c r="FK556" s="53"/>
      <c r="FL556" s="53"/>
      <c r="FM556" s="53"/>
      <c r="FN556" s="53"/>
      <c r="FO556" s="53"/>
      <c r="FP556" s="53"/>
      <c r="FQ556" s="53"/>
      <c r="FR556" s="53"/>
      <c r="FS556" s="53"/>
      <c r="FT556" s="53"/>
      <c r="FU556" s="53"/>
      <c r="FV556" s="53"/>
      <c r="FW556" s="53"/>
      <c r="FX556" s="53"/>
      <c r="FY556" s="53"/>
      <c r="FZ556" s="53"/>
      <c r="GA556" s="53"/>
      <c r="GB556" s="53"/>
      <c r="GC556" s="53"/>
      <c r="GD556" s="53"/>
      <c r="GE556" s="53"/>
      <c r="GF556" s="53"/>
      <c r="GG556" s="53"/>
      <c r="GH556" s="53"/>
      <c r="GI556" s="53"/>
      <c r="GJ556" s="53"/>
      <c r="GK556" s="53"/>
      <c r="GL556" s="53"/>
      <c r="GM556" s="53"/>
      <c r="GN556" s="53"/>
      <c r="GO556" s="53"/>
      <c r="GP556" s="53"/>
      <c r="GQ556" s="53"/>
      <c r="GR556" s="53"/>
      <c r="GS556" s="53"/>
      <c r="GT556" s="53"/>
      <c r="GU556" s="53"/>
      <c r="GV556" s="53"/>
      <c r="GW556" s="53"/>
      <c r="GX556" s="53"/>
      <c r="GY556" s="53"/>
      <c r="GZ556" s="53"/>
      <c r="HA556" s="53"/>
      <c r="HB556" s="53"/>
      <c r="HC556" s="53"/>
      <c r="HD556" s="53"/>
      <c r="HE556" s="53"/>
      <c r="HF556" s="53"/>
      <c r="HG556" s="53"/>
      <c r="HH556" s="53"/>
      <c r="HI556" s="53"/>
      <c r="HJ556" s="53"/>
      <c r="HK556" s="53"/>
      <c r="HL556" s="53"/>
      <c r="HM556" s="53"/>
      <c r="HN556" s="53"/>
      <c r="HO556" s="53"/>
      <c r="HP556" s="53"/>
      <c r="HQ556" s="53"/>
      <c r="HR556" s="53"/>
      <c r="HS556" s="53"/>
      <c r="HT556" s="53"/>
      <c r="HU556" s="53"/>
      <c r="HV556" s="53"/>
      <c r="HW556" s="53"/>
      <c r="HX556" s="53"/>
      <c r="HY556" s="53"/>
      <c r="HZ556" s="53"/>
      <c r="IA556" s="53"/>
    </row>
    <row r="557" spans="1:17" ht="24" customHeight="1">
      <c r="A557" s="34" t="s">
        <v>419</v>
      </c>
      <c r="B557" s="35"/>
      <c r="C557" s="35"/>
      <c r="D557" s="36"/>
      <c r="E557" s="36">
        <f>E559</f>
        <v>0</v>
      </c>
      <c r="F557" s="36">
        <f>F559</f>
        <v>0</v>
      </c>
      <c r="G557" s="36">
        <f>G559</f>
        <v>1952000</v>
      </c>
      <c r="H557" s="36"/>
      <c r="I557" s="36"/>
      <c r="J557" s="36">
        <f>J559</f>
        <v>1952000</v>
      </c>
      <c r="K557" s="36"/>
      <c r="L557" s="36"/>
      <c r="M557" s="36"/>
      <c r="N557" s="36"/>
      <c r="O557" s="36"/>
      <c r="P557" s="36"/>
      <c r="Q557" s="24"/>
    </row>
    <row r="558" spans="1:17" ht="11.25">
      <c r="A558" s="5" t="s">
        <v>4</v>
      </c>
      <c r="B558" s="6"/>
      <c r="C558" s="6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24"/>
    </row>
    <row r="559" spans="1:17" ht="11.25">
      <c r="A559" s="8" t="s">
        <v>43</v>
      </c>
      <c r="B559" s="6"/>
      <c r="C559" s="6"/>
      <c r="D559" s="7"/>
      <c r="E559" s="7">
        <f>E561*E563</f>
        <v>0</v>
      </c>
      <c r="F559" s="7">
        <f>F561*F563</f>
        <v>0</v>
      </c>
      <c r="G559" s="7">
        <f>G561*G563</f>
        <v>1952000</v>
      </c>
      <c r="H559" s="7"/>
      <c r="I559" s="7"/>
      <c r="J559" s="7">
        <f>G559</f>
        <v>1952000</v>
      </c>
      <c r="K559" s="7"/>
      <c r="L559" s="7"/>
      <c r="M559" s="7"/>
      <c r="N559" s="7"/>
      <c r="O559" s="7"/>
      <c r="P559" s="7"/>
      <c r="Q559" s="24"/>
    </row>
    <row r="560" spans="1:17" ht="11.25">
      <c r="A560" s="5" t="s">
        <v>5</v>
      </c>
      <c r="B560" s="6"/>
      <c r="C560" s="6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24"/>
    </row>
    <row r="561" spans="1:17" ht="22.5">
      <c r="A561" s="8" t="s">
        <v>196</v>
      </c>
      <c r="B561" s="6"/>
      <c r="C561" s="6"/>
      <c r="D561" s="7"/>
      <c r="E561" s="7">
        <v>0</v>
      </c>
      <c r="F561" s="7">
        <v>0</v>
      </c>
      <c r="G561" s="7">
        <v>1</v>
      </c>
      <c r="H561" s="7"/>
      <c r="I561" s="7"/>
      <c r="J561" s="7">
        <f>G561</f>
        <v>1</v>
      </c>
      <c r="K561" s="7"/>
      <c r="L561" s="7"/>
      <c r="M561" s="7"/>
      <c r="N561" s="7"/>
      <c r="O561" s="7"/>
      <c r="P561" s="7"/>
      <c r="Q561" s="24"/>
    </row>
    <row r="562" spans="1:17" ht="11.25">
      <c r="A562" s="5" t="s">
        <v>7</v>
      </c>
      <c r="B562" s="6"/>
      <c r="C562" s="6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24"/>
    </row>
    <row r="563" spans="1:235" ht="11.25">
      <c r="A563" s="8" t="s">
        <v>328</v>
      </c>
      <c r="B563" s="6"/>
      <c r="C563" s="6"/>
      <c r="D563" s="7"/>
      <c r="E563" s="7"/>
      <c r="F563" s="7">
        <v>0</v>
      </c>
      <c r="G563" s="7">
        <f>2300000-348000</f>
        <v>1952000</v>
      </c>
      <c r="H563" s="7"/>
      <c r="I563" s="7"/>
      <c r="J563" s="7">
        <f>G563</f>
        <v>1952000</v>
      </c>
      <c r="K563" s="7"/>
      <c r="L563" s="7"/>
      <c r="M563" s="7"/>
      <c r="N563" s="7"/>
      <c r="O563" s="7"/>
      <c r="P563" s="7"/>
      <c r="Q563" s="24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  <c r="AL563" s="53"/>
      <c r="AM563" s="53"/>
      <c r="AN563" s="53"/>
      <c r="AO563" s="53"/>
      <c r="AP563" s="53"/>
      <c r="AQ563" s="53"/>
      <c r="AR563" s="53"/>
      <c r="AS563" s="53"/>
      <c r="AT563" s="53"/>
      <c r="AU563" s="53"/>
      <c r="AV563" s="53"/>
      <c r="AW563" s="53"/>
      <c r="AX563" s="53"/>
      <c r="AY563" s="53"/>
      <c r="AZ563" s="53"/>
      <c r="BA563" s="53"/>
      <c r="BB563" s="53"/>
      <c r="BC563" s="53"/>
      <c r="BD563" s="53"/>
      <c r="BE563" s="53"/>
      <c r="BF563" s="53"/>
      <c r="BG563" s="53"/>
      <c r="BH563" s="53"/>
      <c r="BI563" s="53"/>
      <c r="BJ563" s="53"/>
      <c r="BK563" s="53"/>
      <c r="BL563" s="53"/>
      <c r="BM563" s="53"/>
      <c r="BN563" s="53"/>
      <c r="BO563" s="53"/>
      <c r="BP563" s="53"/>
      <c r="BQ563" s="53"/>
      <c r="BR563" s="53"/>
      <c r="BS563" s="53"/>
      <c r="BT563" s="53"/>
      <c r="BU563" s="53"/>
      <c r="BV563" s="53"/>
      <c r="BW563" s="53"/>
      <c r="BX563" s="53"/>
      <c r="BY563" s="53"/>
      <c r="BZ563" s="53"/>
      <c r="CA563" s="53"/>
      <c r="CB563" s="53"/>
      <c r="CC563" s="53"/>
      <c r="CD563" s="53"/>
      <c r="CE563" s="53"/>
      <c r="CF563" s="53"/>
      <c r="CG563" s="53"/>
      <c r="CH563" s="53"/>
      <c r="CI563" s="53"/>
      <c r="CJ563" s="53"/>
      <c r="CK563" s="53"/>
      <c r="CL563" s="53"/>
      <c r="CM563" s="53"/>
      <c r="CN563" s="53"/>
      <c r="CO563" s="53"/>
      <c r="CP563" s="53"/>
      <c r="CQ563" s="53"/>
      <c r="CR563" s="53"/>
      <c r="CS563" s="53"/>
      <c r="CT563" s="53"/>
      <c r="CU563" s="53"/>
      <c r="CV563" s="53"/>
      <c r="CW563" s="53"/>
      <c r="CX563" s="53"/>
      <c r="CY563" s="53"/>
      <c r="CZ563" s="53"/>
      <c r="DA563" s="53"/>
      <c r="DB563" s="53"/>
      <c r="DC563" s="53"/>
      <c r="DD563" s="53"/>
      <c r="DE563" s="53"/>
      <c r="DF563" s="53"/>
      <c r="DG563" s="53"/>
      <c r="DH563" s="53"/>
      <c r="DI563" s="53"/>
      <c r="DJ563" s="53"/>
      <c r="DK563" s="53"/>
      <c r="DL563" s="53"/>
      <c r="DM563" s="53"/>
      <c r="DN563" s="53"/>
      <c r="DO563" s="53"/>
      <c r="DP563" s="53"/>
      <c r="DQ563" s="53"/>
      <c r="DR563" s="53"/>
      <c r="DS563" s="53"/>
      <c r="DT563" s="53"/>
      <c r="DU563" s="53"/>
      <c r="DV563" s="53"/>
      <c r="DW563" s="53"/>
      <c r="DX563" s="53"/>
      <c r="DY563" s="53"/>
      <c r="DZ563" s="53"/>
      <c r="EA563" s="53"/>
      <c r="EB563" s="53"/>
      <c r="EC563" s="53"/>
      <c r="ED563" s="53"/>
      <c r="EE563" s="53"/>
      <c r="EF563" s="53"/>
      <c r="EG563" s="53"/>
      <c r="EH563" s="53"/>
      <c r="EI563" s="53"/>
      <c r="EJ563" s="53"/>
      <c r="EK563" s="53"/>
      <c r="EL563" s="53"/>
      <c r="EM563" s="53"/>
      <c r="EN563" s="53"/>
      <c r="EO563" s="53"/>
      <c r="EP563" s="53"/>
      <c r="EQ563" s="53"/>
      <c r="ER563" s="53"/>
      <c r="ES563" s="53"/>
      <c r="ET563" s="53"/>
      <c r="EU563" s="53"/>
      <c r="EV563" s="53"/>
      <c r="EW563" s="53"/>
      <c r="EX563" s="53"/>
      <c r="EY563" s="53"/>
      <c r="EZ563" s="53"/>
      <c r="FA563" s="53"/>
      <c r="FB563" s="53"/>
      <c r="FC563" s="53"/>
      <c r="FD563" s="53"/>
      <c r="FE563" s="53"/>
      <c r="FF563" s="53"/>
      <c r="FG563" s="53"/>
      <c r="FH563" s="53"/>
      <c r="FI563" s="53"/>
      <c r="FJ563" s="53"/>
      <c r="FK563" s="53"/>
      <c r="FL563" s="53"/>
      <c r="FM563" s="53"/>
      <c r="FN563" s="53"/>
      <c r="FO563" s="53"/>
      <c r="FP563" s="53"/>
      <c r="FQ563" s="53"/>
      <c r="FR563" s="53"/>
      <c r="FS563" s="53"/>
      <c r="FT563" s="53"/>
      <c r="FU563" s="53"/>
      <c r="FV563" s="53"/>
      <c r="FW563" s="53"/>
      <c r="FX563" s="53"/>
      <c r="FY563" s="53"/>
      <c r="FZ563" s="53"/>
      <c r="GA563" s="53"/>
      <c r="GB563" s="53"/>
      <c r="GC563" s="53"/>
      <c r="GD563" s="53"/>
      <c r="GE563" s="53"/>
      <c r="GF563" s="53"/>
      <c r="GG563" s="53"/>
      <c r="GH563" s="53"/>
      <c r="GI563" s="53"/>
      <c r="GJ563" s="53"/>
      <c r="GK563" s="53"/>
      <c r="GL563" s="53"/>
      <c r="GM563" s="53"/>
      <c r="GN563" s="53"/>
      <c r="GO563" s="53"/>
      <c r="GP563" s="53"/>
      <c r="GQ563" s="53"/>
      <c r="GR563" s="53"/>
      <c r="GS563" s="53"/>
      <c r="GT563" s="53"/>
      <c r="GU563" s="53"/>
      <c r="GV563" s="53"/>
      <c r="GW563" s="53"/>
      <c r="GX563" s="53"/>
      <c r="GY563" s="53"/>
      <c r="GZ563" s="53"/>
      <c r="HA563" s="53"/>
      <c r="HB563" s="53"/>
      <c r="HC563" s="53"/>
      <c r="HD563" s="53"/>
      <c r="HE563" s="53"/>
      <c r="HF563" s="53"/>
      <c r="HG563" s="53"/>
      <c r="HH563" s="53"/>
      <c r="HI563" s="53"/>
      <c r="HJ563" s="53"/>
      <c r="HK563" s="53"/>
      <c r="HL563" s="53"/>
      <c r="HM563" s="53"/>
      <c r="HN563" s="53"/>
      <c r="HO563" s="53"/>
      <c r="HP563" s="53"/>
      <c r="HQ563" s="53"/>
      <c r="HR563" s="53"/>
      <c r="HS563" s="53"/>
      <c r="HT563" s="53"/>
      <c r="HU563" s="53"/>
      <c r="HV563" s="53"/>
      <c r="HW563" s="53"/>
      <c r="HX563" s="53"/>
      <c r="HY563" s="53"/>
      <c r="HZ563" s="53"/>
      <c r="IA563" s="53"/>
    </row>
    <row r="564" spans="1:235" ht="33.75">
      <c r="A564" s="34" t="s">
        <v>420</v>
      </c>
      <c r="B564" s="6"/>
      <c r="C564" s="6"/>
      <c r="D564" s="7"/>
      <c r="E564" s="7"/>
      <c r="F564" s="7"/>
      <c r="G564" s="36">
        <f>G566</f>
        <v>920000</v>
      </c>
      <c r="H564" s="7"/>
      <c r="I564" s="7"/>
      <c r="J564" s="36">
        <f>G564</f>
        <v>920000</v>
      </c>
      <c r="K564" s="7"/>
      <c r="L564" s="7"/>
      <c r="M564" s="7"/>
      <c r="N564" s="7"/>
      <c r="O564" s="7"/>
      <c r="P564" s="7"/>
      <c r="Q564" s="24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  <c r="AK564" s="53"/>
      <c r="AL564" s="53"/>
      <c r="AM564" s="53"/>
      <c r="AN564" s="53"/>
      <c r="AO564" s="53"/>
      <c r="AP564" s="53"/>
      <c r="AQ564" s="53"/>
      <c r="AR564" s="53"/>
      <c r="AS564" s="53"/>
      <c r="AT564" s="53"/>
      <c r="AU564" s="53"/>
      <c r="AV564" s="53"/>
      <c r="AW564" s="53"/>
      <c r="AX564" s="53"/>
      <c r="AY564" s="53"/>
      <c r="AZ564" s="53"/>
      <c r="BA564" s="53"/>
      <c r="BB564" s="53"/>
      <c r="BC564" s="53"/>
      <c r="BD564" s="53"/>
      <c r="BE564" s="53"/>
      <c r="BF564" s="53"/>
      <c r="BG564" s="53"/>
      <c r="BH564" s="53"/>
      <c r="BI564" s="53"/>
      <c r="BJ564" s="53"/>
      <c r="BK564" s="53"/>
      <c r="BL564" s="53"/>
      <c r="BM564" s="53"/>
      <c r="BN564" s="53"/>
      <c r="BO564" s="53"/>
      <c r="BP564" s="53"/>
      <c r="BQ564" s="53"/>
      <c r="BR564" s="53"/>
      <c r="BS564" s="53"/>
      <c r="BT564" s="53"/>
      <c r="BU564" s="53"/>
      <c r="BV564" s="53"/>
      <c r="BW564" s="53"/>
      <c r="BX564" s="53"/>
      <c r="BY564" s="53"/>
      <c r="BZ564" s="53"/>
      <c r="CA564" s="53"/>
      <c r="CB564" s="53"/>
      <c r="CC564" s="53"/>
      <c r="CD564" s="53"/>
      <c r="CE564" s="53"/>
      <c r="CF564" s="53"/>
      <c r="CG564" s="53"/>
      <c r="CH564" s="53"/>
      <c r="CI564" s="53"/>
      <c r="CJ564" s="53"/>
      <c r="CK564" s="53"/>
      <c r="CL564" s="53"/>
      <c r="CM564" s="53"/>
      <c r="CN564" s="53"/>
      <c r="CO564" s="53"/>
      <c r="CP564" s="53"/>
      <c r="CQ564" s="53"/>
      <c r="CR564" s="53"/>
      <c r="CS564" s="53"/>
      <c r="CT564" s="53"/>
      <c r="CU564" s="53"/>
      <c r="CV564" s="53"/>
      <c r="CW564" s="53"/>
      <c r="CX564" s="53"/>
      <c r="CY564" s="53"/>
      <c r="CZ564" s="53"/>
      <c r="DA564" s="53"/>
      <c r="DB564" s="53"/>
      <c r="DC564" s="53"/>
      <c r="DD564" s="53"/>
      <c r="DE564" s="53"/>
      <c r="DF564" s="53"/>
      <c r="DG564" s="53"/>
      <c r="DH564" s="53"/>
      <c r="DI564" s="53"/>
      <c r="DJ564" s="53"/>
      <c r="DK564" s="53"/>
      <c r="DL564" s="53"/>
      <c r="DM564" s="53"/>
      <c r="DN564" s="53"/>
      <c r="DO564" s="53"/>
      <c r="DP564" s="53"/>
      <c r="DQ564" s="53"/>
      <c r="DR564" s="53"/>
      <c r="DS564" s="53"/>
      <c r="DT564" s="53"/>
      <c r="DU564" s="53"/>
      <c r="DV564" s="53"/>
      <c r="DW564" s="53"/>
      <c r="DX564" s="53"/>
      <c r="DY564" s="53"/>
      <c r="DZ564" s="53"/>
      <c r="EA564" s="53"/>
      <c r="EB564" s="53"/>
      <c r="EC564" s="53"/>
      <c r="ED564" s="53"/>
      <c r="EE564" s="53"/>
      <c r="EF564" s="53"/>
      <c r="EG564" s="53"/>
      <c r="EH564" s="53"/>
      <c r="EI564" s="53"/>
      <c r="EJ564" s="53"/>
      <c r="EK564" s="53"/>
      <c r="EL564" s="53"/>
      <c r="EM564" s="53"/>
      <c r="EN564" s="53"/>
      <c r="EO564" s="53"/>
      <c r="EP564" s="53"/>
      <c r="EQ564" s="53"/>
      <c r="ER564" s="53"/>
      <c r="ES564" s="53"/>
      <c r="ET564" s="53"/>
      <c r="EU564" s="53"/>
      <c r="EV564" s="53"/>
      <c r="EW564" s="53"/>
      <c r="EX564" s="53"/>
      <c r="EY564" s="53"/>
      <c r="EZ564" s="53"/>
      <c r="FA564" s="53"/>
      <c r="FB564" s="53"/>
      <c r="FC564" s="53"/>
      <c r="FD564" s="53"/>
      <c r="FE564" s="53"/>
      <c r="FF564" s="53"/>
      <c r="FG564" s="53"/>
      <c r="FH564" s="53"/>
      <c r="FI564" s="53"/>
      <c r="FJ564" s="53"/>
      <c r="FK564" s="53"/>
      <c r="FL564" s="53"/>
      <c r="FM564" s="53"/>
      <c r="FN564" s="53"/>
      <c r="FO564" s="53"/>
      <c r="FP564" s="53"/>
      <c r="FQ564" s="53"/>
      <c r="FR564" s="53"/>
      <c r="FS564" s="53"/>
      <c r="FT564" s="53"/>
      <c r="FU564" s="53"/>
      <c r="FV564" s="53"/>
      <c r="FW564" s="53"/>
      <c r="FX564" s="53"/>
      <c r="FY564" s="53"/>
      <c r="FZ564" s="53"/>
      <c r="GA564" s="53"/>
      <c r="GB564" s="53"/>
      <c r="GC564" s="53"/>
      <c r="GD564" s="53"/>
      <c r="GE564" s="53"/>
      <c r="GF564" s="53"/>
      <c r="GG564" s="53"/>
      <c r="GH564" s="53"/>
      <c r="GI564" s="53"/>
      <c r="GJ564" s="53"/>
      <c r="GK564" s="53"/>
      <c r="GL564" s="53"/>
      <c r="GM564" s="53"/>
      <c r="GN564" s="53"/>
      <c r="GO564" s="53"/>
      <c r="GP564" s="53"/>
      <c r="GQ564" s="53"/>
      <c r="GR564" s="53"/>
      <c r="GS564" s="53"/>
      <c r="GT564" s="53"/>
      <c r="GU564" s="53"/>
      <c r="GV564" s="53"/>
      <c r="GW564" s="53"/>
      <c r="GX564" s="53"/>
      <c r="GY564" s="53"/>
      <c r="GZ564" s="53"/>
      <c r="HA564" s="53"/>
      <c r="HB564" s="53"/>
      <c r="HC564" s="53"/>
      <c r="HD564" s="53"/>
      <c r="HE564" s="53"/>
      <c r="HF564" s="53"/>
      <c r="HG564" s="53"/>
      <c r="HH564" s="53"/>
      <c r="HI564" s="53"/>
      <c r="HJ564" s="53"/>
      <c r="HK564" s="53"/>
      <c r="HL564" s="53"/>
      <c r="HM564" s="53"/>
      <c r="HN564" s="53"/>
      <c r="HO564" s="53"/>
      <c r="HP564" s="53"/>
      <c r="HQ564" s="53"/>
      <c r="HR564" s="53"/>
      <c r="HS564" s="53"/>
      <c r="HT564" s="53"/>
      <c r="HU564" s="53"/>
      <c r="HV564" s="53"/>
      <c r="HW564" s="53"/>
      <c r="HX564" s="53"/>
      <c r="HY564" s="53"/>
      <c r="HZ564" s="53"/>
      <c r="IA564" s="53"/>
    </row>
    <row r="565" spans="1:235" ht="11.25">
      <c r="A565" s="5" t="s">
        <v>4</v>
      </c>
      <c r="B565" s="6"/>
      <c r="C565" s="6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24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3"/>
      <c r="AM565" s="53"/>
      <c r="AN565" s="53"/>
      <c r="AO565" s="53"/>
      <c r="AP565" s="53"/>
      <c r="AQ565" s="53"/>
      <c r="AR565" s="53"/>
      <c r="AS565" s="53"/>
      <c r="AT565" s="53"/>
      <c r="AU565" s="53"/>
      <c r="AV565" s="53"/>
      <c r="AW565" s="53"/>
      <c r="AX565" s="53"/>
      <c r="AY565" s="53"/>
      <c r="AZ565" s="53"/>
      <c r="BA565" s="53"/>
      <c r="BB565" s="53"/>
      <c r="BC565" s="53"/>
      <c r="BD565" s="53"/>
      <c r="BE565" s="53"/>
      <c r="BF565" s="53"/>
      <c r="BG565" s="53"/>
      <c r="BH565" s="53"/>
      <c r="BI565" s="53"/>
      <c r="BJ565" s="53"/>
      <c r="BK565" s="53"/>
      <c r="BL565" s="53"/>
      <c r="BM565" s="53"/>
      <c r="BN565" s="53"/>
      <c r="BO565" s="53"/>
      <c r="BP565" s="53"/>
      <c r="BQ565" s="53"/>
      <c r="BR565" s="53"/>
      <c r="BS565" s="53"/>
      <c r="BT565" s="53"/>
      <c r="BU565" s="53"/>
      <c r="BV565" s="53"/>
      <c r="BW565" s="53"/>
      <c r="BX565" s="53"/>
      <c r="BY565" s="53"/>
      <c r="BZ565" s="53"/>
      <c r="CA565" s="53"/>
      <c r="CB565" s="53"/>
      <c r="CC565" s="53"/>
      <c r="CD565" s="53"/>
      <c r="CE565" s="53"/>
      <c r="CF565" s="53"/>
      <c r="CG565" s="53"/>
      <c r="CH565" s="53"/>
      <c r="CI565" s="53"/>
      <c r="CJ565" s="53"/>
      <c r="CK565" s="53"/>
      <c r="CL565" s="53"/>
      <c r="CM565" s="53"/>
      <c r="CN565" s="53"/>
      <c r="CO565" s="53"/>
      <c r="CP565" s="53"/>
      <c r="CQ565" s="53"/>
      <c r="CR565" s="53"/>
      <c r="CS565" s="53"/>
      <c r="CT565" s="53"/>
      <c r="CU565" s="53"/>
      <c r="CV565" s="53"/>
      <c r="CW565" s="53"/>
      <c r="CX565" s="53"/>
      <c r="CY565" s="53"/>
      <c r="CZ565" s="53"/>
      <c r="DA565" s="53"/>
      <c r="DB565" s="53"/>
      <c r="DC565" s="53"/>
      <c r="DD565" s="53"/>
      <c r="DE565" s="53"/>
      <c r="DF565" s="53"/>
      <c r="DG565" s="53"/>
      <c r="DH565" s="53"/>
      <c r="DI565" s="53"/>
      <c r="DJ565" s="53"/>
      <c r="DK565" s="53"/>
      <c r="DL565" s="53"/>
      <c r="DM565" s="53"/>
      <c r="DN565" s="53"/>
      <c r="DO565" s="53"/>
      <c r="DP565" s="53"/>
      <c r="DQ565" s="53"/>
      <c r="DR565" s="53"/>
      <c r="DS565" s="53"/>
      <c r="DT565" s="53"/>
      <c r="DU565" s="53"/>
      <c r="DV565" s="53"/>
      <c r="DW565" s="53"/>
      <c r="DX565" s="53"/>
      <c r="DY565" s="53"/>
      <c r="DZ565" s="53"/>
      <c r="EA565" s="53"/>
      <c r="EB565" s="53"/>
      <c r="EC565" s="53"/>
      <c r="ED565" s="53"/>
      <c r="EE565" s="53"/>
      <c r="EF565" s="53"/>
      <c r="EG565" s="53"/>
      <c r="EH565" s="53"/>
      <c r="EI565" s="53"/>
      <c r="EJ565" s="53"/>
      <c r="EK565" s="53"/>
      <c r="EL565" s="53"/>
      <c r="EM565" s="53"/>
      <c r="EN565" s="53"/>
      <c r="EO565" s="53"/>
      <c r="EP565" s="53"/>
      <c r="EQ565" s="53"/>
      <c r="ER565" s="53"/>
      <c r="ES565" s="53"/>
      <c r="ET565" s="53"/>
      <c r="EU565" s="53"/>
      <c r="EV565" s="53"/>
      <c r="EW565" s="53"/>
      <c r="EX565" s="53"/>
      <c r="EY565" s="53"/>
      <c r="EZ565" s="53"/>
      <c r="FA565" s="53"/>
      <c r="FB565" s="53"/>
      <c r="FC565" s="53"/>
      <c r="FD565" s="53"/>
      <c r="FE565" s="53"/>
      <c r="FF565" s="53"/>
      <c r="FG565" s="53"/>
      <c r="FH565" s="53"/>
      <c r="FI565" s="53"/>
      <c r="FJ565" s="53"/>
      <c r="FK565" s="53"/>
      <c r="FL565" s="53"/>
      <c r="FM565" s="53"/>
      <c r="FN565" s="53"/>
      <c r="FO565" s="53"/>
      <c r="FP565" s="53"/>
      <c r="FQ565" s="53"/>
      <c r="FR565" s="53"/>
      <c r="FS565" s="53"/>
      <c r="FT565" s="53"/>
      <c r="FU565" s="53"/>
      <c r="FV565" s="53"/>
      <c r="FW565" s="53"/>
      <c r="FX565" s="53"/>
      <c r="FY565" s="53"/>
      <c r="FZ565" s="53"/>
      <c r="GA565" s="53"/>
      <c r="GB565" s="53"/>
      <c r="GC565" s="53"/>
      <c r="GD565" s="53"/>
      <c r="GE565" s="53"/>
      <c r="GF565" s="53"/>
      <c r="GG565" s="53"/>
      <c r="GH565" s="53"/>
      <c r="GI565" s="53"/>
      <c r="GJ565" s="53"/>
      <c r="GK565" s="53"/>
      <c r="GL565" s="53"/>
      <c r="GM565" s="53"/>
      <c r="GN565" s="53"/>
      <c r="GO565" s="53"/>
      <c r="GP565" s="53"/>
      <c r="GQ565" s="53"/>
      <c r="GR565" s="53"/>
      <c r="GS565" s="53"/>
      <c r="GT565" s="53"/>
      <c r="GU565" s="53"/>
      <c r="GV565" s="53"/>
      <c r="GW565" s="53"/>
      <c r="GX565" s="53"/>
      <c r="GY565" s="53"/>
      <c r="GZ565" s="53"/>
      <c r="HA565" s="53"/>
      <c r="HB565" s="53"/>
      <c r="HC565" s="53"/>
      <c r="HD565" s="53"/>
      <c r="HE565" s="53"/>
      <c r="HF565" s="53"/>
      <c r="HG565" s="53"/>
      <c r="HH565" s="53"/>
      <c r="HI565" s="53"/>
      <c r="HJ565" s="53"/>
      <c r="HK565" s="53"/>
      <c r="HL565" s="53"/>
      <c r="HM565" s="53"/>
      <c r="HN565" s="53"/>
      <c r="HO565" s="53"/>
      <c r="HP565" s="53"/>
      <c r="HQ565" s="53"/>
      <c r="HR565" s="53"/>
      <c r="HS565" s="53"/>
      <c r="HT565" s="53"/>
      <c r="HU565" s="53"/>
      <c r="HV565" s="53"/>
      <c r="HW565" s="53"/>
      <c r="HX565" s="53"/>
      <c r="HY565" s="53"/>
      <c r="HZ565" s="53"/>
      <c r="IA565" s="53"/>
    </row>
    <row r="566" spans="1:235" ht="11.25">
      <c r="A566" s="8" t="s">
        <v>43</v>
      </c>
      <c r="B566" s="6"/>
      <c r="C566" s="6"/>
      <c r="D566" s="7"/>
      <c r="E566" s="7"/>
      <c r="F566" s="7"/>
      <c r="G566" s="7">
        <f>3200000-2280000</f>
        <v>920000</v>
      </c>
      <c r="H566" s="7"/>
      <c r="I566" s="7"/>
      <c r="J566" s="7">
        <f>G566</f>
        <v>920000</v>
      </c>
      <c r="K566" s="7"/>
      <c r="L566" s="7"/>
      <c r="M566" s="7"/>
      <c r="N566" s="7"/>
      <c r="O566" s="7"/>
      <c r="P566" s="7"/>
      <c r="Q566" s="24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3"/>
      <c r="AM566" s="53"/>
      <c r="AN566" s="53"/>
      <c r="AO566" s="53"/>
      <c r="AP566" s="53"/>
      <c r="AQ566" s="53"/>
      <c r="AR566" s="53"/>
      <c r="AS566" s="53"/>
      <c r="AT566" s="53"/>
      <c r="AU566" s="53"/>
      <c r="AV566" s="53"/>
      <c r="AW566" s="53"/>
      <c r="AX566" s="53"/>
      <c r="AY566" s="53"/>
      <c r="AZ566" s="53"/>
      <c r="BA566" s="53"/>
      <c r="BB566" s="53"/>
      <c r="BC566" s="53"/>
      <c r="BD566" s="53"/>
      <c r="BE566" s="53"/>
      <c r="BF566" s="53"/>
      <c r="BG566" s="53"/>
      <c r="BH566" s="53"/>
      <c r="BI566" s="53"/>
      <c r="BJ566" s="53"/>
      <c r="BK566" s="53"/>
      <c r="BL566" s="53"/>
      <c r="BM566" s="53"/>
      <c r="BN566" s="53"/>
      <c r="BO566" s="53"/>
      <c r="BP566" s="53"/>
      <c r="BQ566" s="53"/>
      <c r="BR566" s="53"/>
      <c r="BS566" s="53"/>
      <c r="BT566" s="53"/>
      <c r="BU566" s="53"/>
      <c r="BV566" s="53"/>
      <c r="BW566" s="53"/>
      <c r="BX566" s="53"/>
      <c r="BY566" s="53"/>
      <c r="BZ566" s="53"/>
      <c r="CA566" s="53"/>
      <c r="CB566" s="53"/>
      <c r="CC566" s="53"/>
      <c r="CD566" s="53"/>
      <c r="CE566" s="53"/>
      <c r="CF566" s="53"/>
      <c r="CG566" s="53"/>
      <c r="CH566" s="53"/>
      <c r="CI566" s="53"/>
      <c r="CJ566" s="53"/>
      <c r="CK566" s="53"/>
      <c r="CL566" s="53"/>
      <c r="CM566" s="53"/>
      <c r="CN566" s="53"/>
      <c r="CO566" s="53"/>
      <c r="CP566" s="53"/>
      <c r="CQ566" s="53"/>
      <c r="CR566" s="53"/>
      <c r="CS566" s="53"/>
      <c r="CT566" s="53"/>
      <c r="CU566" s="53"/>
      <c r="CV566" s="53"/>
      <c r="CW566" s="53"/>
      <c r="CX566" s="53"/>
      <c r="CY566" s="53"/>
      <c r="CZ566" s="53"/>
      <c r="DA566" s="53"/>
      <c r="DB566" s="53"/>
      <c r="DC566" s="53"/>
      <c r="DD566" s="53"/>
      <c r="DE566" s="53"/>
      <c r="DF566" s="53"/>
      <c r="DG566" s="53"/>
      <c r="DH566" s="53"/>
      <c r="DI566" s="53"/>
      <c r="DJ566" s="53"/>
      <c r="DK566" s="53"/>
      <c r="DL566" s="53"/>
      <c r="DM566" s="53"/>
      <c r="DN566" s="53"/>
      <c r="DO566" s="53"/>
      <c r="DP566" s="53"/>
      <c r="DQ566" s="53"/>
      <c r="DR566" s="53"/>
      <c r="DS566" s="53"/>
      <c r="DT566" s="53"/>
      <c r="DU566" s="53"/>
      <c r="DV566" s="53"/>
      <c r="DW566" s="53"/>
      <c r="DX566" s="53"/>
      <c r="DY566" s="53"/>
      <c r="DZ566" s="53"/>
      <c r="EA566" s="53"/>
      <c r="EB566" s="53"/>
      <c r="EC566" s="53"/>
      <c r="ED566" s="53"/>
      <c r="EE566" s="53"/>
      <c r="EF566" s="53"/>
      <c r="EG566" s="53"/>
      <c r="EH566" s="53"/>
      <c r="EI566" s="53"/>
      <c r="EJ566" s="53"/>
      <c r="EK566" s="53"/>
      <c r="EL566" s="53"/>
      <c r="EM566" s="53"/>
      <c r="EN566" s="53"/>
      <c r="EO566" s="53"/>
      <c r="EP566" s="53"/>
      <c r="EQ566" s="53"/>
      <c r="ER566" s="53"/>
      <c r="ES566" s="53"/>
      <c r="ET566" s="53"/>
      <c r="EU566" s="53"/>
      <c r="EV566" s="53"/>
      <c r="EW566" s="53"/>
      <c r="EX566" s="53"/>
      <c r="EY566" s="53"/>
      <c r="EZ566" s="53"/>
      <c r="FA566" s="53"/>
      <c r="FB566" s="53"/>
      <c r="FC566" s="53"/>
      <c r="FD566" s="53"/>
      <c r="FE566" s="53"/>
      <c r="FF566" s="53"/>
      <c r="FG566" s="53"/>
      <c r="FH566" s="53"/>
      <c r="FI566" s="53"/>
      <c r="FJ566" s="53"/>
      <c r="FK566" s="53"/>
      <c r="FL566" s="53"/>
      <c r="FM566" s="53"/>
      <c r="FN566" s="53"/>
      <c r="FO566" s="53"/>
      <c r="FP566" s="53"/>
      <c r="FQ566" s="53"/>
      <c r="FR566" s="53"/>
      <c r="FS566" s="53"/>
      <c r="FT566" s="53"/>
      <c r="FU566" s="53"/>
      <c r="FV566" s="53"/>
      <c r="FW566" s="53"/>
      <c r="FX566" s="53"/>
      <c r="FY566" s="53"/>
      <c r="FZ566" s="53"/>
      <c r="GA566" s="53"/>
      <c r="GB566" s="53"/>
      <c r="GC566" s="53"/>
      <c r="GD566" s="53"/>
      <c r="GE566" s="53"/>
      <c r="GF566" s="53"/>
      <c r="GG566" s="53"/>
      <c r="GH566" s="53"/>
      <c r="GI566" s="53"/>
      <c r="GJ566" s="53"/>
      <c r="GK566" s="53"/>
      <c r="GL566" s="53"/>
      <c r="GM566" s="53"/>
      <c r="GN566" s="53"/>
      <c r="GO566" s="53"/>
      <c r="GP566" s="53"/>
      <c r="GQ566" s="53"/>
      <c r="GR566" s="53"/>
      <c r="GS566" s="53"/>
      <c r="GT566" s="53"/>
      <c r="GU566" s="53"/>
      <c r="GV566" s="53"/>
      <c r="GW566" s="53"/>
      <c r="GX566" s="53"/>
      <c r="GY566" s="53"/>
      <c r="GZ566" s="53"/>
      <c r="HA566" s="53"/>
      <c r="HB566" s="53"/>
      <c r="HC566" s="53"/>
      <c r="HD566" s="53"/>
      <c r="HE566" s="53"/>
      <c r="HF566" s="53"/>
      <c r="HG566" s="53"/>
      <c r="HH566" s="53"/>
      <c r="HI566" s="53"/>
      <c r="HJ566" s="53"/>
      <c r="HK566" s="53"/>
      <c r="HL566" s="53"/>
      <c r="HM566" s="53"/>
      <c r="HN566" s="53"/>
      <c r="HO566" s="53"/>
      <c r="HP566" s="53"/>
      <c r="HQ566" s="53"/>
      <c r="HR566" s="53"/>
      <c r="HS566" s="53"/>
      <c r="HT566" s="53"/>
      <c r="HU566" s="53"/>
      <c r="HV566" s="53"/>
      <c r="HW566" s="53"/>
      <c r="HX566" s="53"/>
      <c r="HY566" s="53"/>
      <c r="HZ566" s="53"/>
      <c r="IA566" s="53"/>
    </row>
    <row r="567" spans="1:235" ht="11.25">
      <c r="A567" s="5" t="s">
        <v>5</v>
      </c>
      <c r="B567" s="6"/>
      <c r="C567" s="6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24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3"/>
      <c r="AM567" s="53"/>
      <c r="AN567" s="53"/>
      <c r="AO567" s="53"/>
      <c r="AP567" s="53"/>
      <c r="AQ567" s="53"/>
      <c r="AR567" s="53"/>
      <c r="AS567" s="53"/>
      <c r="AT567" s="53"/>
      <c r="AU567" s="53"/>
      <c r="AV567" s="53"/>
      <c r="AW567" s="53"/>
      <c r="AX567" s="53"/>
      <c r="AY567" s="53"/>
      <c r="AZ567" s="53"/>
      <c r="BA567" s="53"/>
      <c r="BB567" s="53"/>
      <c r="BC567" s="53"/>
      <c r="BD567" s="53"/>
      <c r="BE567" s="53"/>
      <c r="BF567" s="53"/>
      <c r="BG567" s="53"/>
      <c r="BH567" s="53"/>
      <c r="BI567" s="53"/>
      <c r="BJ567" s="53"/>
      <c r="BK567" s="53"/>
      <c r="BL567" s="53"/>
      <c r="BM567" s="53"/>
      <c r="BN567" s="53"/>
      <c r="BO567" s="53"/>
      <c r="BP567" s="53"/>
      <c r="BQ567" s="53"/>
      <c r="BR567" s="53"/>
      <c r="BS567" s="53"/>
      <c r="BT567" s="53"/>
      <c r="BU567" s="53"/>
      <c r="BV567" s="53"/>
      <c r="BW567" s="53"/>
      <c r="BX567" s="53"/>
      <c r="BY567" s="53"/>
      <c r="BZ567" s="53"/>
      <c r="CA567" s="53"/>
      <c r="CB567" s="53"/>
      <c r="CC567" s="53"/>
      <c r="CD567" s="53"/>
      <c r="CE567" s="53"/>
      <c r="CF567" s="53"/>
      <c r="CG567" s="53"/>
      <c r="CH567" s="53"/>
      <c r="CI567" s="53"/>
      <c r="CJ567" s="53"/>
      <c r="CK567" s="53"/>
      <c r="CL567" s="53"/>
      <c r="CM567" s="53"/>
      <c r="CN567" s="53"/>
      <c r="CO567" s="53"/>
      <c r="CP567" s="53"/>
      <c r="CQ567" s="53"/>
      <c r="CR567" s="53"/>
      <c r="CS567" s="53"/>
      <c r="CT567" s="53"/>
      <c r="CU567" s="53"/>
      <c r="CV567" s="53"/>
      <c r="CW567" s="53"/>
      <c r="CX567" s="53"/>
      <c r="CY567" s="53"/>
      <c r="CZ567" s="53"/>
      <c r="DA567" s="53"/>
      <c r="DB567" s="53"/>
      <c r="DC567" s="53"/>
      <c r="DD567" s="53"/>
      <c r="DE567" s="53"/>
      <c r="DF567" s="53"/>
      <c r="DG567" s="53"/>
      <c r="DH567" s="53"/>
      <c r="DI567" s="53"/>
      <c r="DJ567" s="53"/>
      <c r="DK567" s="53"/>
      <c r="DL567" s="53"/>
      <c r="DM567" s="53"/>
      <c r="DN567" s="53"/>
      <c r="DO567" s="53"/>
      <c r="DP567" s="53"/>
      <c r="DQ567" s="53"/>
      <c r="DR567" s="53"/>
      <c r="DS567" s="53"/>
      <c r="DT567" s="53"/>
      <c r="DU567" s="53"/>
      <c r="DV567" s="53"/>
      <c r="DW567" s="53"/>
      <c r="DX567" s="53"/>
      <c r="DY567" s="53"/>
      <c r="DZ567" s="53"/>
      <c r="EA567" s="53"/>
      <c r="EB567" s="53"/>
      <c r="EC567" s="53"/>
      <c r="ED567" s="53"/>
      <c r="EE567" s="53"/>
      <c r="EF567" s="53"/>
      <c r="EG567" s="53"/>
      <c r="EH567" s="53"/>
      <c r="EI567" s="53"/>
      <c r="EJ567" s="53"/>
      <c r="EK567" s="53"/>
      <c r="EL567" s="53"/>
      <c r="EM567" s="53"/>
      <c r="EN567" s="53"/>
      <c r="EO567" s="53"/>
      <c r="EP567" s="53"/>
      <c r="EQ567" s="53"/>
      <c r="ER567" s="53"/>
      <c r="ES567" s="53"/>
      <c r="ET567" s="53"/>
      <c r="EU567" s="53"/>
      <c r="EV567" s="53"/>
      <c r="EW567" s="53"/>
      <c r="EX567" s="53"/>
      <c r="EY567" s="53"/>
      <c r="EZ567" s="53"/>
      <c r="FA567" s="53"/>
      <c r="FB567" s="53"/>
      <c r="FC567" s="53"/>
      <c r="FD567" s="53"/>
      <c r="FE567" s="53"/>
      <c r="FF567" s="53"/>
      <c r="FG567" s="53"/>
      <c r="FH567" s="53"/>
      <c r="FI567" s="53"/>
      <c r="FJ567" s="53"/>
      <c r="FK567" s="53"/>
      <c r="FL567" s="53"/>
      <c r="FM567" s="53"/>
      <c r="FN567" s="53"/>
      <c r="FO567" s="53"/>
      <c r="FP567" s="53"/>
      <c r="FQ567" s="53"/>
      <c r="FR567" s="53"/>
      <c r="FS567" s="53"/>
      <c r="FT567" s="53"/>
      <c r="FU567" s="53"/>
      <c r="FV567" s="53"/>
      <c r="FW567" s="53"/>
      <c r="FX567" s="53"/>
      <c r="FY567" s="53"/>
      <c r="FZ567" s="53"/>
      <c r="GA567" s="53"/>
      <c r="GB567" s="53"/>
      <c r="GC567" s="53"/>
      <c r="GD567" s="53"/>
      <c r="GE567" s="53"/>
      <c r="GF567" s="53"/>
      <c r="GG567" s="53"/>
      <c r="GH567" s="53"/>
      <c r="GI567" s="53"/>
      <c r="GJ567" s="53"/>
      <c r="GK567" s="53"/>
      <c r="GL567" s="53"/>
      <c r="GM567" s="53"/>
      <c r="GN567" s="53"/>
      <c r="GO567" s="53"/>
      <c r="GP567" s="53"/>
      <c r="GQ567" s="53"/>
      <c r="GR567" s="53"/>
      <c r="GS567" s="53"/>
      <c r="GT567" s="53"/>
      <c r="GU567" s="53"/>
      <c r="GV567" s="53"/>
      <c r="GW567" s="53"/>
      <c r="GX567" s="53"/>
      <c r="GY567" s="53"/>
      <c r="GZ567" s="53"/>
      <c r="HA567" s="53"/>
      <c r="HB567" s="53"/>
      <c r="HC567" s="53"/>
      <c r="HD567" s="53"/>
      <c r="HE567" s="53"/>
      <c r="HF567" s="53"/>
      <c r="HG567" s="53"/>
      <c r="HH567" s="53"/>
      <c r="HI567" s="53"/>
      <c r="HJ567" s="53"/>
      <c r="HK567" s="53"/>
      <c r="HL567" s="53"/>
      <c r="HM567" s="53"/>
      <c r="HN567" s="53"/>
      <c r="HO567" s="53"/>
      <c r="HP567" s="53"/>
      <c r="HQ567" s="53"/>
      <c r="HR567" s="53"/>
      <c r="HS567" s="53"/>
      <c r="HT567" s="53"/>
      <c r="HU567" s="53"/>
      <c r="HV567" s="53"/>
      <c r="HW567" s="53"/>
      <c r="HX567" s="53"/>
      <c r="HY567" s="53"/>
      <c r="HZ567" s="53"/>
      <c r="IA567" s="53"/>
    </row>
    <row r="568" spans="1:235" ht="22.5">
      <c r="A568" s="8" t="s">
        <v>196</v>
      </c>
      <c r="B568" s="6"/>
      <c r="C568" s="6"/>
      <c r="D568" s="7"/>
      <c r="E568" s="7"/>
      <c r="F568" s="7"/>
      <c r="G568" s="7">
        <v>17</v>
      </c>
      <c r="H568" s="7"/>
      <c r="I568" s="7"/>
      <c r="J568" s="7">
        <f>G568</f>
        <v>17</v>
      </c>
      <c r="K568" s="7"/>
      <c r="L568" s="7"/>
      <c r="M568" s="7"/>
      <c r="N568" s="7"/>
      <c r="O568" s="7"/>
      <c r="P568" s="7"/>
      <c r="Q568" s="24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3"/>
      <c r="AM568" s="53"/>
      <c r="AN568" s="53"/>
      <c r="AO568" s="53"/>
      <c r="AP568" s="53"/>
      <c r="AQ568" s="53"/>
      <c r="AR568" s="53"/>
      <c r="AS568" s="53"/>
      <c r="AT568" s="53"/>
      <c r="AU568" s="53"/>
      <c r="AV568" s="53"/>
      <c r="AW568" s="53"/>
      <c r="AX568" s="53"/>
      <c r="AY568" s="53"/>
      <c r="AZ568" s="53"/>
      <c r="BA568" s="53"/>
      <c r="BB568" s="53"/>
      <c r="BC568" s="53"/>
      <c r="BD568" s="53"/>
      <c r="BE568" s="53"/>
      <c r="BF568" s="53"/>
      <c r="BG568" s="53"/>
      <c r="BH568" s="53"/>
      <c r="BI568" s="53"/>
      <c r="BJ568" s="53"/>
      <c r="BK568" s="53"/>
      <c r="BL568" s="53"/>
      <c r="BM568" s="53"/>
      <c r="BN568" s="53"/>
      <c r="BO568" s="53"/>
      <c r="BP568" s="53"/>
      <c r="BQ568" s="53"/>
      <c r="BR568" s="53"/>
      <c r="BS568" s="53"/>
      <c r="BT568" s="53"/>
      <c r="BU568" s="53"/>
      <c r="BV568" s="53"/>
      <c r="BW568" s="53"/>
      <c r="BX568" s="53"/>
      <c r="BY568" s="53"/>
      <c r="BZ568" s="53"/>
      <c r="CA568" s="53"/>
      <c r="CB568" s="53"/>
      <c r="CC568" s="53"/>
      <c r="CD568" s="53"/>
      <c r="CE568" s="53"/>
      <c r="CF568" s="53"/>
      <c r="CG568" s="53"/>
      <c r="CH568" s="53"/>
      <c r="CI568" s="53"/>
      <c r="CJ568" s="53"/>
      <c r="CK568" s="53"/>
      <c r="CL568" s="53"/>
      <c r="CM568" s="53"/>
      <c r="CN568" s="53"/>
      <c r="CO568" s="53"/>
      <c r="CP568" s="53"/>
      <c r="CQ568" s="53"/>
      <c r="CR568" s="53"/>
      <c r="CS568" s="53"/>
      <c r="CT568" s="53"/>
      <c r="CU568" s="53"/>
      <c r="CV568" s="53"/>
      <c r="CW568" s="53"/>
      <c r="CX568" s="53"/>
      <c r="CY568" s="53"/>
      <c r="CZ568" s="53"/>
      <c r="DA568" s="53"/>
      <c r="DB568" s="53"/>
      <c r="DC568" s="53"/>
      <c r="DD568" s="53"/>
      <c r="DE568" s="53"/>
      <c r="DF568" s="53"/>
      <c r="DG568" s="53"/>
      <c r="DH568" s="53"/>
      <c r="DI568" s="53"/>
      <c r="DJ568" s="53"/>
      <c r="DK568" s="53"/>
      <c r="DL568" s="53"/>
      <c r="DM568" s="53"/>
      <c r="DN568" s="53"/>
      <c r="DO568" s="53"/>
      <c r="DP568" s="53"/>
      <c r="DQ568" s="53"/>
      <c r="DR568" s="53"/>
      <c r="DS568" s="53"/>
      <c r="DT568" s="53"/>
      <c r="DU568" s="53"/>
      <c r="DV568" s="53"/>
      <c r="DW568" s="53"/>
      <c r="DX568" s="53"/>
      <c r="DY568" s="53"/>
      <c r="DZ568" s="53"/>
      <c r="EA568" s="53"/>
      <c r="EB568" s="53"/>
      <c r="EC568" s="53"/>
      <c r="ED568" s="53"/>
      <c r="EE568" s="53"/>
      <c r="EF568" s="53"/>
      <c r="EG568" s="53"/>
      <c r="EH568" s="53"/>
      <c r="EI568" s="53"/>
      <c r="EJ568" s="53"/>
      <c r="EK568" s="53"/>
      <c r="EL568" s="53"/>
      <c r="EM568" s="53"/>
      <c r="EN568" s="53"/>
      <c r="EO568" s="53"/>
      <c r="EP568" s="53"/>
      <c r="EQ568" s="53"/>
      <c r="ER568" s="53"/>
      <c r="ES568" s="53"/>
      <c r="ET568" s="53"/>
      <c r="EU568" s="53"/>
      <c r="EV568" s="53"/>
      <c r="EW568" s="53"/>
      <c r="EX568" s="53"/>
      <c r="EY568" s="53"/>
      <c r="EZ568" s="53"/>
      <c r="FA568" s="53"/>
      <c r="FB568" s="53"/>
      <c r="FC568" s="53"/>
      <c r="FD568" s="53"/>
      <c r="FE568" s="53"/>
      <c r="FF568" s="53"/>
      <c r="FG568" s="53"/>
      <c r="FH568" s="53"/>
      <c r="FI568" s="53"/>
      <c r="FJ568" s="53"/>
      <c r="FK568" s="53"/>
      <c r="FL568" s="53"/>
      <c r="FM568" s="53"/>
      <c r="FN568" s="53"/>
      <c r="FO568" s="53"/>
      <c r="FP568" s="53"/>
      <c r="FQ568" s="53"/>
      <c r="FR568" s="53"/>
      <c r="FS568" s="53"/>
      <c r="FT568" s="53"/>
      <c r="FU568" s="53"/>
      <c r="FV568" s="53"/>
      <c r="FW568" s="53"/>
      <c r="FX568" s="53"/>
      <c r="FY568" s="53"/>
      <c r="FZ568" s="53"/>
      <c r="GA568" s="53"/>
      <c r="GB568" s="53"/>
      <c r="GC568" s="53"/>
      <c r="GD568" s="53"/>
      <c r="GE568" s="53"/>
      <c r="GF568" s="53"/>
      <c r="GG568" s="53"/>
      <c r="GH568" s="53"/>
      <c r="GI568" s="53"/>
      <c r="GJ568" s="53"/>
      <c r="GK568" s="53"/>
      <c r="GL568" s="53"/>
      <c r="GM568" s="53"/>
      <c r="GN568" s="53"/>
      <c r="GO568" s="53"/>
      <c r="GP568" s="53"/>
      <c r="GQ568" s="53"/>
      <c r="GR568" s="53"/>
      <c r="GS568" s="53"/>
      <c r="GT568" s="53"/>
      <c r="GU568" s="53"/>
      <c r="GV568" s="53"/>
      <c r="GW568" s="53"/>
      <c r="GX568" s="53"/>
      <c r="GY568" s="53"/>
      <c r="GZ568" s="53"/>
      <c r="HA568" s="53"/>
      <c r="HB568" s="53"/>
      <c r="HC568" s="53"/>
      <c r="HD568" s="53"/>
      <c r="HE568" s="53"/>
      <c r="HF568" s="53"/>
      <c r="HG568" s="53"/>
      <c r="HH568" s="53"/>
      <c r="HI568" s="53"/>
      <c r="HJ568" s="53"/>
      <c r="HK568" s="53"/>
      <c r="HL568" s="53"/>
      <c r="HM568" s="53"/>
      <c r="HN568" s="53"/>
      <c r="HO568" s="53"/>
      <c r="HP568" s="53"/>
      <c r="HQ568" s="53"/>
      <c r="HR568" s="53"/>
      <c r="HS568" s="53"/>
      <c r="HT568" s="53"/>
      <c r="HU568" s="53"/>
      <c r="HV568" s="53"/>
      <c r="HW568" s="53"/>
      <c r="HX568" s="53"/>
      <c r="HY568" s="53"/>
      <c r="HZ568" s="53"/>
      <c r="IA568" s="53"/>
    </row>
    <row r="569" spans="1:235" ht="11.25">
      <c r="A569" s="5" t="s">
        <v>7</v>
      </c>
      <c r="B569" s="6"/>
      <c r="C569" s="6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24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53"/>
      <c r="AE569" s="53"/>
      <c r="AF569" s="53"/>
      <c r="AG569" s="53"/>
      <c r="AH569" s="53"/>
      <c r="AI569" s="53"/>
      <c r="AJ569" s="53"/>
      <c r="AK569" s="53"/>
      <c r="AL569" s="53"/>
      <c r="AM569" s="53"/>
      <c r="AN569" s="53"/>
      <c r="AO569" s="53"/>
      <c r="AP569" s="53"/>
      <c r="AQ569" s="53"/>
      <c r="AR569" s="53"/>
      <c r="AS569" s="53"/>
      <c r="AT569" s="53"/>
      <c r="AU569" s="53"/>
      <c r="AV569" s="53"/>
      <c r="AW569" s="53"/>
      <c r="AX569" s="53"/>
      <c r="AY569" s="53"/>
      <c r="AZ569" s="53"/>
      <c r="BA569" s="53"/>
      <c r="BB569" s="53"/>
      <c r="BC569" s="53"/>
      <c r="BD569" s="53"/>
      <c r="BE569" s="53"/>
      <c r="BF569" s="53"/>
      <c r="BG569" s="53"/>
      <c r="BH569" s="53"/>
      <c r="BI569" s="53"/>
      <c r="BJ569" s="53"/>
      <c r="BK569" s="53"/>
      <c r="BL569" s="53"/>
      <c r="BM569" s="53"/>
      <c r="BN569" s="53"/>
      <c r="BO569" s="53"/>
      <c r="BP569" s="53"/>
      <c r="BQ569" s="53"/>
      <c r="BR569" s="53"/>
      <c r="BS569" s="53"/>
      <c r="BT569" s="53"/>
      <c r="BU569" s="53"/>
      <c r="BV569" s="53"/>
      <c r="BW569" s="53"/>
      <c r="BX569" s="53"/>
      <c r="BY569" s="53"/>
      <c r="BZ569" s="53"/>
      <c r="CA569" s="53"/>
      <c r="CB569" s="53"/>
      <c r="CC569" s="53"/>
      <c r="CD569" s="53"/>
      <c r="CE569" s="53"/>
      <c r="CF569" s="53"/>
      <c r="CG569" s="53"/>
      <c r="CH569" s="53"/>
      <c r="CI569" s="53"/>
      <c r="CJ569" s="53"/>
      <c r="CK569" s="53"/>
      <c r="CL569" s="53"/>
      <c r="CM569" s="53"/>
      <c r="CN569" s="53"/>
      <c r="CO569" s="53"/>
      <c r="CP569" s="53"/>
      <c r="CQ569" s="53"/>
      <c r="CR569" s="53"/>
      <c r="CS569" s="53"/>
      <c r="CT569" s="53"/>
      <c r="CU569" s="53"/>
      <c r="CV569" s="53"/>
      <c r="CW569" s="53"/>
      <c r="CX569" s="53"/>
      <c r="CY569" s="53"/>
      <c r="CZ569" s="53"/>
      <c r="DA569" s="53"/>
      <c r="DB569" s="53"/>
      <c r="DC569" s="53"/>
      <c r="DD569" s="53"/>
      <c r="DE569" s="53"/>
      <c r="DF569" s="53"/>
      <c r="DG569" s="53"/>
      <c r="DH569" s="53"/>
      <c r="DI569" s="53"/>
      <c r="DJ569" s="53"/>
      <c r="DK569" s="53"/>
      <c r="DL569" s="53"/>
      <c r="DM569" s="53"/>
      <c r="DN569" s="53"/>
      <c r="DO569" s="53"/>
      <c r="DP569" s="53"/>
      <c r="DQ569" s="53"/>
      <c r="DR569" s="53"/>
      <c r="DS569" s="53"/>
      <c r="DT569" s="53"/>
      <c r="DU569" s="53"/>
      <c r="DV569" s="53"/>
      <c r="DW569" s="53"/>
      <c r="DX569" s="53"/>
      <c r="DY569" s="53"/>
      <c r="DZ569" s="53"/>
      <c r="EA569" s="53"/>
      <c r="EB569" s="53"/>
      <c r="EC569" s="53"/>
      <c r="ED569" s="53"/>
      <c r="EE569" s="53"/>
      <c r="EF569" s="53"/>
      <c r="EG569" s="53"/>
      <c r="EH569" s="53"/>
      <c r="EI569" s="53"/>
      <c r="EJ569" s="53"/>
      <c r="EK569" s="53"/>
      <c r="EL569" s="53"/>
      <c r="EM569" s="53"/>
      <c r="EN569" s="53"/>
      <c r="EO569" s="53"/>
      <c r="EP569" s="53"/>
      <c r="EQ569" s="53"/>
      <c r="ER569" s="53"/>
      <c r="ES569" s="53"/>
      <c r="ET569" s="53"/>
      <c r="EU569" s="53"/>
      <c r="EV569" s="53"/>
      <c r="EW569" s="53"/>
      <c r="EX569" s="53"/>
      <c r="EY569" s="53"/>
      <c r="EZ569" s="53"/>
      <c r="FA569" s="53"/>
      <c r="FB569" s="53"/>
      <c r="FC569" s="53"/>
      <c r="FD569" s="53"/>
      <c r="FE569" s="53"/>
      <c r="FF569" s="53"/>
      <c r="FG569" s="53"/>
      <c r="FH569" s="53"/>
      <c r="FI569" s="53"/>
      <c r="FJ569" s="53"/>
      <c r="FK569" s="53"/>
      <c r="FL569" s="53"/>
      <c r="FM569" s="53"/>
      <c r="FN569" s="53"/>
      <c r="FO569" s="53"/>
      <c r="FP569" s="53"/>
      <c r="FQ569" s="53"/>
      <c r="FR569" s="53"/>
      <c r="FS569" s="53"/>
      <c r="FT569" s="53"/>
      <c r="FU569" s="53"/>
      <c r="FV569" s="53"/>
      <c r="FW569" s="53"/>
      <c r="FX569" s="53"/>
      <c r="FY569" s="53"/>
      <c r="FZ569" s="53"/>
      <c r="GA569" s="53"/>
      <c r="GB569" s="53"/>
      <c r="GC569" s="53"/>
      <c r="GD569" s="53"/>
      <c r="GE569" s="53"/>
      <c r="GF569" s="53"/>
      <c r="GG569" s="53"/>
      <c r="GH569" s="53"/>
      <c r="GI569" s="53"/>
      <c r="GJ569" s="53"/>
      <c r="GK569" s="53"/>
      <c r="GL569" s="53"/>
      <c r="GM569" s="53"/>
      <c r="GN569" s="53"/>
      <c r="GO569" s="53"/>
      <c r="GP569" s="53"/>
      <c r="GQ569" s="53"/>
      <c r="GR569" s="53"/>
      <c r="GS569" s="53"/>
      <c r="GT569" s="53"/>
      <c r="GU569" s="53"/>
      <c r="GV569" s="53"/>
      <c r="GW569" s="53"/>
      <c r="GX569" s="53"/>
      <c r="GY569" s="53"/>
      <c r="GZ569" s="53"/>
      <c r="HA569" s="53"/>
      <c r="HB569" s="53"/>
      <c r="HC569" s="53"/>
      <c r="HD569" s="53"/>
      <c r="HE569" s="53"/>
      <c r="HF569" s="53"/>
      <c r="HG569" s="53"/>
      <c r="HH569" s="53"/>
      <c r="HI569" s="53"/>
      <c r="HJ569" s="53"/>
      <c r="HK569" s="53"/>
      <c r="HL569" s="53"/>
      <c r="HM569" s="53"/>
      <c r="HN569" s="53"/>
      <c r="HO569" s="53"/>
      <c r="HP569" s="53"/>
      <c r="HQ569" s="53"/>
      <c r="HR569" s="53"/>
      <c r="HS569" s="53"/>
      <c r="HT569" s="53"/>
      <c r="HU569" s="53"/>
      <c r="HV569" s="53"/>
      <c r="HW569" s="53"/>
      <c r="HX569" s="53"/>
      <c r="HY569" s="53"/>
      <c r="HZ569" s="53"/>
      <c r="IA569" s="53"/>
    </row>
    <row r="570" spans="1:235" ht="11.25">
      <c r="A570" s="8" t="s">
        <v>328</v>
      </c>
      <c r="B570" s="6"/>
      <c r="C570" s="6"/>
      <c r="D570" s="7"/>
      <c r="E570" s="7"/>
      <c r="F570" s="7"/>
      <c r="G570" s="7">
        <v>54117.65</v>
      </c>
      <c r="H570" s="7"/>
      <c r="I570" s="7"/>
      <c r="J570" s="7">
        <f>G570</f>
        <v>54117.65</v>
      </c>
      <c r="K570" s="7"/>
      <c r="L570" s="7"/>
      <c r="M570" s="7"/>
      <c r="N570" s="7"/>
      <c r="O570" s="7"/>
      <c r="P570" s="7"/>
      <c r="Q570" s="24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  <c r="AL570" s="53"/>
      <c r="AM570" s="53"/>
      <c r="AN570" s="53"/>
      <c r="AO570" s="53"/>
      <c r="AP570" s="53"/>
      <c r="AQ570" s="53"/>
      <c r="AR570" s="53"/>
      <c r="AS570" s="53"/>
      <c r="AT570" s="53"/>
      <c r="AU570" s="53"/>
      <c r="AV570" s="53"/>
      <c r="AW570" s="53"/>
      <c r="AX570" s="53"/>
      <c r="AY570" s="53"/>
      <c r="AZ570" s="53"/>
      <c r="BA570" s="53"/>
      <c r="BB570" s="53"/>
      <c r="BC570" s="53"/>
      <c r="BD570" s="53"/>
      <c r="BE570" s="53"/>
      <c r="BF570" s="53"/>
      <c r="BG570" s="53"/>
      <c r="BH570" s="53"/>
      <c r="BI570" s="53"/>
      <c r="BJ570" s="53"/>
      <c r="BK570" s="53"/>
      <c r="BL570" s="53"/>
      <c r="BM570" s="53"/>
      <c r="BN570" s="53"/>
      <c r="BO570" s="53"/>
      <c r="BP570" s="53"/>
      <c r="BQ570" s="53"/>
      <c r="BR570" s="53"/>
      <c r="BS570" s="53"/>
      <c r="BT570" s="53"/>
      <c r="BU570" s="53"/>
      <c r="BV570" s="53"/>
      <c r="BW570" s="53"/>
      <c r="BX570" s="53"/>
      <c r="BY570" s="53"/>
      <c r="BZ570" s="53"/>
      <c r="CA570" s="53"/>
      <c r="CB570" s="53"/>
      <c r="CC570" s="53"/>
      <c r="CD570" s="53"/>
      <c r="CE570" s="53"/>
      <c r="CF570" s="53"/>
      <c r="CG570" s="53"/>
      <c r="CH570" s="53"/>
      <c r="CI570" s="53"/>
      <c r="CJ570" s="53"/>
      <c r="CK570" s="53"/>
      <c r="CL570" s="53"/>
      <c r="CM570" s="53"/>
      <c r="CN570" s="53"/>
      <c r="CO570" s="53"/>
      <c r="CP570" s="53"/>
      <c r="CQ570" s="53"/>
      <c r="CR570" s="53"/>
      <c r="CS570" s="53"/>
      <c r="CT570" s="53"/>
      <c r="CU570" s="53"/>
      <c r="CV570" s="53"/>
      <c r="CW570" s="53"/>
      <c r="CX570" s="53"/>
      <c r="CY570" s="53"/>
      <c r="CZ570" s="53"/>
      <c r="DA570" s="53"/>
      <c r="DB570" s="53"/>
      <c r="DC570" s="53"/>
      <c r="DD570" s="53"/>
      <c r="DE570" s="53"/>
      <c r="DF570" s="53"/>
      <c r="DG570" s="53"/>
      <c r="DH570" s="53"/>
      <c r="DI570" s="53"/>
      <c r="DJ570" s="53"/>
      <c r="DK570" s="53"/>
      <c r="DL570" s="53"/>
      <c r="DM570" s="53"/>
      <c r="DN570" s="53"/>
      <c r="DO570" s="53"/>
      <c r="DP570" s="53"/>
      <c r="DQ570" s="53"/>
      <c r="DR570" s="53"/>
      <c r="DS570" s="53"/>
      <c r="DT570" s="53"/>
      <c r="DU570" s="53"/>
      <c r="DV570" s="53"/>
      <c r="DW570" s="53"/>
      <c r="DX570" s="53"/>
      <c r="DY570" s="53"/>
      <c r="DZ570" s="53"/>
      <c r="EA570" s="53"/>
      <c r="EB570" s="53"/>
      <c r="EC570" s="53"/>
      <c r="ED570" s="53"/>
      <c r="EE570" s="53"/>
      <c r="EF570" s="53"/>
      <c r="EG570" s="53"/>
      <c r="EH570" s="53"/>
      <c r="EI570" s="53"/>
      <c r="EJ570" s="53"/>
      <c r="EK570" s="53"/>
      <c r="EL570" s="53"/>
      <c r="EM570" s="53"/>
      <c r="EN570" s="53"/>
      <c r="EO570" s="53"/>
      <c r="EP570" s="53"/>
      <c r="EQ570" s="53"/>
      <c r="ER570" s="53"/>
      <c r="ES570" s="53"/>
      <c r="ET570" s="53"/>
      <c r="EU570" s="53"/>
      <c r="EV570" s="53"/>
      <c r="EW570" s="53"/>
      <c r="EX570" s="53"/>
      <c r="EY570" s="53"/>
      <c r="EZ570" s="53"/>
      <c r="FA570" s="53"/>
      <c r="FB570" s="53"/>
      <c r="FC570" s="53"/>
      <c r="FD570" s="53"/>
      <c r="FE570" s="53"/>
      <c r="FF570" s="53"/>
      <c r="FG570" s="53"/>
      <c r="FH570" s="53"/>
      <c r="FI570" s="53"/>
      <c r="FJ570" s="53"/>
      <c r="FK570" s="53"/>
      <c r="FL570" s="53"/>
      <c r="FM570" s="53"/>
      <c r="FN570" s="53"/>
      <c r="FO570" s="53"/>
      <c r="FP570" s="53"/>
      <c r="FQ570" s="53"/>
      <c r="FR570" s="53"/>
      <c r="FS570" s="53"/>
      <c r="FT570" s="53"/>
      <c r="FU570" s="53"/>
      <c r="FV570" s="53"/>
      <c r="FW570" s="53"/>
      <c r="FX570" s="53"/>
      <c r="FY570" s="53"/>
      <c r="FZ570" s="53"/>
      <c r="GA570" s="53"/>
      <c r="GB570" s="53"/>
      <c r="GC570" s="53"/>
      <c r="GD570" s="53"/>
      <c r="GE570" s="53"/>
      <c r="GF570" s="53"/>
      <c r="GG570" s="53"/>
      <c r="GH570" s="53"/>
      <c r="GI570" s="53"/>
      <c r="GJ570" s="53"/>
      <c r="GK570" s="53"/>
      <c r="GL570" s="53"/>
      <c r="GM570" s="53"/>
      <c r="GN570" s="53"/>
      <c r="GO570" s="53"/>
      <c r="GP570" s="53"/>
      <c r="GQ570" s="53"/>
      <c r="GR570" s="53"/>
      <c r="GS570" s="53"/>
      <c r="GT570" s="53"/>
      <c r="GU570" s="53"/>
      <c r="GV570" s="53"/>
      <c r="GW570" s="53"/>
      <c r="GX570" s="53"/>
      <c r="GY570" s="53"/>
      <c r="GZ570" s="53"/>
      <c r="HA570" s="53"/>
      <c r="HB570" s="53"/>
      <c r="HC570" s="53"/>
      <c r="HD570" s="53"/>
      <c r="HE570" s="53"/>
      <c r="HF570" s="53"/>
      <c r="HG570" s="53"/>
      <c r="HH570" s="53"/>
      <c r="HI570" s="53"/>
      <c r="HJ570" s="53"/>
      <c r="HK570" s="53"/>
      <c r="HL570" s="53"/>
      <c r="HM570" s="53"/>
      <c r="HN570" s="53"/>
      <c r="HO570" s="53"/>
      <c r="HP570" s="53"/>
      <c r="HQ570" s="53"/>
      <c r="HR570" s="53"/>
      <c r="HS570" s="53"/>
      <c r="HT570" s="53"/>
      <c r="HU570" s="53"/>
      <c r="HV570" s="53"/>
      <c r="HW570" s="53"/>
      <c r="HX570" s="53"/>
      <c r="HY570" s="53"/>
      <c r="HZ570" s="53"/>
      <c r="IA570" s="53"/>
    </row>
    <row r="571" spans="1:235" ht="33.75">
      <c r="A571" s="155" t="s">
        <v>424</v>
      </c>
      <c r="B571" s="6"/>
      <c r="C571" s="6"/>
      <c r="D571" s="7"/>
      <c r="E571" s="7"/>
      <c r="F571" s="7"/>
      <c r="G571" s="36"/>
      <c r="H571" s="36">
        <f>H573</f>
        <v>1000000</v>
      </c>
      <c r="I571" s="7"/>
      <c r="J571" s="36">
        <f>H571</f>
        <v>1000000</v>
      </c>
      <c r="K571" s="7"/>
      <c r="L571" s="7"/>
      <c r="M571" s="7"/>
      <c r="N571" s="7"/>
      <c r="O571" s="7"/>
      <c r="P571" s="7"/>
      <c r="Q571" s="24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3"/>
      <c r="AM571" s="53"/>
      <c r="AN571" s="53"/>
      <c r="AO571" s="53"/>
      <c r="AP571" s="53"/>
      <c r="AQ571" s="53"/>
      <c r="AR571" s="53"/>
      <c r="AS571" s="53"/>
      <c r="AT571" s="53"/>
      <c r="AU571" s="53"/>
      <c r="AV571" s="53"/>
      <c r="AW571" s="53"/>
      <c r="AX571" s="53"/>
      <c r="AY571" s="53"/>
      <c r="AZ571" s="53"/>
      <c r="BA571" s="53"/>
      <c r="BB571" s="53"/>
      <c r="BC571" s="53"/>
      <c r="BD571" s="53"/>
      <c r="BE571" s="53"/>
      <c r="BF571" s="53"/>
      <c r="BG571" s="53"/>
      <c r="BH571" s="53"/>
      <c r="BI571" s="53"/>
      <c r="BJ571" s="53"/>
      <c r="BK571" s="53"/>
      <c r="BL571" s="53"/>
      <c r="BM571" s="53"/>
      <c r="BN571" s="53"/>
      <c r="BO571" s="53"/>
      <c r="BP571" s="53"/>
      <c r="BQ571" s="53"/>
      <c r="BR571" s="53"/>
      <c r="BS571" s="53"/>
      <c r="BT571" s="53"/>
      <c r="BU571" s="53"/>
      <c r="BV571" s="53"/>
      <c r="BW571" s="53"/>
      <c r="BX571" s="53"/>
      <c r="BY571" s="53"/>
      <c r="BZ571" s="53"/>
      <c r="CA571" s="53"/>
      <c r="CB571" s="53"/>
      <c r="CC571" s="53"/>
      <c r="CD571" s="53"/>
      <c r="CE571" s="53"/>
      <c r="CF571" s="53"/>
      <c r="CG571" s="53"/>
      <c r="CH571" s="53"/>
      <c r="CI571" s="53"/>
      <c r="CJ571" s="53"/>
      <c r="CK571" s="53"/>
      <c r="CL571" s="53"/>
      <c r="CM571" s="53"/>
      <c r="CN571" s="53"/>
      <c r="CO571" s="53"/>
      <c r="CP571" s="53"/>
      <c r="CQ571" s="53"/>
      <c r="CR571" s="53"/>
      <c r="CS571" s="53"/>
      <c r="CT571" s="53"/>
      <c r="CU571" s="53"/>
      <c r="CV571" s="53"/>
      <c r="CW571" s="53"/>
      <c r="CX571" s="53"/>
      <c r="CY571" s="53"/>
      <c r="CZ571" s="53"/>
      <c r="DA571" s="53"/>
      <c r="DB571" s="53"/>
      <c r="DC571" s="53"/>
      <c r="DD571" s="53"/>
      <c r="DE571" s="53"/>
      <c r="DF571" s="53"/>
      <c r="DG571" s="53"/>
      <c r="DH571" s="53"/>
      <c r="DI571" s="53"/>
      <c r="DJ571" s="53"/>
      <c r="DK571" s="53"/>
      <c r="DL571" s="53"/>
      <c r="DM571" s="53"/>
      <c r="DN571" s="53"/>
      <c r="DO571" s="53"/>
      <c r="DP571" s="53"/>
      <c r="DQ571" s="53"/>
      <c r="DR571" s="53"/>
      <c r="DS571" s="53"/>
      <c r="DT571" s="53"/>
      <c r="DU571" s="53"/>
      <c r="DV571" s="53"/>
      <c r="DW571" s="53"/>
      <c r="DX571" s="53"/>
      <c r="DY571" s="53"/>
      <c r="DZ571" s="53"/>
      <c r="EA571" s="53"/>
      <c r="EB571" s="53"/>
      <c r="EC571" s="53"/>
      <c r="ED571" s="53"/>
      <c r="EE571" s="53"/>
      <c r="EF571" s="53"/>
      <c r="EG571" s="53"/>
      <c r="EH571" s="53"/>
      <c r="EI571" s="53"/>
      <c r="EJ571" s="53"/>
      <c r="EK571" s="53"/>
      <c r="EL571" s="53"/>
      <c r="EM571" s="53"/>
      <c r="EN571" s="53"/>
      <c r="EO571" s="53"/>
      <c r="EP571" s="53"/>
      <c r="EQ571" s="53"/>
      <c r="ER571" s="53"/>
      <c r="ES571" s="53"/>
      <c r="ET571" s="53"/>
      <c r="EU571" s="53"/>
      <c r="EV571" s="53"/>
      <c r="EW571" s="53"/>
      <c r="EX571" s="53"/>
      <c r="EY571" s="53"/>
      <c r="EZ571" s="53"/>
      <c r="FA571" s="53"/>
      <c r="FB571" s="53"/>
      <c r="FC571" s="53"/>
      <c r="FD571" s="53"/>
      <c r="FE571" s="53"/>
      <c r="FF571" s="53"/>
      <c r="FG571" s="53"/>
      <c r="FH571" s="53"/>
      <c r="FI571" s="53"/>
      <c r="FJ571" s="53"/>
      <c r="FK571" s="53"/>
      <c r="FL571" s="53"/>
      <c r="FM571" s="53"/>
      <c r="FN571" s="53"/>
      <c r="FO571" s="53"/>
      <c r="FP571" s="53"/>
      <c r="FQ571" s="53"/>
      <c r="FR571" s="53"/>
      <c r="FS571" s="53"/>
      <c r="FT571" s="53"/>
      <c r="FU571" s="53"/>
      <c r="FV571" s="53"/>
      <c r="FW571" s="53"/>
      <c r="FX571" s="53"/>
      <c r="FY571" s="53"/>
      <c r="FZ571" s="53"/>
      <c r="GA571" s="53"/>
      <c r="GB571" s="53"/>
      <c r="GC571" s="53"/>
      <c r="GD571" s="53"/>
      <c r="GE571" s="53"/>
      <c r="GF571" s="53"/>
      <c r="GG571" s="53"/>
      <c r="GH571" s="53"/>
      <c r="GI571" s="53"/>
      <c r="GJ571" s="53"/>
      <c r="GK571" s="53"/>
      <c r="GL571" s="53"/>
      <c r="GM571" s="53"/>
      <c r="GN571" s="53"/>
      <c r="GO571" s="53"/>
      <c r="GP571" s="53"/>
      <c r="GQ571" s="53"/>
      <c r="GR571" s="53"/>
      <c r="GS571" s="53"/>
      <c r="GT571" s="53"/>
      <c r="GU571" s="53"/>
      <c r="GV571" s="53"/>
      <c r="GW571" s="53"/>
      <c r="GX571" s="53"/>
      <c r="GY571" s="53"/>
      <c r="GZ571" s="53"/>
      <c r="HA571" s="53"/>
      <c r="HB571" s="53"/>
      <c r="HC571" s="53"/>
      <c r="HD571" s="53"/>
      <c r="HE571" s="53"/>
      <c r="HF571" s="53"/>
      <c r="HG571" s="53"/>
      <c r="HH571" s="53"/>
      <c r="HI571" s="53"/>
      <c r="HJ571" s="53"/>
      <c r="HK571" s="53"/>
      <c r="HL571" s="53"/>
      <c r="HM571" s="53"/>
      <c r="HN571" s="53"/>
      <c r="HO571" s="53"/>
      <c r="HP571" s="53"/>
      <c r="HQ571" s="53"/>
      <c r="HR571" s="53"/>
      <c r="HS571" s="53"/>
      <c r="HT571" s="53"/>
      <c r="HU571" s="53"/>
      <c r="HV571" s="53"/>
      <c r="HW571" s="53"/>
      <c r="HX571" s="53"/>
      <c r="HY571" s="53"/>
      <c r="HZ571" s="53"/>
      <c r="IA571" s="53"/>
    </row>
    <row r="572" spans="1:235" ht="11.25">
      <c r="A572" s="5" t="s">
        <v>4</v>
      </c>
      <c r="B572" s="6"/>
      <c r="C572" s="6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24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53"/>
      <c r="AF572" s="53"/>
      <c r="AG572" s="53"/>
      <c r="AH572" s="53"/>
      <c r="AI572" s="53"/>
      <c r="AJ572" s="53"/>
      <c r="AK572" s="53"/>
      <c r="AL572" s="53"/>
      <c r="AM572" s="53"/>
      <c r="AN572" s="53"/>
      <c r="AO572" s="53"/>
      <c r="AP572" s="53"/>
      <c r="AQ572" s="53"/>
      <c r="AR572" s="53"/>
      <c r="AS572" s="53"/>
      <c r="AT572" s="53"/>
      <c r="AU572" s="53"/>
      <c r="AV572" s="53"/>
      <c r="AW572" s="53"/>
      <c r="AX572" s="53"/>
      <c r="AY572" s="53"/>
      <c r="AZ572" s="53"/>
      <c r="BA572" s="53"/>
      <c r="BB572" s="53"/>
      <c r="BC572" s="53"/>
      <c r="BD572" s="53"/>
      <c r="BE572" s="53"/>
      <c r="BF572" s="53"/>
      <c r="BG572" s="53"/>
      <c r="BH572" s="53"/>
      <c r="BI572" s="53"/>
      <c r="BJ572" s="53"/>
      <c r="BK572" s="53"/>
      <c r="BL572" s="53"/>
      <c r="BM572" s="53"/>
      <c r="BN572" s="53"/>
      <c r="BO572" s="53"/>
      <c r="BP572" s="53"/>
      <c r="BQ572" s="53"/>
      <c r="BR572" s="53"/>
      <c r="BS572" s="53"/>
      <c r="BT572" s="53"/>
      <c r="BU572" s="53"/>
      <c r="BV572" s="53"/>
      <c r="BW572" s="53"/>
      <c r="BX572" s="53"/>
      <c r="BY572" s="53"/>
      <c r="BZ572" s="53"/>
      <c r="CA572" s="53"/>
      <c r="CB572" s="53"/>
      <c r="CC572" s="53"/>
      <c r="CD572" s="53"/>
      <c r="CE572" s="53"/>
      <c r="CF572" s="53"/>
      <c r="CG572" s="53"/>
      <c r="CH572" s="53"/>
      <c r="CI572" s="53"/>
      <c r="CJ572" s="53"/>
      <c r="CK572" s="53"/>
      <c r="CL572" s="53"/>
      <c r="CM572" s="53"/>
      <c r="CN572" s="53"/>
      <c r="CO572" s="53"/>
      <c r="CP572" s="53"/>
      <c r="CQ572" s="53"/>
      <c r="CR572" s="53"/>
      <c r="CS572" s="53"/>
      <c r="CT572" s="53"/>
      <c r="CU572" s="53"/>
      <c r="CV572" s="53"/>
      <c r="CW572" s="53"/>
      <c r="CX572" s="53"/>
      <c r="CY572" s="53"/>
      <c r="CZ572" s="53"/>
      <c r="DA572" s="53"/>
      <c r="DB572" s="53"/>
      <c r="DC572" s="53"/>
      <c r="DD572" s="53"/>
      <c r="DE572" s="53"/>
      <c r="DF572" s="53"/>
      <c r="DG572" s="53"/>
      <c r="DH572" s="53"/>
      <c r="DI572" s="53"/>
      <c r="DJ572" s="53"/>
      <c r="DK572" s="53"/>
      <c r="DL572" s="53"/>
      <c r="DM572" s="53"/>
      <c r="DN572" s="53"/>
      <c r="DO572" s="53"/>
      <c r="DP572" s="53"/>
      <c r="DQ572" s="53"/>
      <c r="DR572" s="53"/>
      <c r="DS572" s="53"/>
      <c r="DT572" s="53"/>
      <c r="DU572" s="53"/>
      <c r="DV572" s="53"/>
      <c r="DW572" s="53"/>
      <c r="DX572" s="53"/>
      <c r="DY572" s="53"/>
      <c r="DZ572" s="53"/>
      <c r="EA572" s="53"/>
      <c r="EB572" s="53"/>
      <c r="EC572" s="53"/>
      <c r="ED572" s="53"/>
      <c r="EE572" s="53"/>
      <c r="EF572" s="53"/>
      <c r="EG572" s="53"/>
      <c r="EH572" s="53"/>
      <c r="EI572" s="53"/>
      <c r="EJ572" s="53"/>
      <c r="EK572" s="53"/>
      <c r="EL572" s="53"/>
      <c r="EM572" s="53"/>
      <c r="EN572" s="53"/>
      <c r="EO572" s="53"/>
      <c r="EP572" s="53"/>
      <c r="EQ572" s="53"/>
      <c r="ER572" s="53"/>
      <c r="ES572" s="53"/>
      <c r="ET572" s="53"/>
      <c r="EU572" s="53"/>
      <c r="EV572" s="53"/>
      <c r="EW572" s="53"/>
      <c r="EX572" s="53"/>
      <c r="EY572" s="53"/>
      <c r="EZ572" s="53"/>
      <c r="FA572" s="53"/>
      <c r="FB572" s="53"/>
      <c r="FC572" s="53"/>
      <c r="FD572" s="53"/>
      <c r="FE572" s="53"/>
      <c r="FF572" s="53"/>
      <c r="FG572" s="53"/>
      <c r="FH572" s="53"/>
      <c r="FI572" s="53"/>
      <c r="FJ572" s="53"/>
      <c r="FK572" s="53"/>
      <c r="FL572" s="53"/>
      <c r="FM572" s="53"/>
      <c r="FN572" s="53"/>
      <c r="FO572" s="53"/>
      <c r="FP572" s="53"/>
      <c r="FQ572" s="53"/>
      <c r="FR572" s="53"/>
      <c r="FS572" s="53"/>
      <c r="FT572" s="53"/>
      <c r="FU572" s="53"/>
      <c r="FV572" s="53"/>
      <c r="FW572" s="53"/>
      <c r="FX572" s="53"/>
      <c r="FY572" s="53"/>
      <c r="FZ572" s="53"/>
      <c r="GA572" s="53"/>
      <c r="GB572" s="53"/>
      <c r="GC572" s="53"/>
      <c r="GD572" s="53"/>
      <c r="GE572" s="53"/>
      <c r="GF572" s="53"/>
      <c r="GG572" s="53"/>
      <c r="GH572" s="53"/>
      <c r="GI572" s="53"/>
      <c r="GJ572" s="53"/>
      <c r="GK572" s="53"/>
      <c r="GL572" s="53"/>
      <c r="GM572" s="53"/>
      <c r="GN572" s="53"/>
      <c r="GO572" s="53"/>
      <c r="GP572" s="53"/>
      <c r="GQ572" s="53"/>
      <c r="GR572" s="53"/>
      <c r="GS572" s="53"/>
      <c r="GT572" s="53"/>
      <c r="GU572" s="53"/>
      <c r="GV572" s="53"/>
      <c r="GW572" s="53"/>
      <c r="GX572" s="53"/>
      <c r="GY572" s="53"/>
      <c r="GZ572" s="53"/>
      <c r="HA572" s="53"/>
      <c r="HB572" s="53"/>
      <c r="HC572" s="53"/>
      <c r="HD572" s="53"/>
      <c r="HE572" s="53"/>
      <c r="HF572" s="53"/>
      <c r="HG572" s="53"/>
      <c r="HH572" s="53"/>
      <c r="HI572" s="53"/>
      <c r="HJ572" s="53"/>
      <c r="HK572" s="53"/>
      <c r="HL572" s="53"/>
      <c r="HM572" s="53"/>
      <c r="HN572" s="53"/>
      <c r="HO572" s="53"/>
      <c r="HP572" s="53"/>
      <c r="HQ572" s="53"/>
      <c r="HR572" s="53"/>
      <c r="HS572" s="53"/>
      <c r="HT572" s="53"/>
      <c r="HU572" s="53"/>
      <c r="HV572" s="53"/>
      <c r="HW572" s="53"/>
      <c r="HX572" s="53"/>
      <c r="HY572" s="53"/>
      <c r="HZ572" s="53"/>
      <c r="IA572" s="53"/>
    </row>
    <row r="573" spans="1:235" ht="11.25">
      <c r="A573" s="8" t="s">
        <v>43</v>
      </c>
      <c r="B573" s="6"/>
      <c r="C573" s="6"/>
      <c r="D573" s="7"/>
      <c r="E573" s="7"/>
      <c r="F573" s="7"/>
      <c r="G573" s="7"/>
      <c r="H573" s="7">
        <v>1000000</v>
      </c>
      <c r="I573" s="7"/>
      <c r="J573" s="7">
        <f>H573</f>
        <v>1000000</v>
      </c>
      <c r="K573" s="7"/>
      <c r="L573" s="7"/>
      <c r="M573" s="7"/>
      <c r="N573" s="7"/>
      <c r="O573" s="7"/>
      <c r="P573" s="7"/>
      <c r="Q573" s="24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/>
      <c r="AL573" s="53"/>
      <c r="AM573" s="53"/>
      <c r="AN573" s="53"/>
      <c r="AO573" s="53"/>
      <c r="AP573" s="53"/>
      <c r="AQ573" s="53"/>
      <c r="AR573" s="53"/>
      <c r="AS573" s="53"/>
      <c r="AT573" s="53"/>
      <c r="AU573" s="53"/>
      <c r="AV573" s="53"/>
      <c r="AW573" s="53"/>
      <c r="AX573" s="53"/>
      <c r="AY573" s="53"/>
      <c r="AZ573" s="53"/>
      <c r="BA573" s="53"/>
      <c r="BB573" s="53"/>
      <c r="BC573" s="53"/>
      <c r="BD573" s="53"/>
      <c r="BE573" s="53"/>
      <c r="BF573" s="53"/>
      <c r="BG573" s="53"/>
      <c r="BH573" s="53"/>
      <c r="BI573" s="53"/>
      <c r="BJ573" s="53"/>
      <c r="BK573" s="53"/>
      <c r="BL573" s="53"/>
      <c r="BM573" s="53"/>
      <c r="BN573" s="53"/>
      <c r="BO573" s="53"/>
      <c r="BP573" s="53"/>
      <c r="BQ573" s="53"/>
      <c r="BR573" s="53"/>
      <c r="BS573" s="53"/>
      <c r="BT573" s="53"/>
      <c r="BU573" s="53"/>
      <c r="BV573" s="53"/>
      <c r="BW573" s="53"/>
      <c r="BX573" s="53"/>
      <c r="BY573" s="53"/>
      <c r="BZ573" s="53"/>
      <c r="CA573" s="53"/>
      <c r="CB573" s="53"/>
      <c r="CC573" s="53"/>
      <c r="CD573" s="53"/>
      <c r="CE573" s="53"/>
      <c r="CF573" s="53"/>
      <c r="CG573" s="53"/>
      <c r="CH573" s="53"/>
      <c r="CI573" s="53"/>
      <c r="CJ573" s="53"/>
      <c r="CK573" s="53"/>
      <c r="CL573" s="53"/>
      <c r="CM573" s="53"/>
      <c r="CN573" s="53"/>
      <c r="CO573" s="53"/>
      <c r="CP573" s="53"/>
      <c r="CQ573" s="53"/>
      <c r="CR573" s="53"/>
      <c r="CS573" s="53"/>
      <c r="CT573" s="53"/>
      <c r="CU573" s="53"/>
      <c r="CV573" s="53"/>
      <c r="CW573" s="53"/>
      <c r="CX573" s="53"/>
      <c r="CY573" s="53"/>
      <c r="CZ573" s="53"/>
      <c r="DA573" s="53"/>
      <c r="DB573" s="53"/>
      <c r="DC573" s="53"/>
      <c r="DD573" s="53"/>
      <c r="DE573" s="53"/>
      <c r="DF573" s="53"/>
      <c r="DG573" s="53"/>
      <c r="DH573" s="53"/>
      <c r="DI573" s="53"/>
      <c r="DJ573" s="53"/>
      <c r="DK573" s="53"/>
      <c r="DL573" s="53"/>
      <c r="DM573" s="53"/>
      <c r="DN573" s="53"/>
      <c r="DO573" s="53"/>
      <c r="DP573" s="53"/>
      <c r="DQ573" s="53"/>
      <c r="DR573" s="53"/>
      <c r="DS573" s="53"/>
      <c r="DT573" s="53"/>
      <c r="DU573" s="53"/>
      <c r="DV573" s="53"/>
      <c r="DW573" s="53"/>
      <c r="DX573" s="53"/>
      <c r="DY573" s="53"/>
      <c r="DZ573" s="53"/>
      <c r="EA573" s="53"/>
      <c r="EB573" s="53"/>
      <c r="EC573" s="53"/>
      <c r="ED573" s="53"/>
      <c r="EE573" s="53"/>
      <c r="EF573" s="53"/>
      <c r="EG573" s="53"/>
      <c r="EH573" s="53"/>
      <c r="EI573" s="53"/>
      <c r="EJ573" s="53"/>
      <c r="EK573" s="53"/>
      <c r="EL573" s="53"/>
      <c r="EM573" s="53"/>
      <c r="EN573" s="53"/>
      <c r="EO573" s="53"/>
      <c r="EP573" s="53"/>
      <c r="EQ573" s="53"/>
      <c r="ER573" s="53"/>
      <c r="ES573" s="53"/>
      <c r="ET573" s="53"/>
      <c r="EU573" s="53"/>
      <c r="EV573" s="53"/>
      <c r="EW573" s="53"/>
      <c r="EX573" s="53"/>
      <c r="EY573" s="53"/>
      <c r="EZ573" s="53"/>
      <c r="FA573" s="53"/>
      <c r="FB573" s="53"/>
      <c r="FC573" s="53"/>
      <c r="FD573" s="53"/>
      <c r="FE573" s="53"/>
      <c r="FF573" s="53"/>
      <c r="FG573" s="53"/>
      <c r="FH573" s="53"/>
      <c r="FI573" s="53"/>
      <c r="FJ573" s="53"/>
      <c r="FK573" s="53"/>
      <c r="FL573" s="53"/>
      <c r="FM573" s="53"/>
      <c r="FN573" s="53"/>
      <c r="FO573" s="53"/>
      <c r="FP573" s="53"/>
      <c r="FQ573" s="53"/>
      <c r="FR573" s="53"/>
      <c r="FS573" s="53"/>
      <c r="FT573" s="53"/>
      <c r="FU573" s="53"/>
      <c r="FV573" s="53"/>
      <c r="FW573" s="53"/>
      <c r="FX573" s="53"/>
      <c r="FY573" s="53"/>
      <c r="FZ573" s="53"/>
      <c r="GA573" s="53"/>
      <c r="GB573" s="53"/>
      <c r="GC573" s="53"/>
      <c r="GD573" s="53"/>
      <c r="GE573" s="53"/>
      <c r="GF573" s="53"/>
      <c r="GG573" s="53"/>
      <c r="GH573" s="53"/>
      <c r="GI573" s="53"/>
      <c r="GJ573" s="53"/>
      <c r="GK573" s="53"/>
      <c r="GL573" s="53"/>
      <c r="GM573" s="53"/>
      <c r="GN573" s="53"/>
      <c r="GO573" s="53"/>
      <c r="GP573" s="53"/>
      <c r="GQ573" s="53"/>
      <c r="GR573" s="53"/>
      <c r="GS573" s="53"/>
      <c r="GT573" s="53"/>
      <c r="GU573" s="53"/>
      <c r="GV573" s="53"/>
      <c r="GW573" s="53"/>
      <c r="GX573" s="53"/>
      <c r="GY573" s="53"/>
      <c r="GZ573" s="53"/>
      <c r="HA573" s="53"/>
      <c r="HB573" s="53"/>
      <c r="HC573" s="53"/>
      <c r="HD573" s="53"/>
      <c r="HE573" s="53"/>
      <c r="HF573" s="53"/>
      <c r="HG573" s="53"/>
      <c r="HH573" s="53"/>
      <c r="HI573" s="53"/>
      <c r="HJ573" s="53"/>
      <c r="HK573" s="53"/>
      <c r="HL573" s="53"/>
      <c r="HM573" s="53"/>
      <c r="HN573" s="53"/>
      <c r="HO573" s="53"/>
      <c r="HP573" s="53"/>
      <c r="HQ573" s="53"/>
      <c r="HR573" s="53"/>
      <c r="HS573" s="53"/>
      <c r="HT573" s="53"/>
      <c r="HU573" s="53"/>
      <c r="HV573" s="53"/>
      <c r="HW573" s="53"/>
      <c r="HX573" s="53"/>
      <c r="HY573" s="53"/>
      <c r="HZ573" s="53"/>
      <c r="IA573" s="53"/>
    </row>
    <row r="574" spans="1:235" ht="11.25">
      <c r="A574" s="5" t="s">
        <v>5</v>
      </c>
      <c r="B574" s="6"/>
      <c r="C574" s="6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24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/>
      <c r="AL574" s="53"/>
      <c r="AM574" s="53"/>
      <c r="AN574" s="53"/>
      <c r="AO574" s="53"/>
      <c r="AP574" s="53"/>
      <c r="AQ574" s="53"/>
      <c r="AR574" s="53"/>
      <c r="AS574" s="53"/>
      <c r="AT574" s="53"/>
      <c r="AU574" s="53"/>
      <c r="AV574" s="53"/>
      <c r="AW574" s="53"/>
      <c r="AX574" s="53"/>
      <c r="AY574" s="53"/>
      <c r="AZ574" s="53"/>
      <c r="BA574" s="53"/>
      <c r="BB574" s="53"/>
      <c r="BC574" s="53"/>
      <c r="BD574" s="53"/>
      <c r="BE574" s="53"/>
      <c r="BF574" s="53"/>
      <c r="BG574" s="53"/>
      <c r="BH574" s="53"/>
      <c r="BI574" s="53"/>
      <c r="BJ574" s="53"/>
      <c r="BK574" s="53"/>
      <c r="BL574" s="53"/>
      <c r="BM574" s="53"/>
      <c r="BN574" s="53"/>
      <c r="BO574" s="53"/>
      <c r="BP574" s="53"/>
      <c r="BQ574" s="53"/>
      <c r="BR574" s="53"/>
      <c r="BS574" s="53"/>
      <c r="BT574" s="53"/>
      <c r="BU574" s="53"/>
      <c r="BV574" s="53"/>
      <c r="BW574" s="53"/>
      <c r="BX574" s="53"/>
      <c r="BY574" s="53"/>
      <c r="BZ574" s="53"/>
      <c r="CA574" s="53"/>
      <c r="CB574" s="53"/>
      <c r="CC574" s="53"/>
      <c r="CD574" s="53"/>
      <c r="CE574" s="53"/>
      <c r="CF574" s="53"/>
      <c r="CG574" s="53"/>
      <c r="CH574" s="53"/>
      <c r="CI574" s="53"/>
      <c r="CJ574" s="53"/>
      <c r="CK574" s="53"/>
      <c r="CL574" s="53"/>
      <c r="CM574" s="53"/>
      <c r="CN574" s="53"/>
      <c r="CO574" s="53"/>
      <c r="CP574" s="53"/>
      <c r="CQ574" s="53"/>
      <c r="CR574" s="53"/>
      <c r="CS574" s="53"/>
      <c r="CT574" s="53"/>
      <c r="CU574" s="53"/>
      <c r="CV574" s="53"/>
      <c r="CW574" s="53"/>
      <c r="CX574" s="53"/>
      <c r="CY574" s="53"/>
      <c r="CZ574" s="53"/>
      <c r="DA574" s="53"/>
      <c r="DB574" s="53"/>
      <c r="DC574" s="53"/>
      <c r="DD574" s="53"/>
      <c r="DE574" s="53"/>
      <c r="DF574" s="53"/>
      <c r="DG574" s="53"/>
      <c r="DH574" s="53"/>
      <c r="DI574" s="53"/>
      <c r="DJ574" s="53"/>
      <c r="DK574" s="53"/>
      <c r="DL574" s="53"/>
      <c r="DM574" s="53"/>
      <c r="DN574" s="53"/>
      <c r="DO574" s="53"/>
      <c r="DP574" s="53"/>
      <c r="DQ574" s="53"/>
      <c r="DR574" s="53"/>
      <c r="DS574" s="53"/>
      <c r="DT574" s="53"/>
      <c r="DU574" s="53"/>
      <c r="DV574" s="53"/>
      <c r="DW574" s="53"/>
      <c r="DX574" s="53"/>
      <c r="DY574" s="53"/>
      <c r="DZ574" s="53"/>
      <c r="EA574" s="53"/>
      <c r="EB574" s="53"/>
      <c r="EC574" s="53"/>
      <c r="ED574" s="53"/>
      <c r="EE574" s="53"/>
      <c r="EF574" s="53"/>
      <c r="EG574" s="53"/>
      <c r="EH574" s="53"/>
      <c r="EI574" s="53"/>
      <c r="EJ574" s="53"/>
      <c r="EK574" s="53"/>
      <c r="EL574" s="53"/>
      <c r="EM574" s="53"/>
      <c r="EN574" s="53"/>
      <c r="EO574" s="53"/>
      <c r="EP574" s="53"/>
      <c r="EQ574" s="53"/>
      <c r="ER574" s="53"/>
      <c r="ES574" s="53"/>
      <c r="ET574" s="53"/>
      <c r="EU574" s="53"/>
      <c r="EV574" s="53"/>
      <c r="EW574" s="53"/>
      <c r="EX574" s="53"/>
      <c r="EY574" s="53"/>
      <c r="EZ574" s="53"/>
      <c r="FA574" s="53"/>
      <c r="FB574" s="53"/>
      <c r="FC574" s="53"/>
      <c r="FD574" s="53"/>
      <c r="FE574" s="53"/>
      <c r="FF574" s="53"/>
      <c r="FG574" s="53"/>
      <c r="FH574" s="53"/>
      <c r="FI574" s="53"/>
      <c r="FJ574" s="53"/>
      <c r="FK574" s="53"/>
      <c r="FL574" s="53"/>
      <c r="FM574" s="53"/>
      <c r="FN574" s="53"/>
      <c r="FO574" s="53"/>
      <c r="FP574" s="53"/>
      <c r="FQ574" s="53"/>
      <c r="FR574" s="53"/>
      <c r="FS574" s="53"/>
      <c r="FT574" s="53"/>
      <c r="FU574" s="53"/>
      <c r="FV574" s="53"/>
      <c r="FW574" s="53"/>
      <c r="FX574" s="53"/>
      <c r="FY574" s="53"/>
      <c r="FZ574" s="53"/>
      <c r="GA574" s="53"/>
      <c r="GB574" s="53"/>
      <c r="GC574" s="53"/>
      <c r="GD574" s="53"/>
      <c r="GE574" s="53"/>
      <c r="GF574" s="53"/>
      <c r="GG574" s="53"/>
      <c r="GH574" s="53"/>
      <c r="GI574" s="53"/>
      <c r="GJ574" s="53"/>
      <c r="GK574" s="53"/>
      <c r="GL574" s="53"/>
      <c r="GM574" s="53"/>
      <c r="GN574" s="53"/>
      <c r="GO574" s="53"/>
      <c r="GP574" s="53"/>
      <c r="GQ574" s="53"/>
      <c r="GR574" s="53"/>
      <c r="GS574" s="53"/>
      <c r="GT574" s="53"/>
      <c r="GU574" s="53"/>
      <c r="GV574" s="53"/>
      <c r="GW574" s="53"/>
      <c r="GX574" s="53"/>
      <c r="GY574" s="53"/>
      <c r="GZ574" s="53"/>
      <c r="HA574" s="53"/>
      <c r="HB574" s="53"/>
      <c r="HC574" s="53"/>
      <c r="HD574" s="53"/>
      <c r="HE574" s="53"/>
      <c r="HF574" s="53"/>
      <c r="HG574" s="53"/>
      <c r="HH574" s="53"/>
      <c r="HI574" s="53"/>
      <c r="HJ574" s="53"/>
      <c r="HK574" s="53"/>
      <c r="HL574" s="53"/>
      <c r="HM574" s="53"/>
      <c r="HN574" s="53"/>
      <c r="HO574" s="53"/>
      <c r="HP574" s="53"/>
      <c r="HQ574" s="53"/>
      <c r="HR574" s="53"/>
      <c r="HS574" s="53"/>
      <c r="HT574" s="53"/>
      <c r="HU574" s="53"/>
      <c r="HV574" s="53"/>
      <c r="HW574" s="53"/>
      <c r="HX574" s="53"/>
      <c r="HY574" s="53"/>
      <c r="HZ574" s="53"/>
      <c r="IA574" s="53"/>
    </row>
    <row r="575" spans="1:235" ht="11.25">
      <c r="A575" s="8" t="s">
        <v>400</v>
      </c>
      <c r="B575" s="6"/>
      <c r="C575" s="6"/>
      <c r="D575" s="7"/>
      <c r="E575" s="7"/>
      <c r="F575" s="7"/>
      <c r="G575" s="7"/>
      <c r="H575" s="7">
        <v>1</v>
      </c>
      <c r="I575" s="7"/>
      <c r="J575" s="7">
        <f>H575</f>
        <v>1</v>
      </c>
      <c r="K575" s="7"/>
      <c r="L575" s="7"/>
      <c r="M575" s="7"/>
      <c r="N575" s="7"/>
      <c r="O575" s="7"/>
      <c r="P575" s="7"/>
      <c r="Q575" s="24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53"/>
      <c r="AH575" s="53"/>
      <c r="AI575" s="53"/>
      <c r="AJ575" s="53"/>
      <c r="AK575" s="53"/>
      <c r="AL575" s="53"/>
      <c r="AM575" s="53"/>
      <c r="AN575" s="53"/>
      <c r="AO575" s="53"/>
      <c r="AP575" s="53"/>
      <c r="AQ575" s="53"/>
      <c r="AR575" s="53"/>
      <c r="AS575" s="53"/>
      <c r="AT575" s="53"/>
      <c r="AU575" s="53"/>
      <c r="AV575" s="53"/>
      <c r="AW575" s="53"/>
      <c r="AX575" s="53"/>
      <c r="AY575" s="53"/>
      <c r="AZ575" s="53"/>
      <c r="BA575" s="53"/>
      <c r="BB575" s="53"/>
      <c r="BC575" s="53"/>
      <c r="BD575" s="53"/>
      <c r="BE575" s="53"/>
      <c r="BF575" s="53"/>
      <c r="BG575" s="53"/>
      <c r="BH575" s="53"/>
      <c r="BI575" s="53"/>
      <c r="BJ575" s="53"/>
      <c r="BK575" s="53"/>
      <c r="BL575" s="53"/>
      <c r="BM575" s="53"/>
      <c r="BN575" s="53"/>
      <c r="BO575" s="53"/>
      <c r="BP575" s="53"/>
      <c r="BQ575" s="53"/>
      <c r="BR575" s="53"/>
      <c r="BS575" s="53"/>
      <c r="BT575" s="53"/>
      <c r="BU575" s="53"/>
      <c r="BV575" s="53"/>
      <c r="BW575" s="53"/>
      <c r="BX575" s="53"/>
      <c r="BY575" s="53"/>
      <c r="BZ575" s="53"/>
      <c r="CA575" s="53"/>
      <c r="CB575" s="53"/>
      <c r="CC575" s="53"/>
      <c r="CD575" s="53"/>
      <c r="CE575" s="53"/>
      <c r="CF575" s="53"/>
      <c r="CG575" s="53"/>
      <c r="CH575" s="53"/>
      <c r="CI575" s="53"/>
      <c r="CJ575" s="53"/>
      <c r="CK575" s="53"/>
      <c r="CL575" s="53"/>
      <c r="CM575" s="53"/>
      <c r="CN575" s="53"/>
      <c r="CO575" s="53"/>
      <c r="CP575" s="53"/>
      <c r="CQ575" s="53"/>
      <c r="CR575" s="53"/>
      <c r="CS575" s="53"/>
      <c r="CT575" s="53"/>
      <c r="CU575" s="53"/>
      <c r="CV575" s="53"/>
      <c r="CW575" s="53"/>
      <c r="CX575" s="53"/>
      <c r="CY575" s="53"/>
      <c r="CZ575" s="53"/>
      <c r="DA575" s="53"/>
      <c r="DB575" s="53"/>
      <c r="DC575" s="53"/>
      <c r="DD575" s="53"/>
      <c r="DE575" s="53"/>
      <c r="DF575" s="53"/>
      <c r="DG575" s="53"/>
      <c r="DH575" s="53"/>
      <c r="DI575" s="53"/>
      <c r="DJ575" s="53"/>
      <c r="DK575" s="53"/>
      <c r="DL575" s="53"/>
      <c r="DM575" s="53"/>
      <c r="DN575" s="53"/>
      <c r="DO575" s="53"/>
      <c r="DP575" s="53"/>
      <c r="DQ575" s="53"/>
      <c r="DR575" s="53"/>
      <c r="DS575" s="53"/>
      <c r="DT575" s="53"/>
      <c r="DU575" s="53"/>
      <c r="DV575" s="53"/>
      <c r="DW575" s="53"/>
      <c r="DX575" s="53"/>
      <c r="DY575" s="53"/>
      <c r="DZ575" s="53"/>
      <c r="EA575" s="53"/>
      <c r="EB575" s="53"/>
      <c r="EC575" s="53"/>
      <c r="ED575" s="53"/>
      <c r="EE575" s="53"/>
      <c r="EF575" s="53"/>
      <c r="EG575" s="53"/>
      <c r="EH575" s="53"/>
      <c r="EI575" s="53"/>
      <c r="EJ575" s="53"/>
      <c r="EK575" s="53"/>
      <c r="EL575" s="53"/>
      <c r="EM575" s="53"/>
      <c r="EN575" s="53"/>
      <c r="EO575" s="53"/>
      <c r="EP575" s="53"/>
      <c r="EQ575" s="53"/>
      <c r="ER575" s="53"/>
      <c r="ES575" s="53"/>
      <c r="ET575" s="53"/>
      <c r="EU575" s="53"/>
      <c r="EV575" s="53"/>
      <c r="EW575" s="53"/>
      <c r="EX575" s="53"/>
      <c r="EY575" s="53"/>
      <c r="EZ575" s="53"/>
      <c r="FA575" s="53"/>
      <c r="FB575" s="53"/>
      <c r="FC575" s="53"/>
      <c r="FD575" s="53"/>
      <c r="FE575" s="53"/>
      <c r="FF575" s="53"/>
      <c r="FG575" s="53"/>
      <c r="FH575" s="53"/>
      <c r="FI575" s="53"/>
      <c r="FJ575" s="53"/>
      <c r="FK575" s="53"/>
      <c r="FL575" s="53"/>
      <c r="FM575" s="53"/>
      <c r="FN575" s="53"/>
      <c r="FO575" s="53"/>
      <c r="FP575" s="53"/>
      <c r="FQ575" s="53"/>
      <c r="FR575" s="53"/>
      <c r="FS575" s="53"/>
      <c r="FT575" s="53"/>
      <c r="FU575" s="53"/>
      <c r="FV575" s="53"/>
      <c r="FW575" s="53"/>
      <c r="FX575" s="53"/>
      <c r="FY575" s="53"/>
      <c r="FZ575" s="53"/>
      <c r="GA575" s="53"/>
      <c r="GB575" s="53"/>
      <c r="GC575" s="53"/>
      <c r="GD575" s="53"/>
      <c r="GE575" s="53"/>
      <c r="GF575" s="53"/>
      <c r="GG575" s="53"/>
      <c r="GH575" s="53"/>
      <c r="GI575" s="53"/>
      <c r="GJ575" s="53"/>
      <c r="GK575" s="53"/>
      <c r="GL575" s="53"/>
      <c r="GM575" s="53"/>
      <c r="GN575" s="53"/>
      <c r="GO575" s="53"/>
      <c r="GP575" s="53"/>
      <c r="GQ575" s="53"/>
      <c r="GR575" s="53"/>
      <c r="GS575" s="53"/>
      <c r="GT575" s="53"/>
      <c r="GU575" s="53"/>
      <c r="GV575" s="53"/>
      <c r="GW575" s="53"/>
      <c r="GX575" s="53"/>
      <c r="GY575" s="53"/>
      <c r="GZ575" s="53"/>
      <c r="HA575" s="53"/>
      <c r="HB575" s="53"/>
      <c r="HC575" s="53"/>
      <c r="HD575" s="53"/>
      <c r="HE575" s="53"/>
      <c r="HF575" s="53"/>
      <c r="HG575" s="53"/>
      <c r="HH575" s="53"/>
      <c r="HI575" s="53"/>
      <c r="HJ575" s="53"/>
      <c r="HK575" s="53"/>
      <c r="HL575" s="53"/>
      <c r="HM575" s="53"/>
      <c r="HN575" s="53"/>
      <c r="HO575" s="53"/>
      <c r="HP575" s="53"/>
      <c r="HQ575" s="53"/>
      <c r="HR575" s="53"/>
      <c r="HS575" s="53"/>
      <c r="HT575" s="53"/>
      <c r="HU575" s="53"/>
      <c r="HV575" s="53"/>
      <c r="HW575" s="53"/>
      <c r="HX575" s="53"/>
      <c r="HY575" s="53"/>
      <c r="HZ575" s="53"/>
      <c r="IA575" s="53"/>
    </row>
    <row r="576" spans="1:235" ht="11.25">
      <c r="A576" s="5" t="s">
        <v>7</v>
      </c>
      <c r="B576" s="6"/>
      <c r="C576" s="6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24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  <c r="AD576" s="53"/>
      <c r="AE576" s="53"/>
      <c r="AF576" s="53"/>
      <c r="AG576" s="53"/>
      <c r="AH576" s="53"/>
      <c r="AI576" s="53"/>
      <c r="AJ576" s="53"/>
      <c r="AK576" s="53"/>
      <c r="AL576" s="53"/>
      <c r="AM576" s="53"/>
      <c r="AN576" s="53"/>
      <c r="AO576" s="53"/>
      <c r="AP576" s="53"/>
      <c r="AQ576" s="53"/>
      <c r="AR576" s="53"/>
      <c r="AS576" s="53"/>
      <c r="AT576" s="53"/>
      <c r="AU576" s="53"/>
      <c r="AV576" s="53"/>
      <c r="AW576" s="53"/>
      <c r="AX576" s="53"/>
      <c r="AY576" s="53"/>
      <c r="AZ576" s="53"/>
      <c r="BA576" s="53"/>
      <c r="BB576" s="53"/>
      <c r="BC576" s="53"/>
      <c r="BD576" s="53"/>
      <c r="BE576" s="53"/>
      <c r="BF576" s="53"/>
      <c r="BG576" s="53"/>
      <c r="BH576" s="53"/>
      <c r="BI576" s="53"/>
      <c r="BJ576" s="53"/>
      <c r="BK576" s="53"/>
      <c r="BL576" s="53"/>
      <c r="BM576" s="53"/>
      <c r="BN576" s="53"/>
      <c r="BO576" s="53"/>
      <c r="BP576" s="53"/>
      <c r="BQ576" s="53"/>
      <c r="BR576" s="53"/>
      <c r="BS576" s="53"/>
      <c r="BT576" s="53"/>
      <c r="BU576" s="53"/>
      <c r="BV576" s="53"/>
      <c r="BW576" s="53"/>
      <c r="BX576" s="53"/>
      <c r="BY576" s="53"/>
      <c r="BZ576" s="53"/>
      <c r="CA576" s="53"/>
      <c r="CB576" s="53"/>
      <c r="CC576" s="53"/>
      <c r="CD576" s="53"/>
      <c r="CE576" s="53"/>
      <c r="CF576" s="53"/>
      <c r="CG576" s="53"/>
      <c r="CH576" s="53"/>
      <c r="CI576" s="53"/>
      <c r="CJ576" s="53"/>
      <c r="CK576" s="53"/>
      <c r="CL576" s="53"/>
      <c r="CM576" s="53"/>
      <c r="CN576" s="53"/>
      <c r="CO576" s="53"/>
      <c r="CP576" s="53"/>
      <c r="CQ576" s="53"/>
      <c r="CR576" s="53"/>
      <c r="CS576" s="53"/>
      <c r="CT576" s="53"/>
      <c r="CU576" s="53"/>
      <c r="CV576" s="53"/>
      <c r="CW576" s="53"/>
      <c r="CX576" s="53"/>
      <c r="CY576" s="53"/>
      <c r="CZ576" s="53"/>
      <c r="DA576" s="53"/>
      <c r="DB576" s="53"/>
      <c r="DC576" s="53"/>
      <c r="DD576" s="53"/>
      <c r="DE576" s="53"/>
      <c r="DF576" s="53"/>
      <c r="DG576" s="53"/>
      <c r="DH576" s="53"/>
      <c r="DI576" s="53"/>
      <c r="DJ576" s="53"/>
      <c r="DK576" s="53"/>
      <c r="DL576" s="53"/>
      <c r="DM576" s="53"/>
      <c r="DN576" s="53"/>
      <c r="DO576" s="53"/>
      <c r="DP576" s="53"/>
      <c r="DQ576" s="53"/>
      <c r="DR576" s="53"/>
      <c r="DS576" s="53"/>
      <c r="DT576" s="53"/>
      <c r="DU576" s="53"/>
      <c r="DV576" s="53"/>
      <c r="DW576" s="53"/>
      <c r="DX576" s="53"/>
      <c r="DY576" s="53"/>
      <c r="DZ576" s="53"/>
      <c r="EA576" s="53"/>
      <c r="EB576" s="53"/>
      <c r="EC576" s="53"/>
      <c r="ED576" s="53"/>
      <c r="EE576" s="53"/>
      <c r="EF576" s="53"/>
      <c r="EG576" s="53"/>
      <c r="EH576" s="53"/>
      <c r="EI576" s="53"/>
      <c r="EJ576" s="53"/>
      <c r="EK576" s="53"/>
      <c r="EL576" s="53"/>
      <c r="EM576" s="53"/>
      <c r="EN576" s="53"/>
      <c r="EO576" s="53"/>
      <c r="EP576" s="53"/>
      <c r="EQ576" s="53"/>
      <c r="ER576" s="53"/>
      <c r="ES576" s="53"/>
      <c r="ET576" s="53"/>
      <c r="EU576" s="53"/>
      <c r="EV576" s="53"/>
      <c r="EW576" s="53"/>
      <c r="EX576" s="53"/>
      <c r="EY576" s="53"/>
      <c r="EZ576" s="53"/>
      <c r="FA576" s="53"/>
      <c r="FB576" s="53"/>
      <c r="FC576" s="53"/>
      <c r="FD576" s="53"/>
      <c r="FE576" s="53"/>
      <c r="FF576" s="53"/>
      <c r="FG576" s="53"/>
      <c r="FH576" s="53"/>
      <c r="FI576" s="53"/>
      <c r="FJ576" s="53"/>
      <c r="FK576" s="53"/>
      <c r="FL576" s="53"/>
      <c r="FM576" s="53"/>
      <c r="FN576" s="53"/>
      <c r="FO576" s="53"/>
      <c r="FP576" s="53"/>
      <c r="FQ576" s="53"/>
      <c r="FR576" s="53"/>
      <c r="FS576" s="53"/>
      <c r="FT576" s="53"/>
      <c r="FU576" s="53"/>
      <c r="FV576" s="53"/>
      <c r="FW576" s="53"/>
      <c r="FX576" s="53"/>
      <c r="FY576" s="53"/>
      <c r="FZ576" s="53"/>
      <c r="GA576" s="53"/>
      <c r="GB576" s="53"/>
      <c r="GC576" s="53"/>
      <c r="GD576" s="53"/>
      <c r="GE576" s="53"/>
      <c r="GF576" s="53"/>
      <c r="GG576" s="53"/>
      <c r="GH576" s="53"/>
      <c r="GI576" s="53"/>
      <c r="GJ576" s="53"/>
      <c r="GK576" s="53"/>
      <c r="GL576" s="53"/>
      <c r="GM576" s="53"/>
      <c r="GN576" s="53"/>
      <c r="GO576" s="53"/>
      <c r="GP576" s="53"/>
      <c r="GQ576" s="53"/>
      <c r="GR576" s="53"/>
      <c r="GS576" s="53"/>
      <c r="GT576" s="53"/>
      <c r="GU576" s="53"/>
      <c r="GV576" s="53"/>
      <c r="GW576" s="53"/>
      <c r="GX576" s="53"/>
      <c r="GY576" s="53"/>
      <c r="GZ576" s="53"/>
      <c r="HA576" s="53"/>
      <c r="HB576" s="53"/>
      <c r="HC576" s="53"/>
      <c r="HD576" s="53"/>
      <c r="HE576" s="53"/>
      <c r="HF576" s="53"/>
      <c r="HG576" s="53"/>
      <c r="HH576" s="53"/>
      <c r="HI576" s="53"/>
      <c r="HJ576" s="53"/>
      <c r="HK576" s="53"/>
      <c r="HL576" s="53"/>
      <c r="HM576" s="53"/>
      <c r="HN576" s="53"/>
      <c r="HO576" s="53"/>
      <c r="HP576" s="53"/>
      <c r="HQ576" s="53"/>
      <c r="HR576" s="53"/>
      <c r="HS576" s="53"/>
      <c r="HT576" s="53"/>
      <c r="HU576" s="53"/>
      <c r="HV576" s="53"/>
      <c r="HW576" s="53"/>
      <c r="HX576" s="53"/>
      <c r="HY576" s="53"/>
      <c r="HZ576" s="53"/>
      <c r="IA576" s="53"/>
    </row>
    <row r="577" spans="1:235" ht="11.25">
      <c r="A577" s="8" t="s">
        <v>328</v>
      </c>
      <c r="B577" s="6"/>
      <c r="C577" s="6"/>
      <c r="D577" s="7"/>
      <c r="E577" s="7"/>
      <c r="F577" s="7"/>
      <c r="G577" s="7"/>
      <c r="H577" s="7">
        <v>1000000</v>
      </c>
      <c r="I577" s="7"/>
      <c r="J577" s="7">
        <f>H577</f>
        <v>1000000</v>
      </c>
      <c r="K577" s="7"/>
      <c r="L577" s="7"/>
      <c r="M577" s="7"/>
      <c r="N577" s="7"/>
      <c r="O577" s="7"/>
      <c r="P577" s="7"/>
      <c r="Q577" s="24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53"/>
      <c r="AF577" s="53"/>
      <c r="AG577" s="53"/>
      <c r="AH577" s="53"/>
      <c r="AI577" s="53"/>
      <c r="AJ577" s="53"/>
      <c r="AK577" s="53"/>
      <c r="AL577" s="53"/>
      <c r="AM577" s="53"/>
      <c r="AN577" s="53"/>
      <c r="AO577" s="53"/>
      <c r="AP577" s="53"/>
      <c r="AQ577" s="53"/>
      <c r="AR577" s="53"/>
      <c r="AS577" s="53"/>
      <c r="AT577" s="53"/>
      <c r="AU577" s="53"/>
      <c r="AV577" s="53"/>
      <c r="AW577" s="53"/>
      <c r="AX577" s="53"/>
      <c r="AY577" s="53"/>
      <c r="AZ577" s="53"/>
      <c r="BA577" s="53"/>
      <c r="BB577" s="53"/>
      <c r="BC577" s="53"/>
      <c r="BD577" s="53"/>
      <c r="BE577" s="53"/>
      <c r="BF577" s="53"/>
      <c r="BG577" s="53"/>
      <c r="BH577" s="53"/>
      <c r="BI577" s="53"/>
      <c r="BJ577" s="53"/>
      <c r="BK577" s="53"/>
      <c r="BL577" s="53"/>
      <c r="BM577" s="53"/>
      <c r="BN577" s="53"/>
      <c r="BO577" s="53"/>
      <c r="BP577" s="53"/>
      <c r="BQ577" s="53"/>
      <c r="BR577" s="53"/>
      <c r="BS577" s="53"/>
      <c r="BT577" s="53"/>
      <c r="BU577" s="53"/>
      <c r="BV577" s="53"/>
      <c r="BW577" s="53"/>
      <c r="BX577" s="53"/>
      <c r="BY577" s="53"/>
      <c r="BZ577" s="53"/>
      <c r="CA577" s="53"/>
      <c r="CB577" s="53"/>
      <c r="CC577" s="53"/>
      <c r="CD577" s="53"/>
      <c r="CE577" s="53"/>
      <c r="CF577" s="53"/>
      <c r="CG577" s="53"/>
      <c r="CH577" s="53"/>
      <c r="CI577" s="53"/>
      <c r="CJ577" s="53"/>
      <c r="CK577" s="53"/>
      <c r="CL577" s="53"/>
      <c r="CM577" s="53"/>
      <c r="CN577" s="53"/>
      <c r="CO577" s="53"/>
      <c r="CP577" s="53"/>
      <c r="CQ577" s="53"/>
      <c r="CR577" s="53"/>
      <c r="CS577" s="53"/>
      <c r="CT577" s="53"/>
      <c r="CU577" s="53"/>
      <c r="CV577" s="53"/>
      <c r="CW577" s="53"/>
      <c r="CX577" s="53"/>
      <c r="CY577" s="53"/>
      <c r="CZ577" s="53"/>
      <c r="DA577" s="53"/>
      <c r="DB577" s="53"/>
      <c r="DC577" s="53"/>
      <c r="DD577" s="53"/>
      <c r="DE577" s="53"/>
      <c r="DF577" s="53"/>
      <c r="DG577" s="53"/>
      <c r="DH577" s="53"/>
      <c r="DI577" s="53"/>
      <c r="DJ577" s="53"/>
      <c r="DK577" s="53"/>
      <c r="DL577" s="53"/>
      <c r="DM577" s="53"/>
      <c r="DN577" s="53"/>
      <c r="DO577" s="53"/>
      <c r="DP577" s="53"/>
      <c r="DQ577" s="53"/>
      <c r="DR577" s="53"/>
      <c r="DS577" s="53"/>
      <c r="DT577" s="53"/>
      <c r="DU577" s="53"/>
      <c r="DV577" s="53"/>
      <c r="DW577" s="53"/>
      <c r="DX577" s="53"/>
      <c r="DY577" s="53"/>
      <c r="DZ577" s="53"/>
      <c r="EA577" s="53"/>
      <c r="EB577" s="53"/>
      <c r="EC577" s="53"/>
      <c r="ED577" s="53"/>
      <c r="EE577" s="53"/>
      <c r="EF577" s="53"/>
      <c r="EG577" s="53"/>
      <c r="EH577" s="53"/>
      <c r="EI577" s="53"/>
      <c r="EJ577" s="53"/>
      <c r="EK577" s="53"/>
      <c r="EL577" s="53"/>
      <c r="EM577" s="53"/>
      <c r="EN577" s="53"/>
      <c r="EO577" s="53"/>
      <c r="EP577" s="53"/>
      <c r="EQ577" s="53"/>
      <c r="ER577" s="53"/>
      <c r="ES577" s="53"/>
      <c r="ET577" s="53"/>
      <c r="EU577" s="53"/>
      <c r="EV577" s="53"/>
      <c r="EW577" s="53"/>
      <c r="EX577" s="53"/>
      <c r="EY577" s="53"/>
      <c r="EZ577" s="53"/>
      <c r="FA577" s="53"/>
      <c r="FB577" s="53"/>
      <c r="FC577" s="53"/>
      <c r="FD577" s="53"/>
      <c r="FE577" s="53"/>
      <c r="FF577" s="53"/>
      <c r="FG577" s="53"/>
      <c r="FH577" s="53"/>
      <c r="FI577" s="53"/>
      <c r="FJ577" s="53"/>
      <c r="FK577" s="53"/>
      <c r="FL577" s="53"/>
      <c r="FM577" s="53"/>
      <c r="FN577" s="53"/>
      <c r="FO577" s="53"/>
      <c r="FP577" s="53"/>
      <c r="FQ577" s="53"/>
      <c r="FR577" s="53"/>
      <c r="FS577" s="53"/>
      <c r="FT577" s="53"/>
      <c r="FU577" s="53"/>
      <c r="FV577" s="53"/>
      <c r="FW577" s="53"/>
      <c r="FX577" s="53"/>
      <c r="FY577" s="53"/>
      <c r="FZ577" s="53"/>
      <c r="GA577" s="53"/>
      <c r="GB577" s="53"/>
      <c r="GC577" s="53"/>
      <c r="GD577" s="53"/>
      <c r="GE577" s="53"/>
      <c r="GF577" s="53"/>
      <c r="GG577" s="53"/>
      <c r="GH577" s="53"/>
      <c r="GI577" s="53"/>
      <c r="GJ577" s="53"/>
      <c r="GK577" s="53"/>
      <c r="GL577" s="53"/>
      <c r="GM577" s="53"/>
      <c r="GN577" s="53"/>
      <c r="GO577" s="53"/>
      <c r="GP577" s="53"/>
      <c r="GQ577" s="53"/>
      <c r="GR577" s="53"/>
      <c r="GS577" s="53"/>
      <c r="GT577" s="53"/>
      <c r="GU577" s="53"/>
      <c r="GV577" s="53"/>
      <c r="GW577" s="53"/>
      <c r="GX577" s="53"/>
      <c r="GY577" s="53"/>
      <c r="GZ577" s="53"/>
      <c r="HA577" s="53"/>
      <c r="HB577" s="53"/>
      <c r="HC577" s="53"/>
      <c r="HD577" s="53"/>
      <c r="HE577" s="53"/>
      <c r="HF577" s="53"/>
      <c r="HG577" s="53"/>
      <c r="HH577" s="53"/>
      <c r="HI577" s="53"/>
      <c r="HJ577" s="53"/>
      <c r="HK577" s="53"/>
      <c r="HL577" s="53"/>
      <c r="HM577" s="53"/>
      <c r="HN577" s="53"/>
      <c r="HO577" s="53"/>
      <c r="HP577" s="53"/>
      <c r="HQ577" s="53"/>
      <c r="HR577" s="53"/>
      <c r="HS577" s="53"/>
      <c r="HT577" s="53"/>
      <c r="HU577" s="53"/>
      <c r="HV577" s="53"/>
      <c r="HW577" s="53"/>
      <c r="HX577" s="53"/>
      <c r="HY577" s="53"/>
      <c r="HZ577" s="53"/>
      <c r="IA577" s="53"/>
    </row>
    <row r="578" spans="1:235" ht="22.5">
      <c r="A578" s="155" t="s">
        <v>425</v>
      </c>
      <c r="B578" s="6"/>
      <c r="C578" s="6"/>
      <c r="D578" s="7"/>
      <c r="E578" s="7"/>
      <c r="F578" s="7"/>
      <c r="G578" s="36">
        <f>G580</f>
        <v>80000</v>
      </c>
      <c r="H578" s="36">
        <f>H580</f>
        <v>0</v>
      </c>
      <c r="I578" s="7"/>
      <c r="J578" s="36">
        <f>H578+G578</f>
        <v>80000</v>
      </c>
      <c r="K578" s="7"/>
      <c r="L578" s="7"/>
      <c r="M578" s="7"/>
      <c r="N578" s="7"/>
      <c r="O578" s="7"/>
      <c r="P578" s="7"/>
      <c r="Q578" s="24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/>
      <c r="AL578" s="53"/>
      <c r="AM578" s="53"/>
      <c r="AN578" s="53"/>
      <c r="AO578" s="53"/>
      <c r="AP578" s="53"/>
      <c r="AQ578" s="53"/>
      <c r="AR578" s="53"/>
      <c r="AS578" s="53"/>
      <c r="AT578" s="53"/>
      <c r="AU578" s="53"/>
      <c r="AV578" s="53"/>
      <c r="AW578" s="53"/>
      <c r="AX578" s="53"/>
      <c r="AY578" s="53"/>
      <c r="AZ578" s="53"/>
      <c r="BA578" s="53"/>
      <c r="BB578" s="53"/>
      <c r="BC578" s="53"/>
      <c r="BD578" s="53"/>
      <c r="BE578" s="53"/>
      <c r="BF578" s="53"/>
      <c r="BG578" s="53"/>
      <c r="BH578" s="53"/>
      <c r="BI578" s="53"/>
      <c r="BJ578" s="53"/>
      <c r="BK578" s="53"/>
      <c r="BL578" s="53"/>
      <c r="BM578" s="53"/>
      <c r="BN578" s="53"/>
      <c r="BO578" s="53"/>
      <c r="BP578" s="53"/>
      <c r="BQ578" s="53"/>
      <c r="BR578" s="53"/>
      <c r="BS578" s="53"/>
      <c r="BT578" s="53"/>
      <c r="BU578" s="53"/>
      <c r="BV578" s="53"/>
      <c r="BW578" s="53"/>
      <c r="BX578" s="53"/>
      <c r="BY578" s="53"/>
      <c r="BZ578" s="53"/>
      <c r="CA578" s="53"/>
      <c r="CB578" s="53"/>
      <c r="CC578" s="53"/>
      <c r="CD578" s="53"/>
      <c r="CE578" s="53"/>
      <c r="CF578" s="53"/>
      <c r="CG578" s="53"/>
      <c r="CH578" s="53"/>
      <c r="CI578" s="53"/>
      <c r="CJ578" s="53"/>
      <c r="CK578" s="53"/>
      <c r="CL578" s="53"/>
      <c r="CM578" s="53"/>
      <c r="CN578" s="53"/>
      <c r="CO578" s="53"/>
      <c r="CP578" s="53"/>
      <c r="CQ578" s="53"/>
      <c r="CR578" s="53"/>
      <c r="CS578" s="53"/>
      <c r="CT578" s="53"/>
      <c r="CU578" s="53"/>
      <c r="CV578" s="53"/>
      <c r="CW578" s="53"/>
      <c r="CX578" s="53"/>
      <c r="CY578" s="53"/>
      <c r="CZ578" s="53"/>
      <c r="DA578" s="53"/>
      <c r="DB578" s="53"/>
      <c r="DC578" s="53"/>
      <c r="DD578" s="53"/>
      <c r="DE578" s="53"/>
      <c r="DF578" s="53"/>
      <c r="DG578" s="53"/>
      <c r="DH578" s="53"/>
      <c r="DI578" s="53"/>
      <c r="DJ578" s="53"/>
      <c r="DK578" s="53"/>
      <c r="DL578" s="53"/>
      <c r="DM578" s="53"/>
      <c r="DN578" s="53"/>
      <c r="DO578" s="53"/>
      <c r="DP578" s="53"/>
      <c r="DQ578" s="53"/>
      <c r="DR578" s="53"/>
      <c r="DS578" s="53"/>
      <c r="DT578" s="53"/>
      <c r="DU578" s="53"/>
      <c r="DV578" s="53"/>
      <c r="DW578" s="53"/>
      <c r="DX578" s="53"/>
      <c r="DY578" s="53"/>
      <c r="DZ578" s="53"/>
      <c r="EA578" s="53"/>
      <c r="EB578" s="53"/>
      <c r="EC578" s="53"/>
      <c r="ED578" s="53"/>
      <c r="EE578" s="53"/>
      <c r="EF578" s="53"/>
      <c r="EG578" s="53"/>
      <c r="EH578" s="53"/>
      <c r="EI578" s="53"/>
      <c r="EJ578" s="53"/>
      <c r="EK578" s="53"/>
      <c r="EL578" s="53"/>
      <c r="EM578" s="53"/>
      <c r="EN578" s="53"/>
      <c r="EO578" s="53"/>
      <c r="EP578" s="53"/>
      <c r="EQ578" s="53"/>
      <c r="ER578" s="53"/>
      <c r="ES578" s="53"/>
      <c r="ET578" s="53"/>
      <c r="EU578" s="53"/>
      <c r="EV578" s="53"/>
      <c r="EW578" s="53"/>
      <c r="EX578" s="53"/>
      <c r="EY578" s="53"/>
      <c r="EZ578" s="53"/>
      <c r="FA578" s="53"/>
      <c r="FB578" s="53"/>
      <c r="FC578" s="53"/>
      <c r="FD578" s="53"/>
      <c r="FE578" s="53"/>
      <c r="FF578" s="53"/>
      <c r="FG578" s="53"/>
      <c r="FH578" s="53"/>
      <c r="FI578" s="53"/>
      <c r="FJ578" s="53"/>
      <c r="FK578" s="53"/>
      <c r="FL578" s="53"/>
      <c r="FM578" s="53"/>
      <c r="FN578" s="53"/>
      <c r="FO578" s="53"/>
      <c r="FP578" s="53"/>
      <c r="FQ578" s="53"/>
      <c r="FR578" s="53"/>
      <c r="FS578" s="53"/>
      <c r="FT578" s="53"/>
      <c r="FU578" s="53"/>
      <c r="FV578" s="53"/>
      <c r="FW578" s="53"/>
      <c r="FX578" s="53"/>
      <c r="FY578" s="53"/>
      <c r="FZ578" s="53"/>
      <c r="GA578" s="53"/>
      <c r="GB578" s="53"/>
      <c r="GC578" s="53"/>
      <c r="GD578" s="53"/>
      <c r="GE578" s="53"/>
      <c r="GF578" s="53"/>
      <c r="GG578" s="53"/>
      <c r="GH578" s="53"/>
      <c r="GI578" s="53"/>
      <c r="GJ578" s="53"/>
      <c r="GK578" s="53"/>
      <c r="GL578" s="53"/>
      <c r="GM578" s="53"/>
      <c r="GN578" s="53"/>
      <c r="GO578" s="53"/>
      <c r="GP578" s="53"/>
      <c r="GQ578" s="53"/>
      <c r="GR578" s="53"/>
      <c r="GS578" s="53"/>
      <c r="GT578" s="53"/>
      <c r="GU578" s="53"/>
      <c r="GV578" s="53"/>
      <c r="GW578" s="53"/>
      <c r="GX578" s="53"/>
      <c r="GY578" s="53"/>
      <c r="GZ578" s="53"/>
      <c r="HA578" s="53"/>
      <c r="HB578" s="53"/>
      <c r="HC578" s="53"/>
      <c r="HD578" s="53"/>
      <c r="HE578" s="53"/>
      <c r="HF578" s="53"/>
      <c r="HG578" s="53"/>
      <c r="HH578" s="53"/>
      <c r="HI578" s="53"/>
      <c r="HJ578" s="53"/>
      <c r="HK578" s="53"/>
      <c r="HL578" s="53"/>
      <c r="HM578" s="53"/>
      <c r="HN578" s="53"/>
      <c r="HO578" s="53"/>
      <c r="HP578" s="53"/>
      <c r="HQ578" s="53"/>
      <c r="HR578" s="53"/>
      <c r="HS578" s="53"/>
      <c r="HT578" s="53"/>
      <c r="HU578" s="53"/>
      <c r="HV578" s="53"/>
      <c r="HW578" s="53"/>
      <c r="HX578" s="53"/>
      <c r="HY578" s="53"/>
      <c r="HZ578" s="53"/>
      <c r="IA578" s="53"/>
    </row>
    <row r="579" spans="1:235" ht="11.25">
      <c r="A579" s="5" t="s">
        <v>4</v>
      </c>
      <c r="B579" s="6"/>
      <c r="C579" s="6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24"/>
      <c r="R579" s="53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53"/>
      <c r="AD579" s="53"/>
      <c r="AE579" s="53"/>
      <c r="AF579" s="53"/>
      <c r="AG579" s="53"/>
      <c r="AH579" s="53"/>
      <c r="AI579" s="53"/>
      <c r="AJ579" s="53"/>
      <c r="AK579" s="53"/>
      <c r="AL579" s="53"/>
      <c r="AM579" s="53"/>
      <c r="AN579" s="53"/>
      <c r="AO579" s="53"/>
      <c r="AP579" s="53"/>
      <c r="AQ579" s="53"/>
      <c r="AR579" s="53"/>
      <c r="AS579" s="53"/>
      <c r="AT579" s="53"/>
      <c r="AU579" s="53"/>
      <c r="AV579" s="53"/>
      <c r="AW579" s="53"/>
      <c r="AX579" s="53"/>
      <c r="AY579" s="53"/>
      <c r="AZ579" s="53"/>
      <c r="BA579" s="53"/>
      <c r="BB579" s="53"/>
      <c r="BC579" s="53"/>
      <c r="BD579" s="53"/>
      <c r="BE579" s="53"/>
      <c r="BF579" s="53"/>
      <c r="BG579" s="53"/>
      <c r="BH579" s="53"/>
      <c r="BI579" s="53"/>
      <c r="BJ579" s="53"/>
      <c r="BK579" s="53"/>
      <c r="BL579" s="53"/>
      <c r="BM579" s="53"/>
      <c r="BN579" s="53"/>
      <c r="BO579" s="53"/>
      <c r="BP579" s="53"/>
      <c r="BQ579" s="53"/>
      <c r="BR579" s="53"/>
      <c r="BS579" s="53"/>
      <c r="BT579" s="53"/>
      <c r="BU579" s="53"/>
      <c r="BV579" s="53"/>
      <c r="BW579" s="53"/>
      <c r="BX579" s="53"/>
      <c r="BY579" s="53"/>
      <c r="BZ579" s="53"/>
      <c r="CA579" s="53"/>
      <c r="CB579" s="53"/>
      <c r="CC579" s="53"/>
      <c r="CD579" s="53"/>
      <c r="CE579" s="53"/>
      <c r="CF579" s="53"/>
      <c r="CG579" s="53"/>
      <c r="CH579" s="53"/>
      <c r="CI579" s="53"/>
      <c r="CJ579" s="53"/>
      <c r="CK579" s="53"/>
      <c r="CL579" s="53"/>
      <c r="CM579" s="53"/>
      <c r="CN579" s="53"/>
      <c r="CO579" s="53"/>
      <c r="CP579" s="53"/>
      <c r="CQ579" s="53"/>
      <c r="CR579" s="53"/>
      <c r="CS579" s="53"/>
      <c r="CT579" s="53"/>
      <c r="CU579" s="53"/>
      <c r="CV579" s="53"/>
      <c r="CW579" s="53"/>
      <c r="CX579" s="53"/>
      <c r="CY579" s="53"/>
      <c r="CZ579" s="53"/>
      <c r="DA579" s="53"/>
      <c r="DB579" s="53"/>
      <c r="DC579" s="53"/>
      <c r="DD579" s="53"/>
      <c r="DE579" s="53"/>
      <c r="DF579" s="53"/>
      <c r="DG579" s="53"/>
      <c r="DH579" s="53"/>
      <c r="DI579" s="53"/>
      <c r="DJ579" s="53"/>
      <c r="DK579" s="53"/>
      <c r="DL579" s="53"/>
      <c r="DM579" s="53"/>
      <c r="DN579" s="53"/>
      <c r="DO579" s="53"/>
      <c r="DP579" s="53"/>
      <c r="DQ579" s="53"/>
      <c r="DR579" s="53"/>
      <c r="DS579" s="53"/>
      <c r="DT579" s="53"/>
      <c r="DU579" s="53"/>
      <c r="DV579" s="53"/>
      <c r="DW579" s="53"/>
      <c r="DX579" s="53"/>
      <c r="DY579" s="53"/>
      <c r="DZ579" s="53"/>
      <c r="EA579" s="53"/>
      <c r="EB579" s="53"/>
      <c r="EC579" s="53"/>
      <c r="ED579" s="53"/>
      <c r="EE579" s="53"/>
      <c r="EF579" s="53"/>
      <c r="EG579" s="53"/>
      <c r="EH579" s="53"/>
      <c r="EI579" s="53"/>
      <c r="EJ579" s="53"/>
      <c r="EK579" s="53"/>
      <c r="EL579" s="53"/>
      <c r="EM579" s="53"/>
      <c r="EN579" s="53"/>
      <c r="EO579" s="53"/>
      <c r="EP579" s="53"/>
      <c r="EQ579" s="53"/>
      <c r="ER579" s="53"/>
      <c r="ES579" s="53"/>
      <c r="ET579" s="53"/>
      <c r="EU579" s="53"/>
      <c r="EV579" s="53"/>
      <c r="EW579" s="53"/>
      <c r="EX579" s="53"/>
      <c r="EY579" s="53"/>
      <c r="EZ579" s="53"/>
      <c r="FA579" s="53"/>
      <c r="FB579" s="53"/>
      <c r="FC579" s="53"/>
      <c r="FD579" s="53"/>
      <c r="FE579" s="53"/>
      <c r="FF579" s="53"/>
      <c r="FG579" s="53"/>
      <c r="FH579" s="53"/>
      <c r="FI579" s="53"/>
      <c r="FJ579" s="53"/>
      <c r="FK579" s="53"/>
      <c r="FL579" s="53"/>
      <c r="FM579" s="53"/>
      <c r="FN579" s="53"/>
      <c r="FO579" s="53"/>
      <c r="FP579" s="53"/>
      <c r="FQ579" s="53"/>
      <c r="FR579" s="53"/>
      <c r="FS579" s="53"/>
      <c r="FT579" s="53"/>
      <c r="FU579" s="53"/>
      <c r="FV579" s="53"/>
      <c r="FW579" s="53"/>
      <c r="FX579" s="53"/>
      <c r="FY579" s="53"/>
      <c r="FZ579" s="53"/>
      <c r="GA579" s="53"/>
      <c r="GB579" s="53"/>
      <c r="GC579" s="53"/>
      <c r="GD579" s="53"/>
      <c r="GE579" s="53"/>
      <c r="GF579" s="53"/>
      <c r="GG579" s="53"/>
      <c r="GH579" s="53"/>
      <c r="GI579" s="53"/>
      <c r="GJ579" s="53"/>
      <c r="GK579" s="53"/>
      <c r="GL579" s="53"/>
      <c r="GM579" s="53"/>
      <c r="GN579" s="53"/>
      <c r="GO579" s="53"/>
      <c r="GP579" s="53"/>
      <c r="GQ579" s="53"/>
      <c r="GR579" s="53"/>
      <c r="GS579" s="53"/>
      <c r="GT579" s="53"/>
      <c r="GU579" s="53"/>
      <c r="GV579" s="53"/>
      <c r="GW579" s="53"/>
      <c r="GX579" s="53"/>
      <c r="GY579" s="53"/>
      <c r="GZ579" s="53"/>
      <c r="HA579" s="53"/>
      <c r="HB579" s="53"/>
      <c r="HC579" s="53"/>
      <c r="HD579" s="53"/>
      <c r="HE579" s="53"/>
      <c r="HF579" s="53"/>
      <c r="HG579" s="53"/>
      <c r="HH579" s="53"/>
      <c r="HI579" s="53"/>
      <c r="HJ579" s="53"/>
      <c r="HK579" s="53"/>
      <c r="HL579" s="53"/>
      <c r="HM579" s="53"/>
      <c r="HN579" s="53"/>
      <c r="HO579" s="53"/>
      <c r="HP579" s="53"/>
      <c r="HQ579" s="53"/>
      <c r="HR579" s="53"/>
      <c r="HS579" s="53"/>
      <c r="HT579" s="53"/>
      <c r="HU579" s="53"/>
      <c r="HV579" s="53"/>
      <c r="HW579" s="53"/>
      <c r="HX579" s="53"/>
      <c r="HY579" s="53"/>
      <c r="HZ579" s="53"/>
      <c r="IA579" s="53"/>
    </row>
    <row r="580" spans="1:235" ht="11.25">
      <c r="A580" s="8" t="s">
        <v>43</v>
      </c>
      <c r="B580" s="6"/>
      <c r="C580" s="6"/>
      <c r="D580" s="7"/>
      <c r="E580" s="7"/>
      <c r="F580" s="7"/>
      <c r="G580" s="7">
        <f>G582*G584</f>
        <v>80000</v>
      </c>
      <c r="H580" s="7"/>
      <c r="I580" s="7"/>
      <c r="J580" s="7">
        <f>H580+G580</f>
        <v>80000</v>
      </c>
      <c r="K580" s="7"/>
      <c r="L580" s="7"/>
      <c r="M580" s="7"/>
      <c r="N580" s="7"/>
      <c r="O580" s="7"/>
      <c r="P580" s="7"/>
      <c r="Q580" s="24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53"/>
      <c r="AK580" s="53"/>
      <c r="AL580" s="53"/>
      <c r="AM580" s="53"/>
      <c r="AN580" s="53"/>
      <c r="AO580" s="53"/>
      <c r="AP580" s="53"/>
      <c r="AQ580" s="53"/>
      <c r="AR580" s="53"/>
      <c r="AS580" s="53"/>
      <c r="AT580" s="53"/>
      <c r="AU580" s="53"/>
      <c r="AV580" s="53"/>
      <c r="AW580" s="53"/>
      <c r="AX580" s="53"/>
      <c r="AY580" s="53"/>
      <c r="AZ580" s="53"/>
      <c r="BA580" s="53"/>
      <c r="BB580" s="53"/>
      <c r="BC580" s="53"/>
      <c r="BD580" s="53"/>
      <c r="BE580" s="53"/>
      <c r="BF580" s="53"/>
      <c r="BG580" s="53"/>
      <c r="BH580" s="53"/>
      <c r="BI580" s="53"/>
      <c r="BJ580" s="53"/>
      <c r="BK580" s="53"/>
      <c r="BL580" s="53"/>
      <c r="BM580" s="53"/>
      <c r="BN580" s="53"/>
      <c r="BO580" s="53"/>
      <c r="BP580" s="53"/>
      <c r="BQ580" s="53"/>
      <c r="BR580" s="53"/>
      <c r="BS580" s="53"/>
      <c r="BT580" s="53"/>
      <c r="BU580" s="53"/>
      <c r="BV580" s="53"/>
      <c r="BW580" s="53"/>
      <c r="BX580" s="53"/>
      <c r="BY580" s="53"/>
      <c r="BZ580" s="53"/>
      <c r="CA580" s="53"/>
      <c r="CB580" s="53"/>
      <c r="CC580" s="53"/>
      <c r="CD580" s="53"/>
      <c r="CE580" s="53"/>
      <c r="CF580" s="53"/>
      <c r="CG580" s="53"/>
      <c r="CH580" s="53"/>
      <c r="CI580" s="53"/>
      <c r="CJ580" s="53"/>
      <c r="CK580" s="53"/>
      <c r="CL580" s="53"/>
      <c r="CM580" s="53"/>
      <c r="CN580" s="53"/>
      <c r="CO580" s="53"/>
      <c r="CP580" s="53"/>
      <c r="CQ580" s="53"/>
      <c r="CR580" s="53"/>
      <c r="CS580" s="53"/>
      <c r="CT580" s="53"/>
      <c r="CU580" s="53"/>
      <c r="CV580" s="53"/>
      <c r="CW580" s="53"/>
      <c r="CX580" s="53"/>
      <c r="CY580" s="53"/>
      <c r="CZ580" s="53"/>
      <c r="DA580" s="53"/>
      <c r="DB580" s="53"/>
      <c r="DC580" s="53"/>
      <c r="DD580" s="53"/>
      <c r="DE580" s="53"/>
      <c r="DF580" s="53"/>
      <c r="DG580" s="53"/>
      <c r="DH580" s="53"/>
      <c r="DI580" s="53"/>
      <c r="DJ580" s="53"/>
      <c r="DK580" s="53"/>
      <c r="DL580" s="53"/>
      <c r="DM580" s="53"/>
      <c r="DN580" s="53"/>
      <c r="DO580" s="53"/>
      <c r="DP580" s="53"/>
      <c r="DQ580" s="53"/>
      <c r="DR580" s="53"/>
      <c r="DS580" s="53"/>
      <c r="DT580" s="53"/>
      <c r="DU580" s="53"/>
      <c r="DV580" s="53"/>
      <c r="DW580" s="53"/>
      <c r="DX580" s="53"/>
      <c r="DY580" s="53"/>
      <c r="DZ580" s="53"/>
      <c r="EA580" s="53"/>
      <c r="EB580" s="53"/>
      <c r="EC580" s="53"/>
      <c r="ED580" s="53"/>
      <c r="EE580" s="53"/>
      <c r="EF580" s="53"/>
      <c r="EG580" s="53"/>
      <c r="EH580" s="53"/>
      <c r="EI580" s="53"/>
      <c r="EJ580" s="53"/>
      <c r="EK580" s="53"/>
      <c r="EL580" s="53"/>
      <c r="EM580" s="53"/>
      <c r="EN580" s="53"/>
      <c r="EO580" s="53"/>
      <c r="EP580" s="53"/>
      <c r="EQ580" s="53"/>
      <c r="ER580" s="53"/>
      <c r="ES580" s="53"/>
      <c r="ET580" s="53"/>
      <c r="EU580" s="53"/>
      <c r="EV580" s="53"/>
      <c r="EW580" s="53"/>
      <c r="EX580" s="53"/>
      <c r="EY580" s="53"/>
      <c r="EZ580" s="53"/>
      <c r="FA580" s="53"/>
      <c r="FB580" s="53"/>
      <c r="FC580" s="53"/>
      <c r="FD580" s="53"/>
      <c r="FE580" s="53"/>
      <c r="FF580" s="53"/>
      <c r="FG580" s="53"/>
      <c r="FH580" s="53"/>
      <c r="FI580" s="53"/>
      <c r="FJ580" s="53"/>
      <c r="FK580" s="53"/>
      <c r="FL580" s="53"/>
      <c r="FM580" s="53"/>
      <c r="FN580" s="53"/>
      <c r="FO580" s="53"/>
      <c r="FP580" s="53"/>
      <c r="FQ580" s="53"/>
      <c r="FR580" s="53"/>
      <c r="FS580" s="53"/>
      <c r="FT580" s="53"/>
      <c r="FU580" s="53"/>
      <c r="FV580" s="53"/>
      <c r="FW580" s="53"/>
      <c r="FX580" s="53"/>
      <c r="FY580" s="53"/>
      <c r="FZ580" s="53"/>
      <c r="GA580" s="53"/>
      <c r="GB580" s="53"/>
      <c r="GC580" s="53"/>
      <c r="GD580" s="53"/>
      <c r="GE580" s="53"/>
      <c r="GF580" s="53"/>
      <c r="GG580" s="53"/>
      <c r="GH580" s="53"/>
      <c r="GI580" s="53"/>
      <c r="GJ580" s="53"/>
      <c r="GK580" s="53"/>
      <c r="GL580" s="53"/>
      <c r="GM580" s="53"/>
      <c r="GN580" s="53"/>
      <c r="GO580" s="53"/>
      <c r="GP580" s="53"/>
      <c r="GQ580" s="53"/>
      <c r="GR580" s="53"/>
      <c r="GS580" s="53"/>
      <c r="GT580" s="53"/>
      <c r="GU580" s="53"/>
      <c r="GV580" s="53"/>
      <c r="GW580" s="53"/>
      <c r="GX580" s="53"/>
      <c r="GY580" s="53"/>
      <c r="GZ580" s="53"/>
      <c r="HA580" s="53"/>
      <c r="HB580" s="53"/>
      <c r="HC580" s="53"/>
      <c r="HD580" s="53"/>
      <c r="HE580" s="53"/>
      <c r="HF580" s="53"/>
      <c r="HG580" s="53"/>
      <c r="HH580" s="53"/>
      <c r="HI580" s="53"/>
      <c r="HJ580" s="53"/>
      <c r="HK580" s="53"/>
      <c r="HL580" s="53"/>
      <c r="HM580" s="53"/>
      <c r="HN580" s="53"/>
      <c r="HO580" s="53"/>
      <c r="HP580" s="53"/>
      <c r="HQ580" s="53"/>
      <c r="HR580" s="53"/>
      <c r="HS580" s="53"/>
      <c r="HT580" s="53"/>
      <c r="HU580" s="53"/>
      <c r="HV580" s="53"/>
      <c r="HW580" s="53"/>
      <c r="HX580" s="53"/>
      <c r="HY580" s="53"/>
      <c r="HZ580" s="53"/>
      <c r="IA580" s="53"/>
    </row>
    <row r="581" spans="1:235" ht="11.25">
      <c r="A581" s="5" t="s">
        <v>5</v>
      </c>
      <c r="B581" s="6"/>
      <c r="C581" s="6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24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  <c r="AL581" s="53"/>
      <c r="AM581" s="53"/>
      <c r="AN581" s="53"/>
      <c r="AO581" s="53"/>
      <c r="AP581" s="53"/>
      <c r="AQ581" s="53"/>
      <c r="AR581" s="53"/>
      <c r="AS581" s="53"/>
      <c r="AT581" s="53"/>
      <c r="AU581" s="53"/>
      <c r="AV581" s="53"/>
      <c r="AW581" s="53"/>
      <c r="AX581" s="53"/>
      <c r="AY581" s="53"/>
      <c r="AZ581" s="53"/>
      <c r="BA581" s="53"/>
      <c r="BB581" s="53"/>
      <c r="BC581" s="53"/>
      <c r="BD581" s="53"/>
      <c r="BE581" s="53"/>
      <c r="BF581" s="53"/>
      <c r="BG581" s="53"/>
      <c r="BH581" s="53"/>
      <c r="BI581" s="53"/>
      <c r="BJ581" s="53"/>
      <c r="BK581" s="53"/>
      <c r="BL581" s="53"/>
      <c r="BM581" s="53"/>
      <c r="BN581" s="53"/>
      <c r="BO581" s="53"/>
      <c r="BP581" s="53"/>
      <c r="BQ581" s="53"/>
      <c r="BR581" s="53"/>
      <c r="BS581" s="53"/>
      <c r="BT581" s="53"/>
      <c r="BU581" s="53"/>
      <c r="BV581" s="53"/>
      <c r="BW581" s="53"/>
      <c r="BX581" s="53"/>
      <c r="BY581" s="53"/>
      <c r="BZ581" s="53"/>
      <c r="CA581" s="53"/>
      <c r="CB581" s="53"/>
      <c r="CC581" s="53"/>
      <c r="CD581" s="53"/>
      <c r="CE581" s="53"/>
      <c r="CF581" s="53"/>
      <c r="CG581" s="53"/>
      <c r="CH581" s="53"/>
      <c r="CI581" s="53"/>
      <c r="CJ581" s="53"/>
      <c r="CK581" s="53"/>
      <c r="CL581" s="53"/>
      <c r="CM581" s="53"/>
      <c r="CN581" s="53"/>
      <c r="CO581" s="53"/>
      <c r="CP581" s="53"/>
      <c r="CQ581" s="53"/>
      <c r="CR581" s="53"/>
      <c r="CS581" s="53"/>
      <c r="CT581" s="53"/>
      <c r="CU581" s="53"/>
      <c r="CV581" s="53"/>
      <c r="CW581" s="53"/>
      <c r="CX581" s="53"/>
      <c r="CY581" s="53"/>
      <c r="CZ581" s="53"/>
      <c r="DA581" s="53"/>
      <c r="DB581" s="53"/>
      <c r="DC581" s="53"/>
      <c r="DD581" s="53"/>
      <c r="DE581" s="53"/>
      <c r="DF581" s="53"/>
      <c r="DG581" s="53"/>
      <c r="DH581" s="53"/>
      <c r="DI581" s="53"/>
      <c r="DJ581" s="53"/>
      <c r="DK581" s="53"/>
      <c r="DL581" s="53"/>
      <c r="DM581" s="53"/>
      <c r="DN581" s="53"/>
      <c r="DO581" s="53"/>
      <c r="DP581" s="53"/>
      <c r="DQ581" s="53"/>
      <c r="DR581" s="53"/>
      <c r="DS581" s="53"/>
      <c r="DT581" s="53"/>
      <c r="DU581" s="53"/>
      <c r="DV581" s="53"/>
      <c r="DW581" s="53"/>
      <c r="DX581" s="53"/>
      <c r="DY581" s="53"/>
      <c r="DZ581" s="53"/>
      <c r="EA581" s="53"/>
      <c r="EB581" s="53"/>
      <c r="EC581" s="53"/>
      <c r="ED581" s="53"/>
      <c r="EE581" s="53"/>
      <c r="EF581" s="53"/>
      <c r="EG581" s="53"/>
      <c r="EH581" s="53"/>
      <c r="EI581" s="53"/>
      <c r="EJ581" s="53"/>
      <c r="EK581" s="53"/>
      <c r="EL581" s="53"/>
      <c r="EM581" s="53"/>
      <c r="EN581" s="53"/>
      <c r="EO581" s="53"/>
      <c r="EP581" s="53"/>
      <c r="EQ581" s="53"/>
      <c r="ER581" s="53"/>
      <c r="ES581" s="53"/>
      <c r="ET581" s="53"/>
      <c r="EU581" s="53"/>
      <c r="EV581" s="53"/>
      <c r="EW581" s="53"/>
      <c r="EX581" s="53"/>
      <c r="EY581" s="53"/>
      <c r="EZ581" s="53"/>
      <c r="FA581" s="53"/>
      <c r="FB581" s="53"/>
      <c r="FC581" s="53"/>
      <c r="FD581" s="53"/>
      <c r="FE581" s="53"/>
      <c r="FF581" s="53"/>
      <c r="FG581" s="53"/>
      <c r="FH581" s="53"/>
      <c r="FI581" s="53"/>
      <c r="FJ581" s="53"/>
      <c r="FK581" s="53"/>
      <c r="FL581" s="53"/>
      <c r="FM581" s="53"/>
      <c r="FN581" s="53"/>
      <c r="FO581" s="53"/>
      <c r="FP581" s="53"/>
      <c r="FQ581" s="53"/>
      <c r="FR581" s="53"/>
      <c r="FS581" s="53"/>
      <c r="FT581" s="53"/>
      <c r="FU581" s="53"/>
      <c r="FV581" s="53"/>
      <c r="FW581" s="53"/>
      <c r="FX581" s="53"/>
      <c r="FY581" s="53"/>
      <c r="FZ581" s="53"/>
      <c r="GA581" s="53"/>
      <c r="GB581" s="53"/>
      <c r="GC581" s="53"/>
      <c r="GD581" s="53"/>
      <c r="GE581" s="53"/>
      <c r="GF581" s="53"/>
      <c r="GG581" s="53"/>
      <c r="GH581" s="53"/>
      <c r="GI581" s="53"/>
      <c r="GJ581" s="53"/>
      <c r="GK581" s="53"/>
      <c r="GL581" s="53"/>
      <c r="GM581" s="53"/>
      <c r="GN581" s="53"/>
      <c r="GO581" s="53"/>
      <c r="GP581" s="53"/>
      <c r="GQ581" s="53"/>
      <c r="GR581" s="53"/>
      <c r="GS581" s="53"/>
      <c r="GT581" s="53"/>
      <c r="GU581" s="53"/>
      <c r="GV581" s="53"/>
      <c r="GW581" s="53"/>
      <c r="GX581" s="53"/>
      <c r="GY581" s="53"/>
      <c r="GZ581" s="53"/>
      <c r="HA581" s="53"/>
      <c r="HB581" s="53"/>
      <c r="HC581" s="53"/>
      <c r="HD581" s="53"/>
      <c r="HE581" s="53"/>
      <c r="HF581" s="53"/>
      <c r="HG581" s="53"/>
      <c r="HH581" s="53"/>
      <c r="HI581" s="53"/>
      <c r="HJ581" s="53"/>
      <c r="HK581" s="53"/>
      <c r="HL581" s="53"/>
      <c r="HM581" s="53"/>
      <c r="HN581" s="53"/>
      <c r="HO581" s="53"/>
      <c r="HP581" s="53"/>
      <c r="HQ581" s="53"/>
      <c r="HR581" s="53"/>
      <c r="HS581" s="53"/>
      <c r="HT581" s="53"/>
      <c r="HU581" s="53"/>
      <c r="HV581" s="53"/>
      <c r="HW581" s="53"/>
      <c r="HX581" s="53"/>
      <c r="HY581" s="53"/>
      <c r="HZ581" s="53"/>
      <c r="IA581" s="53"/>
    </row>
    <row r="582" spans="1:235" ht="11.25">
      <c r="A582" s="8" t="s">
        <v>400</v>
      </c>
      <c r="B582" s="6"/>
      <c r="C582" s="6"/>
      <c r="D582" s="7"/>
      <c r="E582" s="7"/>
      <c r="F582" s="7"/>
      <c r="G582" s="7">
        <v>1</v>
      </c>
      <c r="H582" s="7"/>
      <c r="I582" s="7"/>
      <c r="J582" s="7">
        <f>H582+G582</f>
        <v>1</v>
      </c>
      <c r="K582" s="7"/>
      <c r="L582" s="7"/>
      <c r="M582" s="7"/>
      <c r="N582" s="7"/>
      <c r="O582" s="7"/>
      <c r="P582" s="7"/>
      <c r="Q582" s="24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3"/>
      <c r="AM582" s="53"/>
      <c r="AN582" s="53"/>
      <c r="AO582" s="53"/>
      <c r="AP582" s="53"/>
      <c r="AQ582" s="53"/>
      <c r="AR582" s="53"/>
      <c r="AS582" s="53"/>
      <c r="AT582" s="53"/>
      <c r="AU582" s="53"/>
      <c r="AV582" s="53"/>
      <c r="AW582" s="53"/>
      <c r="AX582" s="53"/>
      <c r="AY582" s="53"/>
      <c r="AZ582" s="53"/>
      <c r="BA582" s="53"/>
      <c r="BB582" s="53"/>
      <c r="BC582" s="53"/>
      <c r="BD582" s="53"/>
      <c r="BE582" s="53"/>
      <c r="BF582" s="53"/>
      <c r="BG582" s="53"/>
      <c r="BH582" s="53"/>
      <c r="BI582" s="53"/>
      <c r="BJ582" s="53"/>
      <c r="BK582" s="53"/>
      <c r="BL582" s="53"/>
      <c r="BM582" s="53"/>
      <c r="BN582" s="53"/>
      <c r="BO582" s="53"/>
      <c r="BP582" s="53"/>
      <c r="BQ582" s="53"/>
      <c r="BR582" s="53"/>
      <c r="BS582" s="53"/>
      <c r="BT582" s="53"/>
      <c r="BU582" s="53"/>
      <c r="BV582" s="53"/>
      <c r="BW582" s="53"/>
      <c r="BX582" s="53"/>
      <c r="BY582" s="53"/>
      <c r="BZ582" s="53"/>
      <c r="CA582" s="53"/>
      <c r="CB582" s="53"/>
      <c r="CC582" s="53"/>
      <c r="CD582" s="53"/>
      <c r="CE582" s="53"/>
      <c r="CF582" s="53"/>
      <c r="CG582" s="53"/>
      <c r="CH582" s="53"/>
      <c r="CI582" s="53"/>
      <c r="CJ582" s="53"/>
      <c r="CK582" s="53"/>
      <c r="CL582" s="53"/>
      <c r="CM582" s="53"/>
      <c r="CN582" s="53"/>
      <c r="CO582" s="53"/>
      <c r="CP582" s="53"/>
      <c r="CQ582" s="53"/>
      <c r="CR582" s="53"/>
      <c r="CS582" s="53"/>
      <c r="CT582" s="53"/>
      <c r="CU582" s="53"/>
      <c r="CV582" s="53"/>
      <c r="CW582" s="53"/>
      <c r="CX582" s="53"/>
      <c r="CY582" s="53"/>
      <c r="CZ582" s="53"/>
      <c r="DA582" s="53"/>
      <c r="DB582" s="53"/>
      <c r="DC582" s="53"/>
      <c r="DD582" s="53"/>
      <c r="DE582" s="53"/>
      <c r="DF582" s="53"/>
      <c r="DG582" s="53"/>
      <c r="DH582" s="53"/>
      <c r="DI582" s="53"/>
      <c r="DJ582" s="53"/>
      <c r="DK582" s="53"/>
      <c r="DL582" s="53"/>
      <c r="DM582" s="53"/>
      <c r="DN582" s="53"/>
      <c r="DO582" s="53"/>
      <c r="DP582" s="53"/>
      <c r="DQ582" s="53"/>
      <c r="DR582" s="53"/>
      <c r="DS582" s="53"/>
      <c r="DT582" s="53"/>
      <c r="DU582" s="53"/>
      <c r="DV582" s="53"/>
      <c r="DW582" s="53"/>
      <c r="DX582" s="53"/>
      <c r="DY582" s="53"/>
      <c r="DZ582" s="53"/>
      <c r="EA582" s="53"/>
      <c r="EB582" s="53"/>
      <c r="EC582" s="53"/>
      <c r="ED582" s="53"/>
      <c r="EE582" s="53"/>
      <c r="EF582" s="53"/>
      <c r="EG582" s="53"/>
      <c r="EH582" s="53"/>
      <c r="EI582" s="53"/>
      <c r="EJ582" s="53"/>
      <c r="EK582" s="53"/>
      <c r="EL582" s="53"/>
      <c r="EM582" s="53"/>
      <c r="EN582" s="53"/>
      <c r="EO582" s="53"/>
      <c r="EP582" s="53"/>
      <c r="EQ582" s="53"/>
      <c r="ER582" s="53"/>
      <c r="ES582" s="53"/>
      <c r="ET582" s="53"/>
      <c r="EU582" s="53"/>
      <c r="EV582" s="53"/>
      <c r="EW582" s="53"/>
      <c r="EX582" s="53"/>
      <c r="EY582" s="53"/>
      <c r="EZ582" s="53"/>
      <c r="FA582" s="53"/>
      <c r="FB582" s="53"/>
      <c r="FC582" s="53"/>
      <c r="FD582" s="53"/>
      <c r="FE582" s="53"/>
      <c r="FF582" s="53"/>
      <c r="FG582" s="53"/>
      <c r="FH582" s="53"/>
      <c r="FI582" s="53"/>
      <c r="FJ582" s="53"/>
      <c r="FK582" s="53"/>
      <c r="FL582" s="53"/>
      <c r="FM582" s="53"/>
      <c r="FN582" s="53"/>
      <c r="FO582" s="53"/>
      <c r="FP582" s="53"/>
      <c r="FQ582" s="53"/>
      <c r="FR582" s="53"/>
      <c r="FS582" s="53"/>
      <c r="FT582" s="53"/>
      <c r="FU582" s="53"/>
      <c r="FV582" s="53"/>
      <c r="FW582" s="53"/>
      <c r="FX582" s="53"/>
      <c r="FY582" s="53"/>
      <c r="FZ582" s="53"/>
      <c r="GA582" s="53"/>
      <c r="GB582" s="53"/>
      <c r="GC582" s="53"/>
      <c r="GD582" s="53"/>
      <c r="GE582" s="53"/>
      <c r="GF582" s="53"/>
      <c r="GG582" s="53"/>
      <c r="GH582" s="53"/>
      <c r="GI582" s="53"/>
      <c r="GJ582" s="53"/>
      <c r="GK582" s="53"/>
      <c r="GL582" s="53"/>
      <c r="GM582" s="53"/>
      <c r="GN582" s="53"/>
      <c r="GO582" s="53"/>
      <c r="GP582" s="53"/>
      <c r="GQ582" s="53"/>
      <c r="GR582" s="53"/>
      <c r="GS582" s="53"/>
      <c r="GT582" s="53"/>
      <c r="GU582" s="53"/>
      <c r="GV582" s="53"/>
      <c r="GW582" s="53"/>
      <c r="GX582" s="53"/>
      <c r="GY582" s="53"/>
      <c r="GZ582" s="53"/>
      <c r="HA582" s="53"/>
      <c r="HB582" s="53"/>
      <c r="HC582" s="53"/>
      <c r="HD582" s="53"/>
      <c r="HE582" s="53"/>
      <c r="HF582" s="53"/>
      <c r="HG582" s="53"/>
      <c r="HH582" s="53"/>
      <c r="HI582" s="53"/>
      <c r="HJ582" s="53"/>
      <c r="HK582" s="53"/>
      <c r="HL582" s="53"/>
      <c r="HM582" s="53"/>
      <c r="HN582" s="53"/>
      <c r="HO582" s="53"/>
      <c r="HP582" s="53"/>
      <c r="HQ582" s="53"/>
      <c r="HR582" s="53"/>
      <c r="HS582" s="53"/>
      <c r="HT582" s="53"/>
      <c r="HU582" s="53"/>
      <c r="HV582" s="53"/>
      <c r="HW582" s="53"/>
      <c r="HX582" s="53"/>
      <c r="HY582" s="53"/>
      <c r="HZ582" s="53"/>
      <c r="IA582" s="53"/>
    </row>
    <row r="583" spans="1:235" ht="11.25">
      <c r="A583" s="5" t="s">
        <v>7</v>
      </c>
      <c r="B583" s="6"/>
      <c r="C583" s="6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24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  <c r="AL583" s="53"/>
      <c r="AM583" s="53"/>
      <c r="AN583" s="53"/>
      <c r="AO583" s="53"/>
      <c r="AP583" s="53"/>
      <c r="AQ583" s="53"/>
      <c r="AR583" s="53"/>
      <c r="AS583" s="53"/>
      <c r="AT583" s="53"/>
      <c r="AU583" s="53"/>
      <c r="AV583" s="53"/>
      <c r="AW583" s="53"/>
      <c r="AX583" s="53"/>
      <c r="AY583" s="53"/>
      <c r="AZ583" s="53"/>
      <c r="BA583" s="53"/>
      <c r="BB583" s="53"/>
      <c r="BC583" s="53"/>
      <c r="BD583" s="53"/>
      <c r="BE583" s="53"/>
      <c r="BF583" s="53"/>
      <c r="BG583" s="53"/>
      <c r="BH583" s="53"/>
      <c r="BI583" s="53"/>
      <c r="BJ583" s="53"/>
      <c r="BK583" s="53"/>
      <c r="BL583" s="53"/>
      <c r="BM583" s="53"/>
      <c r="BN583" s="53"/>
      <c r="BO583" s="53"/>
      <c r="BP583" s="53"/>
      <c r="BQ583" s="53"/>
      <c r="BR583" s="53"/>
      <c r="BS583" s="53"/>
      <c r="BT583" s="53"/>
      <c r="BU583" s="53"/>
      <c r="BV583" s="53"/>
      <c r="BW583" s="53"/>
      <c r="BX583" s="53"/>
      <c r="BY583" s="53"/>
      <c r="BZ583" s="53"/>
      <c r="CA583" s="53"/>
      <c r="CB583" s="53"/>
      <c r="CC583" s="53"/>
      <c r="CD583" s="53"/>
      <c r="CE583" s="53"/>
      <c r="CF583" s="53"/>
      <c r="CG583" s="53"/>
      <c r="CH583" s="53"/>
      <c r="CI583" s="53"/>
      <c r="CJ583" s="53"/>
      <c r="CK583" s="53"/>
      <c r="CL583" s="53"/>
      <c r="CM583" s="53"/>
      <c r="CN583" s="53"/>
      <c r="CO583" s="53"/>
      <c r="CP583" s="53"/>
      <c r="CQ583" s="53"/>
      <c r="CR583" s="53"/>
      <c r="CS583" s="53"/>
      <c r="CT583" s="53"/>
      <c r="CU583" s="53"/>
      <c r="CV583" s="53"/>
      <c r="CW583" s="53"/>
      <c r="CX583" s="53"/>
      <c r="CY583" s="53"/>
      <c r="CZ583" s="53"/>
      <c r="DA583" s="53"/>
      <c r="DB583" s="53"/>
      <c r="DC583" s="53"/>
      <c r="DD583" s="53"/>
      <c r="DE583" s="53"/>
      <c r="DF583" s="53"/>
      <c r="DG583" s="53"/>
      <c r="DH583" s="53"/>
      <c r="DI583" s="53"/>
      <c r="DJ583" s="53"/>
      <c r="DK583" s="53"/>
      <c r="DL583" s="53"/>
      <c r="DM583" s="53"/>
      <c r="DN583" s="53"/>
      <c r="DO583" s="53"/>
      <c r="DP583" s="53"/>
      <c r="DQ583" s="53"/>
      <c r="DR583" s="53"/>
      <c r="DS583" s="53"/>
      <c r="DT583" s="53"/>
      <c r="DU583" s="53"/>
      <c r="DV583" s="53"/>
      <c r="DW583" s="53"/>
      <c r="DX583" s="53"/>
      <c r="DY583" s="53"/>
      <c r="DZ583" s="53"/>
      <c r="EA583" s="53"/>
      <c r="EB583" s="53"/>
      <c r="EC583" s="53"/>
      <c r="ED583" s="53"/>
      <c r="EE583" s="53"/>
      <c r="EF583" s="53"/>
      <c r="EG583" s="53"/>
      <c r="EH583" s="53"/>
      <c r="EI583" s="53"/>
      <c r="EJ583" s="53"/>
      <c r="EK583" s="53"/>
      <c r="EL583" s="53"/>
      <c r="EM583" s="53"/>
      <c r="EN583" s="53"/>
      <c r="EO583" s="53"/>
      <c r="EP583" s="53"/>
      <c r="EQ583" s="53"/>
      <c r="ER583" s="53"/>
      <c r="ES583" s="53"/>
      <c r="ET583" s="53"/>
      <c r="EU583" s="53"/>
      <c r="EV583" s="53"/>
      <c r="EW583" s="53"/>
      <c r="EX583" s="53"/>
      <c r="EY583" s="53"/>
      <c r="EZ583" s="53"/>
      <c r="FA583" s="53"/>
      <c r="FB583" s="53"/>
      <c r="FC583" s="53"/>
      <c r="FD583" s="53"/>
      <c r="FE583" s="53"/>
      <c r="FF583" s="53"/>
      <c r="FG583" s="53"/>
      <c r="FH583" s="53"/>
      <c r="FI583" s="53"/>
      <c r="FJ583" s="53"/>
      <c r="FK583" s="53"/>
      <c r="FL583" s="53"/>
      <c r="FM583" s="53"/>
      <c r="FN583" s="53"/>
      <c r="FO583" s="53"/>
      <c r="FP583" s="53"/>
      <c r="FQ583" s="53"/>
      <c r="FR583" s="53"/>
      <c r="FS583" s="53"/>
      <c r="FT583" s="53"/>
      <c r="FU583" s="53"/>
      <c r="FV583" s="53"/>
      <c r="FW583" s="53"/>
      <c r="FX583" s="53"/>
      <c r="FY583" s="53"/>
      <c r="FZ583" s="53"/>
      <c r="GA583" s="53"/>
      <c r="GB583" s="53"/>
      <c r="GC583" s="53"/>
      <c r="GD583" s="53"/>
      <c r="GE583" s="53"/>
      <c r="GF583" s="53"/>
      <c r="GG583" s="53"/>
      <c r="GH583" s="53"/>
      <c r="GI583" s="53"/>
      <c r="GJ583" s="53"/>
      <c r="GK583" s="53"/>
      <c r="GL583" s="53"/>
      <c r="GM583" s="53"/>
      <c r="GN583" s="53"/>
      <c r="GO583" s="53"/>
      <c r="GP583" s="53"/>
      <c r="GQ583" s="53"/>
      <c r="GR583" s="53"/>
      <c r="GS583" s="53"/>
      <c r="GT583" s="53"/>
      <c r="GU583" s="53"/>
      <c r="GV583" s="53"/>
      <c r="GW583" s="53"/>
      <c r="GX583" s="53"/>
      <c r="GY583" s="53"/>
      <c r="GZ583" s="53"/>
      <c r="HA583" s="53"/>
      <c r="HB583" s="53"/>
      <c r="HC583" s="53"/>
      <c r="HD583" s="53"/>
      <c r="HE583" s="53"/>
      <c r="HF583" s="53"/>
      <c r="HG583" s="53"/>
      <c r="HH583" s="53"/>
      <c r="HI583" s="53"/>
      <c r="HJ583" s="53"/>
      <c r="HK583" s="53"/>
      <c r="HL583" s="53"/>
      <c r="HM583" s="53"/>
      <c r="HN583" s="53"/>
      <c r="HO583" s="53"/>
      <c r="HP583" s="53"/>
      <c r="HQ583" s="53"/>
      <c r="HR583" s="53"/>
      <c r="HS583" s="53"/>
      <c r="HT583" s="53"/>
      <c r="HU583" s="53"/>
      <c r="HV583" s="53"/>
      <c r="HW583" s="53"/>
      <c r="HX583" s="53"/>
      <c r="HY583" s="53"/>
      <c r="HZ583" s="53"/>
      <c r="IA583" s="53"/>
    </row>
    <row r="584" spans="1:235" ht="11.25">
      <c r="A584" s="8" t="s">
        <v>328</v>
      </c>
      <c r="B584" s="6"/>
      <c r="C584" s="6"/>
      <c r="D584" s="7"/>
      <c r="E584" s="7"/>
      <c r="F584" s="7"/>
      <c r="G584" s="7">
        <v>80000</v>
      </c>
      <c r="H584" s="7"/>
      <c r="I584" s="7"/>
      <c r="J584" s="7">
        <f>H584+G584</f>
        <v>80000</v>
      </c>
      <c r="K584" s="7"/>
      <c r="L584" s="7"/>
      <c r="M584" s="7"/>
      <c r="N584" s="7"/>
      <c r="O584" s="7"/>
      <c r="P584" s="7"/>
      <c r="Q584" s="24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53"/>
      <c r="AT584" s="53"/>
      <c r="AU584" s="53"/>
      <c r="AV584" s="53"/>
      <c r="AW584" s="53"/>
      <c r="AX584" s="53"/>
      <c r="AY584" s="53"/>
      <c r="AZ584" s="53"/>
      <c r="BA584" s="53"/>
      <c r="BB584" s="53"/>
      <c r="BC584" s="53"/>
      <c r="BD584" s="53"/>
      <c r="BE584" s="53"/>
      <c r="BF584" s="53"/>
      <c r="BG584" s="53"/>
      <c r="BH584" s="53"/>
      <c r="BI584" s="53"/>
      <c r="BJ584" s="53"/>
      <c r="BK584" s="53"/>
      <c r="BL584" s="53"/>
      <c r="BM584" s="53"/>
      <c r="BN584" s="53"/>
      <c r="BO584" s="53"/>
      <c r="BP584" s="53"/>
      <c r="BQ584" s="53"/>
      <c r="BR584" s="53"/>
      <c r="BS584" s="53"/>
      <c r="BT584" s="53"/>
      <c r="BU584" s="53"/>
      <c r="BV584" s="53"/>
      <c r="BW584" s="53"/>
      <c r="BX584" s="53"/>
      <c r="BY584" s="53"/>
      <c r="BZ584" s="53"/>
      <c r="CA584" s="53"/>
      <c r="CB584" s="53"/>
      <c r="CC584" s="53"/>
      <c r="CD584" s="53"/>
      <c r="CE584" s="53"/>
      <c r="CF584" s="53"/>
      <c r="CG584" s="53"/>
      <c r="CH584" s="53"/>
      <c r="CI584" s="53"/>
      <c r="CJ584" s="53"/>
      <c r="CK584" s="53"/>
      <c r="CL584" s="53"/>
      <c r="CM584" s="53"/>
      <c r="CN584" s="53"/>
      <c r="CO584" s="53"/>
      <c r="CP584" s="53"/>
      <c r="CQ584" s="53"/>
      <c r="CR584" s="53"/>
      <c r="CS584" s="53"/>
      <c r="CT584" s="53"/>
      <c r="CU584" s="53"/>
      <c r="CV584" s="53"/>
      <c r="CW584" s="53"/>
      <c r="CX584" s="53"/>
      <c r="CY584" s="53"/>
      <c r="CZ584" s="53"/>
      <c r="DA584" s="53"/>
      <c r="DB584" s="53"/>
      <c r="DC584" s="53"/>
      <c r="DD584" s="53"/>
      <c r="DE584" s="53"/>
      <c r="DF584" s="53"/>
      <c r="DG584" s="53"/>
      <c r="DH584" s="53"/>
      <c r="DI584" s="53"/>
      <c r="DJ584" s="53"/>
      <c r="DK584" s="53"/>
      <c r="DL584" s="53"/>
      <c r="DM584" s="53"/>
      <c r="DN584" s="53"/>
      <c r="DO584" s="53"/>
      <c r="DP584" s="53"/>
      <c r="DQ584" s="53"/>
      <c r="DR584" s="53"/>
      <c r="DS584" s="53"/>
      <c r="DT584" s="53"/>
      <c r="DU584" s="53"/>
      <c r="DV584" s="53"/>
      <c r="DW584" s="53"/>
      <c r="DX584" s="53"/>
      <c r="DY584" s="53"/>
      <c r="DZ584" s="53"/>
      <c r="EA584" s="53"/>
      <c r="EB584" s="53"/>
      <c r="EC584" s="53"/>
      <c r="ED584" s="53"/>
      <c r="EE584" s="53"/>
      <c r="EF584" s="53"/>
      <c r="EG584" s="53"/>
      <c r="EH584" s="53"/>
      <c r="EI584" s="53"/>
      <c r="EJ584" s="53"/>
      <c r="EK584" s="53"/>
      <c r="EL584" s="53"/>
      <c r="EM584" s="53"/>
      <c r="EN584" s="53"/>
      <c r="EO584" s="53"/>
      <c r="EP584" s="53"/>
      <c r="EQ584" s="53"/>
      <c r="ER584" s="53"/>
      <c r="ES584" s="53"/>
      <c r="ET584" s="53"/>
      <c r="EU584" s="53"/>
      <c r="EV584" s="53"/>
      <c r="EW584" s="53"/>
      <c r="EX584" s="53"/>
      <c r="EY584" s="53"/>
      <c r="EZ584" s="53"/>
      <c r="FA584" s="53"/>
      <c r="FB584" s="53"/>
      <c r="FC584" s="53"/>
      <c r="FD584" s="53"/>
      <c r="FE584" s="53"/>
      <c r="FF584" s="53"/>
      <c r="FG584" s="53"/>
      <c r="FH584" s="53"/>
      <c r="FI584" s="53"/>
      <c r="FJ584" s="53"/>
      <c r="FK584" s="53"/>
      <c r="FL584" s="53"/>
      <c r="FM584" s="53"/>
      <c r="FN584" s="53"/>
      <c r="FO584" s="53"/>
      <c r="FP584" s="53"/>
      <c r="FQ584" s="53"/>
      <c r="FR584" s="53"/>
      <c r="FS584" s="53"/>
      <c r="FT584" s="53"/>
      <c r="FU584" s="53"/>
      <c r="FV584" s="53"/>
      <c r="FW584" s="53"/>
      <c r="FX584" s="53"/>
      <c r="FY584" s="53"/>
      <c r="FZ584" s="53"/>
      <c r="GA584" s="53"/>
      <c r="GB584" s="53"/>
      <c r="GC584" s="53"/>
      <c r="GD584" s="53"/>
      <c r="GE584" s="53"/>
      <c r="GF584" s="53"/>
      <c r="GG584" s="53"/>
      <c r="GH584" s="53"/>
      <c r="GI584" s="53"/>
      <c r="GJ584" s="53"/>
      <c r="GK584" s="53"/>
      <c r="GL584" s="53"/>
      <c r="GM584" s="53"/>
      <c r="GN584" s="53"/>
      <c r="GO584" s="53"/>
      <c r="GP584" s="53"/>
      <c r="GQ584" s="53"/>
      <c r="GR584" s="53"/>
      <c r="GS584" s="53"/>
      <c r="GT584" s="53"/>
      <c r="GU584" s="53"/>
      <c r="GV584" s="53"/>
      <c r="GW584" s="53"/>
      <c r="GX584" s="53"/>
      <c r="GY584" s="53"/>
      <c r="GZ584" s="53"/>
      <c r="HA584" s="53"/>
      <c r="HB584" s="53"/>
      <c r="HC584" s="53"/>
      <c r="HD584" s="53"/>
      <c r="HE584" s="53"/>
      <c r="HF584" s="53"/>
      <c r="HG584" s="53"/>
      <c r="HH584" s="53"/>
      <c r="HI584" s="53"/>
      <c r="HJ584" s="53"/>
      <c r="HK584" s="53"/>
      <c r="HL584" s="53"/>
      <c r="HM584" s="53"/>
      <c r="HN584" s="53"/>
      <c r="HO584" s="53"/>
      <c r="HP584" s="53"/>
      <c r="HQ584" s="53"/>
      <c r="HR584" s="53"/>
      <c r="HS584" s="53"/>
      <c r="HT584" s="53"/>
      <c r="HU584" s="53"/>
      <c r="HV584" s="53"/>
      <c r="HW584" s="53"/>
      <c r="HX584" s="53"/>
      <c r="HY584" s="53"/>
      <c r="HZ584" s="53"/>
      <c r="IA584" s="53"/>
    </row>
    <row r="585" spans="1:235" ht="11.25">
      <c r="A585" s="8"/>
      <c r="B585" s="6"/>
      <c r="C585" s="6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24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3"/>
      <c r="AV585" s="53"/>
      <c r="AW585" s="53"/>
      <c r="AX585" s="53"/>
      <c r="AY585" s="53"/>
      <c r="AZ585" s="53"/>
      <c r="BA585" s="53"/>
      <c r="BB585" s="53"/>
      <c r="BC585" s="53"/>
      <c r="BD585" s="53"/>
      <c r="BE585" s="53"/>
      <c r="BF585" s="53"/>
      <c r="BG585" s="53"/>
      <c r="BH585" s="53"/>
      <c r="BI585" s="53"/>
      <c r="BJ585" s="53"/>
      <c r="BK585" s="53"/>
      <c r="BL585" s="53"/>
      <c r="BM585" s="53"/>
      <c r="BN585" s="53"/>
      <c r="BO585" s="53"/>
      <c r="BP585" s="53"/>
      <c r="BQ585" s="53"/>
      <c r="BR585" s="53"/>
      <c r="BS585" s="53"/>
      <c r="BT585" s="53"/>
      <c r="BU585" s="53"/>
      <c r="BV585" s="53"/>
      <c r="BW585" s="53"/>
      <c r="BX585" s="53"/>
      <c r="BY585" s="53"/>
      <c r="BZ585" s="53"/>
      <c r="CA585" s="53"/>
      <c r="CB585" s="53"/>
      <c r="CC585" s="53"/>
      <c r="CD585" s="53"/>
      <c r="CE585" s="53"/>
      <c r="CF585" s="53"/>
      <c r="CG585" s="53"/>
      <c r="CH585" s="53"/>
      <c r="CI585" s="53"/>
      <c r="CJ585" s="53"/>
      <c r="CK585" s="53"/>
      <c r="CL585" s="53"/>
      <c r="CM585" s="53"/>
      <c r="CN585" s="53"/>
      <c r="CO585" s="53"/>
      <c r="CP585" s="53"/>
      <c r="CQ585" s="53"/>
      <c r="CR585" s="53"/>
      <c r="CS585" s="53"/>
      <c r="CT585" s="53"/>
      <c r="CU585" s="53"/>
      <c r="CV585" s="53"/>
      <c r="CW585" s="53"/>
      <c r="CX585" s="53"/>
      <c r="CY585" s="53"/>
      <c r="CZ585" s="53"/>
      <c r="DA585" s="53"/>
      <c r="DB585" s="53"/>
      <c r="DC585" s="53"/>
      <c r="DD585" s="53"/>
      <c r="DE585" s="53"/>
      <c r="DF585" s="53"/>
      <c r="DG585" s="53"/>
      <c r="DH585" s="53"/>
      <c r="DI585" s="53"/>
      <c r="DJ585" s="53"/>
      <c r="DK585" s="53"/>
      <c r="DL585" s="53"/>
      <c r="DM585" s="53"/>
      <c r="DN585" s="53"/>
      <c r="DO585" s="53"/>
      <c r="DP585" s="53"/>
      <c r="DQ585" s="53"/>
      <c r="DR585" s="53"/>
      <c r="DS585" s="53"/>
      <c r="DT585" s="53"/>
      <c r="DU585" s="53"/>
      <c r="DV585" s="53"/>
      <c r="DW585" s="53"/>
      <c r="DX585" s="53"/>
      <c r="DY585" s="53"/>
      <c r="DZ585" s="53"/>
      <c r="EA585" s="53"/>
      <c r="EB585" s="53"/>
      <c r="EC585" s="53"/>
      <c r="ED585" s="53"/>
      <c r="EE585" s="53"/>
      <c r="EF585" s="53"/>
      <c r="EG585" s="53"/>
      <c r="EH585" s="53"/>
      <c r="EI585" s="53"/>
      <c r="EJ585" s="53"/>
      <c r="EK585" s="53"/>
      <c r="EL585" s="53"/>
      <c r="EM585" s="53"/>
      <c r="EN585" s="53"/>
      <c r="EO585" s="53"/>
      <c r="EP585" s="53"/>
      <c r="EQ585" s="53"/>
      <c r="ER585" s="53"/>
      <c r="ES585" s="53"/>
      <c r="ET585" s="53"/>
      <c r="EU585" s="53"/>
      <c r="EV585" s="53"/>
      <c r="EW585" s="53"/>
      <c r="EX585" s="53"/>
      <c r="EY585" s="53"/>
      <c r="EZ585" s="53"/>
      <c r="FA585" s="53"/>
      <c r="FB585" s="53"/>
      <c r="FC585" s="53"/>
      <c r="FD585" s="53"/>
      <c r="FE585" s="53"/>
      <c r="FF585" s="53"/>
      <c r="FG585" s="53"/>
      <c r="FH585" s="53"/>
      <c r="FI585" s="53"/>
      <c r="FJ585" s="53"/>
      <c r="FK585" s="53"/>
      <c r="FL585" s="53"/>
      <c r="FM585" s="53"/>
      <c r="FN585" s="53"/>
      <c r="FO585" s="53"/>
      <c r="FP585" s="53"/>
      <c r="FQ585" s="53"/>
      <c r="FR585" s="53"/>
      <c r="FS585" s="53"/>
      <c r="FT585" s="53"/>
      <c r="FU585" s="53"/>
      <c r="FV585" s="53"/>
      <c r="FW585" s="53"/>
      <c r="FX585" s="53"/>
      <c r="FY585" s="53"/>
      <c r="FZ585" s="53"/>
      <c r="GA585" s="53"/>
      <c r="GB585" s="53"/>
      <c r="GC585" s="53"/>
      <c r="GD585" s="53"/>
      <c r="GE585" s="53"/>
      <c r="GF585" s="53"/>
      <c r="GG585" s="53"/>
      <c r="GH585" s="53"/>
      <c r="GI585" s="53"/>
      <c r="GJ585" s="53"/>
      <c r="GK585" s="53"/>
      <c r="GL585" s="53"/>
      <c r="GM585" s="53"/>
      <c r="GN585" s="53"/>
      <c r="GO585" s="53"/>
      <c r="GP585" s="53"/>
      <c r="GQ585" s="53"/>
      <c r="GR585" s="53"/>
      <c r="GS585" s="53"/>
      <c r="GT585" s="53"/>
      <c r="GU585" s="53"/>
      <c r="GV585" s="53"/>
      <c r="GW585" s="53"/>
      <c r="GX585" s="53"/>
      <c r="GY585" s="53"/>
      <c r="GZ585" s="53"/>
      <c r="HA585" s="53"/>
      <c r="HB585" s="53"/>
      <c r="HC585" s="53"/>
      <c r="HD585" s="53"/>
      <c r="HE585" s="53"/>
      <c r="HF585" s="53"/>
      <c r="HG585" s="53"/>
      <c r="HH585" s="53"/>
      <c r="HI585" s="53"/>
      <c r="HJ585" s="53"/>
      <c r="HK585" s="53"/>
      <c r="HL585" s="53"/>
      <c r="HM585" s="53"/>
      <c r="HN585" s="53"/>
      <c r="HO585" s="53"/>
      <c r="HP585" s="53"/>
      <c r="HQ585" s="53"/>
      <c r="HR585" s="53"/>
      <c r="HS585" s="53"/>
      <c r="HT585" s="53"/>
      <c r="HU585" s="53"/>
      <c r="HV585" s="53"/>
      <c r="HW585" s="53"/>
      <c r="HX585" s="53"/>
      <c r="HY585" s="53"/>
      <c r="HZ585" s="53"/>
      <c r="IA585" s="53"/>
    </row>
    <row r="586" spans="1:17" s="139" customFormat="1" ht="11.25">
      <c r="A586" s="152" t="s">
        <v>255</v>
      </c>
      <c r="B586" s="136"/>
      <c r="C586" s="136"/>
      <c r="D586" s="145">
        <f>D588</f>
        <v>1690000</v>
      </c>
      <c r="E586" s="145">
        <v>0</v>
      </c>
      <c r="F586" s="145">
        <f>D586</f>
        <v>1690000</v>
      </c>
      <c r="G586" s="145">
        <f>G588</f>
        <v>2330000.0025</v>
      </c>
      <c r="H586" s="145"/>
      <c r="I586" s="145">
        <f>I588</f>
        <v>0</v>
      </c>
      <c r="J586" s="145">
        <f>J588</f>
        <v>2330000.0025</v>
      </c>
      <c r="K586" s="145"/>
      <c r="L586" s="145"/>
      <c r="M586" s="145"/>
      <c r="N586" s="145">
        <f>N588</f>
        <v>2050000</v>
      </c>
      <c r="O586" s="145"/>
      <c r="P586" s="145">
        <f>P588</f>
        <v>2050000</v>
      </c>
      <c r="Q586" s="154"/>
    </row>
    <row r="587" spans="1:235" ht="65.25" customHeight="1">
      <c r="A587" s="8" t="s">
        <v>165</v>
      </c>
      <c r="B587" s="6"/>
      <c r="C587" s="6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24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3"/>
      <c r="AM587" s="53"/>
      <c r="AN587" s="53"/>
      <c r="AO587" s="53"/>
      <c r="AP587" s="53"/>
      <c r="AQ587" s="53"/>
      <c r="AR587" s="53"/>
      <c r="AS587" s="53"/>
      <c r="AT587" s="53"/>
      <c r="AU587" s="53"/>
      <c r="AV587" s="53"/>
      <c r="AW587" s="53"/>
      <c r="AX587" s="53"/>
      <c r="AY587" s="53"/>
      <c r="AZ587" s="53"/>
      <c r="BA587" s="53"/>
      <c r="BB587" s="53"/>
      <c r="BC587" s="53"/>
      <c r="BD587" s="53"/>
      <c r="BE587" s="53"/>
      <c r="BF587" s="53"/>
      <c r="BG587" s="53"/>
      <c r="BH587" s="53"/>
      <c r="BI587" s="53"/>
      <c r="BJ587" s="53"/>
      <c r="BK587" s="53"/>
      <c r="BL587" s="53"/>
      <c r="BM587" s="53"/>
      <c r="BN587" s="53"/>
      <c r="BO587" s="53"/>
      <c r="BP587" s="53"/>
      <c r="BQ587" s="53"/>
      <c r="BR587" s="53"/>
      <c r="BS587" s="53"/>
      <c r="BT587" s="53"/>
      <c r="BU587" s="53"/>
      <c r="BV587" s="53"/>
      <c r="BW587" s="53"/>
      <c r="BX587" s="53"/>
      <c r="BY587" s="53"/>
      <c r="BZ587" s="53"/>
      <c r="CA587" s="53"/>
      <c r="CB587" s="53"/>
      <c r="CC587" s="53"/>
      <c r="CD587" s="53"/>
      <c r="CE587" s="53"/>
      <c r="CF587" s="53"/>
      <c r="CG587" s="53"/>
      <c r="CH587" s="53"/>
      <c r="CI587" s="53"/>
      <c r="CJ587" s="53"/>
      <c r="CK587" s="53"/>
      <c r="CL587" s="53"/>
      <c r="CM587" s="53"/>
      <c r="CN587" s="53"/>
      <c r="CO587" s="53"/>
      <c r="CP587" s="53"/>
      <c r="CQ587" s="53"/>
      <c r="CR587" s="53"/>
      <c r="CS587" s="53"/>
      <c r="CT587" s="53"/>
      <c r="CU587" s="53"/>
      <c r="CV587" s="53"/>
      <c r="CW587" s="53"/>
      <c r="CX587" s="53"/>
      <c r="CY587" s="53"/>
      <c r="CZ587" s="53"/>
      <c r="DA587" s="53"/>
      <c r="DB587" s="53"/>
      <c r="DC587" s="53"/>
      <c r="DD587" s="53"/>
      <c r="DE587" s="53"/>
      <c r="DF587" s="53"/>
      <c r="DG587" s="53"/>
      <c r="DH587" s="53"/>
      <c r="DI587" s="53"/>
      <c r="DJ587" s="53"/>
      <c r="DK587" s="53"/>
      <c r="DL587" s="53"/>
      <c r="DM587" s="53"/>
      <c r="DN587" s="53"/>
      <c r="DO587" s="53"/>
      <c r="DP587" s="53"/>
      <c r="DQ587" s="53"/>
      <c r="DR587" s="53"/>
      <c r="DS587" s="53"/>
      <c r="DT587" s="53"/>
      <c r="DU587" s="53"/>
      <c r="DV587" s="53"/>
      <c r="DW587" s="53"/>
      <c r="DX587" s="53"/>
      <c r="DY587" s="53"/>
      <c r="DZ587" s="53"/>
      <c r="EA587" s="53"/>
      <c r="EB587" s="53"/>
      <c r="EC587" s="53"/>
      <c r="ED587" s="53"/>
      <c r="EE587" s="53"/>
      <c r="EF587" s="53"/>
      <c r="EG587" s="53"/>
      <c r="EH587" s="53"/>
      <c r="EI587" s="53"/>
      <c r="EJ587" s="53"/>
      <c r="EK587" s="53"/>
      <c r="EL587" s="53"/>
      <c r="EM587" s="53"/>
      <c r="EN587" s="53"/>
      <c r="EO587" s="53"/>
      <c r="EP587" s="53"/>
      <c r="EQ587" s="53"/>
      <c r="ER587" s="53"/>
      <c r="ES587" s="53"/>
      <c r="ET587" s="53"/>
      <c r="EU587" s="53"/>
      <c r="EV587" s="53"/>
      <c r="EW587" s="53"/>
      <c r="EX587" s="53"/>
      <c r="EY587" s="53"/>
      <c r="EZ587" s="53"/>
      <c r="FA587" s="53"/>
      <c r="FB587" s="53"/>
      <c r="FC587" s="53"/>
      <c r="FD587" s="53"/>
      <c r="FE587" s="53"/>
      <c r="FF587" s="53"/>
      <c r="FG587" s="53"/>
      <c r="FH587" s="53"/>
      <c r="FI587" s="53"/>
      <c r="FJ587" s="53"/>
      <c r="FK587" s="53"/>
      <c r="FL587" s="53"/>
      <c r="FM587" s="53"/>
      <c r="FN587" s="53"/>
      <c r="FO587" s="53"/>
      <c r="FP587" s="53"/>
      <c r="FQ587" s="53"/>
      <c r="FR587" s="53"/>
      <c r="FS587" s="53"/>
      <c r="FT587" s="53"/>
      <c r="FU587" s="53"/>
      <c r="FV587" s="53"/>
      <c r="FW587" s="53"/>
      <c r="FX587" s="53"/>
      <c r="FY587" s="53"/>
      <c r="FZ587" s="53"/>
      <c r="GA587" s="53"/>
      <c r="GB587" s="53"/>
      <c r="GC587" s="53"/>
      <c r="GD587" s="53"/>
      <c r="GE587" s="53"/>
      <c r="GF587" s="53"/>
      <c r="GG587" s="53"/>
      <c r="GH587" s="53"/>
      <c r="GI587" s="53"/>
      <c r="GJ587" s="53"/>
      <c r="GK587" s="53"/>
      <c r="GL587" s="53"/>
      <c r="GM587" s="53"/>
      <c r="GN587" s="53"/>
      <c r="GO587" s="53"/>
      <c r="GP587" s="53"/>
      <c r="GQ587" s="53"/>
      <c r="GR587" s="53"/>
      <c r="GS587" s="53"/>
      <c r="GT587" s="53"/>
      <c r="GU587" s="53"/>
      <c r="GV587" s="53"/>
      <c r="GW587" s="53"/>
      <c r="GX587" s="53"/>
      <c r="GY587" s="53"/>
      <c r="GZ587" s="53"/>
      <c r="HA587" s="53"/>
      <c r="HB587" s="53"/>
      <c r="HC587" s="53"/>
      <c r="HD587" s="53"/>
      <c r="HE587" s="53"/>
      <c r="HF587" s="53"/>
      <c r="HG587" s="53"/>
      <c r="HH587" s="53"/>
      <c r="HI587" s="53"/>
      <c r="HJ587" s="53"/>
      <c r="HK587" s="53"/>
      <c r="HL587" s="53"/>
      <c r="HM587" s="53"/>
      <c r="HN587" s="53"/>
      <c r="HO587" s="53"/>
      <c r="HP587" s="53"/>
      <c r="HQ587" s="53"/>
      <c r="HR587" s="53"/>
      <c r="HS587" s="53"/>
      <c r="HT587" s="53"/>
      <c r="HU587" s="53"/>
      <c r="HV587" s="53"/>
      <c r="HW587" s="53"/>
      <c r="HX587" s="53"/>
      <c r="HY587" s="53"/>
      <c r="HZ587" s="53"/>
      <c r="IA587" s="53"/>
    </row>
    <row r="588" spans="1:17" s="76" customFormat="1" ht="22.5">
      <c r="A588" s="34" t="s">
        <v>427</v>
      </c>
      <c r="B588" s="37"/>
      <c r="C588" s="37"/>
      <c r="D588" s="57">
        <f>D589+D596</f>
        <v>1690000</v>
      </c>
      <c r="E588" s="57"/>
      <c r="F588" s="57">
        <f>D588</f>
        <v>1690000</v>
      </c>
      <c r="G588" s="30">
        <f>G589+G596</f>
        <v>2330000.0025</v>
      </c>
      <c r="H588" s="30"/>
      <c r="I588" s="30"/>
      <c r="J588" s="30">
        <f>G588</f>
        <v>2330000.0025</v>
      </c>
      <c r="K588" s="30"/>
      <c r="L588" s="30"/>
      <c r="M588" s="30"/>
      <c r="N588" s="30">
        <f>N589+N596</f>
        <v>2050000</v>
      </c>
      <c r="O588" s="30"/>
      <c r="P588" s="30">
        <f>N588</f>
        <v>2050000</v>
      </c>
      <c r="Q588" s="75"/>
    </row>
    <row r="589" spans="1:17" s="79" customFormat="1" ht="45">
      <c r="A589" s="77" t="s">
        <v>428</v>
      </c>
      <c r="B589" s="35"/>
      <c r="C589" s="35"/>
      <c r="D589" s="45">
        <f>D593*D595+100000</f>
        <v>1400000</v>
      </c>
      <c r="E589" s="45"/>
      <c r="F589" s="45">
        <f>D589+E589</f>
        <v>1400000</v>
      </c>
      <c r="G589" s="36">
        <f>G593*G595</f>
        <v>1500000</v>
      </c>
      <c r="H589" s="36">
        <f aca="true" t="shared" si="59" ref="H589:O589">H593*H595</f>
        <v>0</v>
      </c>
      <c r="I589" s="36">
        <f t="shared" si="59"/>
        <v>0</v>
      </c>
      <c r="J589" s="36">
        <f>G589</f>
        <v>1500000</v>
      </c>
      <c r="K589" s="36">
        <f t="shared" si="59"/>
        <v>0</v>
      </c>
      <c r="L589" s="36">
        <f t="shared" si="59"/>
        <v>0</v>
      </c>
      <c r="M589" s="36">
        <f t="shared" si="59"/>
        <v>0</v>
      </c>
      <c r="N589" s="36">
        <f>N593*N595</f>
        <v>1300000</v>
      </c>
      <c r="O589" s="36">
        <f t="shared" si="59"/>
        <v>0</v>
      </c>
      <c r="P589" s="36">
        <f>N589</f>
        <v>1300000</v>
      </c>
      <c r="Q589" s="78"/>
    </row>
    <row r="590" spans="1:17" s="52" customFormat="1" ht="11.25">
      <c r="A590" s="5" t="s">
        <v>4</v>
      </c>
      <c r="B590" s="37"/>
      <c r="C590" s="37"/>
      <c r="D590" s="80"/>
      <c r="E590" s="80"/>
      <c r="F590" s="81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75"/>
    </row>
    <row r="591" spans="1:17" s="52" customFormat="1" ht="27.75" customHeight="1">
      <c r="A591" s="8" t="s">
        <v>166</v>
      </c>
      <c r="B591" s="37"/>
      <c r="C591" s="37"/>
      <c r="D591" s="49">
        <v>520</v>
      </c>
      <c r="E591" s="80"/>
      <c r="F591" s="81"/>
      <c r="G591" s="7">
        <v>500</v>
      </c>
      <c r="H591" s="30"/>
      <c r="I591" s="30"/>
      <c r="J591" s="7">
        <f>G591+H591</f>
        <v>500</v>
      </c>
      <c r="K591" s="30"/>
      <c r="L591" s="30"/>
      <c r="M591" s="30"/>
      <c r="N591" s="7">
        <v>520</v>
      </c>
      <c r="O591" s="7"/>
      <c r="P591" s="7">
        <f>N591+O591</f>
        <v>520</v>
      </c>
      <c r="Q591" s="75"/>
    </row>
    <row r="592" spans="1:17" s="52" customFormat="1" ht="11.25">
      <c r="A592" s="5" t="s">
        <v>5</v>
      </c>
      <c r="B592" s="37"/>
      <c r="C592" s="37"/>
      <c r="D592" s="80"/>
      <c r="E592" s="80"/>
      <c r="F592" s="81"/>
      <c r="G592" s="30"/>
      <c r="H592" s="30"/>
      <c r="I592" s="30"/>
      <c r="J592" s="7"/>
      <c r="K592" s="30"/>
      <c r="L592" s="30"/>
      <c r="M592" s="30"/>
      <c r="N592" s="30"/>
      <c r="O592" s="30"/>
      <c r="P592" s="7"/>
      <c r="Q592" s="75"/>
    </row>
    <row r="593" spans="1:17" s="52" customFormat="1" ht="22.5">
      <c r="A593" s="8" t="s">
        <v>167</v>
      </c>
      <c r="B593" s="37"/>
      <c r="C593" s="37"/>
      <c r="D593" s="49">
        <v>520</v>
      </c>
      <c r="E593" s="80"/>
      <c r="F593" s="81"/>
      <c r="G593" s="7">
        <f>G591</f>
        <v>500</v>
      </c>
      <c r="H593" s="7"/>
      <c r="I593" s="7"/>
      <c r="J593" s="7">
        <f>G593+H593</f>
        <v>500</v>
      </c>
      <c r="K593" s="7">
        <f>K591</f>
        <v>0</v>
      </c>
      <c r="L593" s="7">
        <f>L591</f>
        <v>0</v>
      </c>
      <c r="M593" s="7">
        <f>M591</f>
        <v>0</v>
      </c>
      <c r="N593" s="7">
        <v>520</v>
      </c>
      <c r="O593" s="7"/>
      <c r="P593" s="7">
        <f>N593+O593</f>
        <v>520</v>
      </c>
      <c r="Q593" s="75"/>
    </row>
    <row r="594" spans="1:17" s="52" customFormat="1" ht="11.25">
      <c r="A594" s="5" t="s">
        <v>7</v>
      </c>
      <c r="B594" s="37"/>
      <c r="C594" s="37"/>
      <c r="D594" s="80"/>
      <c r="E594" s="80"/>
      <c r="F594" s="81"/>
      <c r="G594" s="30"/>
      <c r="H594" s="30"/>
      <c r="I594" s="30"/>
      <c r="J594" s="7"/>
      <c r="K594" s="30"/>
      <c r="L594" s="30"/>
      <c r="M594" s="30"/>
      <c r="N594" s="30"/>
      <c r="O594" s="30"/>
      <c r="P594" s="7"/>
      <c r="Q594" s="75"/>
    </row>
    <row r="595" spans="1:17" s="52" customFormat="1" ht="17.25" customHeight="1">
      <c r="A595" s="8" t="s">
        <v>168</v>
      </c>
      <c r="B595" s="37"/>
      <c r="C595" s="37"/>
      <c r="D595" s="80">
        <v>2500</v>
      </c>
      <c r="E595" s="80"/>
      <c r="F595" s="81"/>
      <c r="G595" s="7">
        <v>3000</v>
      </c>
      <c r="H595" s="30"/>
      <c r="I595" s="30"/>
      <c r="J595" s="7">
        <f>G595+H595</f>
        <v>3000</v>
      </c>
      <c r="K595" s="30"/>
      <c r="L595" s="30"/>
      <c r="M595" s="30"/>
      <c r="N595" s="7">
        <v>2500</v>
      </c>
      <c r="O595" s="7"/>
      <c r="P595" s="7">
        <f>N595+O595</f>
        <v>2500</v>
      </c>
      <c r="Q595" s="75"/>
    </row>
    <row r="596" spans="1:17" s="83" customFormat="1" ht="65.25" customHeight="1">
      <c r="A596" s="77" t="s">
        <v>429</v>
      </c>
      <c r="B596" s="34"/>
      <c r="C596" s="34"/>
      <c r="D596" s="45">
        <f>D600*D603+90000</f>
        <v>290000</v>
      </c>
      <c r="E596" s="45"/>
      <c r="F596" s="45">
        <f>D596+E596</f>
        <v>290000</v>
      </c>
      <c r="G596" s="36">
        <f>G600*G603</f>
        <v>830000.0025000001</v>
      </c>
      <c r="H596" s="36">
        <f aca="true" t="shared" si="60" ref="H596:P596">H600*H603</f>
        <v>0</v>
      </c>
      <c r="I596" s="36">
        <f t="shared" si="60"/>
        <v>0</v>
      </c>
      <c r="J596" s="36">
        <f t="shared" si="60"/>
        <v>830000.0025000001</v>
      </c>
      <c r="K596" s="36">
        <f t="shared" si="60"/>
        <v>0</v>
      </c>
      <c r="L596" s="36">
        <f t="shared" si="60"/>
        <v>0</v>
      </c>
      <c r="M596" s="36">
        <f t="shared" si="60"/>
        <v>0</v>
      </c>
      <c r="N596" s="36">
        <f>N600*N603</f>
        <v>750000</v>
      </c>
      <c r="O596" s="36">
        <f t="shared" si="60"/>
        <v>0</v>
      </c>
      <c r="P596" s="36">
        <f t="shared" si="60"/>
        <v>750000</v>
      </c>
      <c r="Q596" s="82"/>
    </row>
    <row r="597" spans="1:235" ht="11.25">
      <c r="A597" s="5" t="s">
        <v>4</v>
      </c>
      <c r="B597" s="6"/>
      <c r="C597" s="6"/>
      <c r="D597" s="84"/>
      <c r="E597" s="84"/>
      <c r="F597" s="84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24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3"/>
      <c r="AM597" s="53"/>
      <c r="AN597" s="53"/>
      <c r="AO597" s="53"/>
      <c r="AP597" s="53"/>
      <c r="AQ597" s="53"/>
      <c r="AR597" s="53"/>
      <c r="AS597" s="53"/>
      <c r="AT597" s="53"/>
      <c r="AU597" s="53"/>
      <c r="AV597" s="53"/>
      <c r="AW597" s="53"/>
      <c r="AX597" s="53"/>
      <c r="AY597" s="53"/>
      <c r="AZ597" s="53"/>
      <c r="BA597" s="53"/>
      <c r="BB597" s="53"/>
      <c r="BC597" s="53"/>
      <c r="BD597" s="53"/>
      <c r="BE597" s="53"/>
      <c r="BF597" s="53"/>
      <c r="BG597" s="53"/>
      <c r="BH597" s="53"/>
      <c r="BI597" s="53"/>
      <c r="BJ597" s="53"/>
      <c r="BK597" s="53"/>
      <c r="BL597" s="53"/>
      <c r="BM597" s="53"/>
      <c r="BN597" s="53"/>
      <c r="BO597" s="53"/>
      <c r="BP597" s="53"/>
      <c r="BQ597" s="53"/>
      <c r="BR597" s="53"/>
      <c r="BS597" s="53"/>
      <c r="BT597" s="53"/>
      <c r="BU597" s="53"/>
      <c r="BV597" s="53"/>
      <c r="BW597" s="53"/>
      <c r="BX597" s="53"/>
      <c r="BY597" s="53"/>
      <c r="BZ597" s="53"/>
      <c r="CA597" s="53"/>
      <c r="CB597" s="53"/>
      <c r="CC597" s="53"/>
      <c r="CD597" s="53"/>
      <c r="CE597" s="53"/>
      <c r="CF597" s="53"/>
      <c r="CG597" s="53"/>
      <c r="CH597" s="53"/>
      <c r="CI597" s="53"/>
      <c r="CJ597" s="53"/>
      <c r="CK597" s="53"/>
      <c r="CL597" s="53"/>
      <c r="CM597" s="53"/>
      <c r="CN597" s="53"/>
      <c r="CO597" s="53"/>
      <c r="CP597" s="53"/>
      <c r="CQ597" s="53"/>
      <c r="CR597" s="53"/>
      <c r="CS597" s="53"/>
      <c r="CT597" s="53"/>
      <c r="CU597" s="53"/>
      <c r="CV597" s="53"/>
      <c r="CW597" s="53"/>
      <c r="CX597" s="53"/>
      <c r="CY597" s="53"/>
      <c r="CZ597" s="53"/>
      <c r="DA597" s="53"/>
      <c r="DB597" s="53"/>
      <c r="DC597" s="53"/>
      <c r="DD597" s="53"/>
      <c r="DE597" s="53"/>
      <c r="DF597" s="53"/>
      <c r="DG597" s="53"/>
      <c r="DH597" s="53"/>
      <c r="DI597" s="53"/>
      <c r="DJ597" s="53"/>
      <c r="DK597" s="53"/>
      <c r="DL597" s="53"/>
      <c r="DM597" s="53"/>
      <c r="DN597" s="53"/>
      <c r="DO597" s="53"/>
      <c r="DP597" s="53"/>
      <c r="DQ597" s="53"/>
      <c r="DR597" s="53"/>
      <c r="DS597" s="53"/>
      <c r="DT597" s="53"/>
      <c r="DU597" s="53"/>
      <c r="DV597" s="53"/>
      <c r="DW597" s="53"/>
      <c r="DX597" s="53"/>
      <c r="DY597" s="53"/>
      <c r="DZ597" s="53"/>
      <c r="EA597" s="53"/>
      <c r="EB597" s="53"/>
      <c r="EC597" s="53"/>
      <c r="ED597" s="53"/>
      <c r="EE597" s="53"/>
      <c r="EF597" s="53"/>
      <c r="EG597" s="53"/>
      <c r="EH597" s="53"/>
      <c r="EI597" s="53"/>
      <c r="EJ597" s="53"/>
      <c r="EK597" s="53"/>
      <c r="EL597" s="53"/>
      <c r="EM597" s="53"/>
      <c r="EN597" s="53"/>
      <c r="EO597" s="53"/>
      <c r="EP597" s="53"/>
      <c r="EQ597" s="53"/>
      <c r="ER597" s="53"/>
      <c r="ES597" s="53"/>
      <c r="ET597" s="53"/>
      <c r="EU597" s="53"/>
      <c r="EV597" s="53"/>
      <c r="EW597" s="53"/>
      <c r="EX597" s="53"/>
      <c r="EY597" s="53"/>
      <c r="EZ597" s="53"/>
      <c r="FA597" s="53"/>
      <c r="FB597" s="53"/>
      <c r="FC597" s="53"/>
      <c r="FD597" s="53"/>
      <c r="FE597" s="53"/>
      <c r="FF597" s="53"/>
      <c r="FG597" s="53"/>
      <c r="FH597" s="53"/>
      <c r="FI597" s="53"/>
      <c r="FJ597" s="53"/>
      <c r="FK597" s="53"/>
      <c r="FL597" s="53"/>
      <c r="FM597" s="53"/>
      <c r="FN597" s="53"/>
      <c r="FO597" s="53"/>
      <c r="FP597" s="53"/>
      <c r="FQ597" s="53"/>
      <c r="FR597" s="53"/>
      <c r="FS597" s="53"/>
      <c r="FT597" s="53"/>
      <c r="FU597" s="53"/>
      <c r="FV597" s="53"/>
      <c r="FW597" s="53"/>
      <c r="FX597" s="53"/>
      <c r="FY597" s="53"/>
      <c r="FZ597" s="53"/>
      <c r="GA597" s="53"/>
      <c r="GB597" s="53"/>
      <c r="GC597" s="53"/>
      <c r="GD597" s="53"/>
      <c r="GE597" s="53"/>
      <c r="GF597" s="53"/>
      <c r="GG597" s="53"/>
      <c r="GH597" s="53"/>
      <c r="GI597" s="53"/>
      <c r="GJ597" s="53"/>
      <c r="GK597" s="53"/>
      <c r="GL597" s="53"/>
      <c r="GM597" s="53"/>
      <c r="GN597" s="53"/>
      <c r="GO597" s="53"/>
      <c r="GP597" s="53"/>
      <c r="GQ597" s="53"/>
      <c r="GR597" s="53"/>
      <c r="GS597" s="53"/>
      <c r="GT597" s="53"/>
      <c r="GU597" s="53"/>
      <c r="GV597" s="53"/>
      <c r="GW597" s="53"/>
      <c r="GX597" s="53"/>
      <c r="GY597" s="53"/>
      <c r="GZ597" s="53"/>
      <c r="HA597" s="53"/>
      <c r="HB597" s="53"/>
      <c r="HC597" s="53"/>
      <c r="HD597" s="53"/>
      <c r="HE597" s="53"/>
      <c r="HF597" s="53"/>
      <c r="HG597" s="53"/>
      <c r="HH597" s="53"/>
      <c r="HI597" s="53"/>
      <c r="HJ597" s="53"/>
      <c r="HK597" s="53"/>
      <c r="HL597" s="53"/>
      <c r="HM597" s="53"/>
      <c r="HN597" s="53"/>
      <c r="HO597" s="53"/>
      <c r="HP597" s="53"/>
      <c r="HQ597" s="53"/>
      <c r="HR597" s="53"/>
      <c r="HS597" s="53"/>
      <c r="HT597" s="53"/>
      <c r="HU597" s="53"/>
      <c r="HV597" s="53"/>
      <c r="HW597" s="53"/>
      <c r="HX597" s="53"/>
      <c r="HY597" s="53"/>
      <c r="HZ597" s="53"/>
      <c r="IA597" s="53"/>
    </row>
    <row r="598" spans="1:235" ht="33.75">
      <c r="A598" s="8" t="s">
        <v>166</v>
      </c>
      <c r="B598" s="6"/>
      <c r="C598" s="6"/>
      <c r="D598" s="44">
        <v>6</v>
      </c>
      <c r="E598" s="44"/>
      <c r="F598" s="44">
        <f>D598</f>
        <v>6</v>
      </c>
      <c r="G598" s="44">
        <v>9</v>
      </c>
      <c r="H598" s="44"/>
      <c r="I598" s="44"/>
      <c r="J598" s="7">
        <f>G598+H598</f>
        <v>9</v>
      </c>
      <c r="K598" s="44">
        <f>H598</f>
        <v>0</v>
      </c>
      <c r="L598" s="44">
        <f>J598</f>
        <v>9</v>
      </c>
      <c r="M598" s="44">
        <f>K598</f>
        <v>0</v>
      </c>
      <c r="N598" s="44">
        <v>8</v>
      </c>
      <c r="O598" s="44"/>
      <c r="P598" s="44">
        <f>N598</f>
        <v>8</v>
      </c>
      <c r="Q598" s="24"/>
      <c r="R598" s="53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3"/>
      <c r="AK598" s="53"/>
      <c r="AL598" s="53"/>
      <c r="AM598" s="53"/>
      <c r="AN598" s="53"/>
      <c r="AO598" s="53"/>
      <c r="AP598" s="53"/>
      <c r="AQ598" s="53"/>
      <c r="AR598" s="53"/>
      <c r="AS598" s="53"/>
      <c r="AT598" s="53"/>
      <c r="AU598" s="53"/>
      <c r="AV598" s="53"/>
      <c r="AW598" s="53"/>
      <c r="AX598" s="53"/>
      <c r="AY598" s="53"/>
      <c r="AZ598" s="53"/>
      <c r="BA598" s="53"/>
      <c r="BB598" s="53"/>
      <c r="BC598" s="53"/>
      <c r="BD598" s="53"/>
      <c r="BE598" s="53"/>
      <c r="BF598" s="53"/>
      <c r="BG598" s="53"/>
      <c r="BH598" s="53"/>
      <c r="BI598" s="53"/>
      <c r="BJ598" s="53"/>
      <c r="BK598" s="53"/>
      <c r="BL598" s="53"/>
      <c r="BM598" s="53"/>
      <c r="BN598" s="53"/>
      <c r="BO598" s="53"/>
      <c r="BP598" s="53"/>
      <c r="BQ598" s="53"/>
      <c r="BR598" s="53"/>
      <c r="BS598" s="53"/>
      <c r="BT598" s="53"/>
      <c r="BU598" s="53"/>
      <c r="BV598" s="53"/>
      <c r="BW598" s="53"/>
      <c r="BX598" s="53"/>
      <c r="BY598" s="53"/>
      <c r="BZ598" s="53"/>
      <c r="CA598" s="53"/>
      <c r="CB598" s="53"/>
      <c r="CC598" s="53"/>
      <c r="CD598" s="53"/>
      <c r="CE598" s="53"/>
      <c r="CF598" s="53"/>
      <c r="CG598" s="53"/>
      <c r="CH598" s="53"/>
      <c r="CI598" s="53"/>
      <c r="CJ598" s="53"/>
      <c r="CK598" s="53"/>
      <c r="CL598" s="53"/>
      <c r="CM598" s="53"/>
      <c r="CN598" s="53"/>
      <c r="CO598" s="53"/>
      <c r="CP598" s="53"/>
      <c r="CQ598" s="53"/>
      <c r="CR598" s="53"/>
      <c r="CS598" s="53"/>
      <c r="CT598" s="53"/>
      <c r="CU598" s="53"/>
      <c r="CV598" s="53"/>
      <c r="CW598" s="53"/>
      <c r="CX598" s="53"/>
      <c r="CY598" s="53"/>
      <c r="CZ598" s="53"/>
      <c r="DA598" s="53"/>
      <c r="DB598" s="53"/>
      <c r="DC598" s="53"/>
      <c r="DD598" s="53"/>
      <c r="DE598" s="53"/>
      <c r="DF598" s="53"/>
      <c r="DG598" s="53"/>
      <c r="DH598" s="53"/>
      <c r="DI598" s="53"/>
      <c r="DJ598" s="53"/>
      <c r="DK598" s="53"/>
      <c r="DL598" s="53"/>
      <c r="DM598" s="53"/>
      <c r="DN598" s="53"/>
      <c r="DO598" s="53"/>
      <c r="DP598" s="53"/>
      <c r="DQ598" s="53"/>
      <c r="DR598" s="53"/>
      <c r="DS598" s="53"/>
      <c r="DT598" s="53"/>
      <c r="DU598" s="53"/>
      <c r="DV598" s="53"/>
      <c r="DW598" s="53"/>
      <c r="DX598" s="53"/>
      <c r="DY598" s="53"/>
      <c r="DZ598" s="53"/>
      <c r="EA598" s="53"/>
      <c r="EB598" s="53"/>
      <c r="EC598" s="53"/>
      <c r="ED598" s="53"/>
      <c r="EE598" s="53"/>
      <c r="EF598" s="53"/>
      <c r="EG598" s="53"/>
      <c r="EH598" s="53"/>
      <c r="EI598" s="53"/>
      <c r="EJ598" s="53"/>
      <c r="EK598" s="53"/>
      <c r="EL598" s="53"/>
      <c r="EM598" s="53"/>
      <c r="EN598" s="53"/>
      <c r="EO598" s="53"/>
      <c r="EP598" s="53"/>
      <c r="EQ598" s="53"/>
      <c r="ER598" s="53"/>
      <c r="ES598" s="53"/>
      <c r="ET598" s="53"/>
      <c r="EU598" s="53"/>
      <c r="EV598" s="53"/>
      <c r="EW598" s="53"/>
      <c r="EX598" s="53"/>
      <c r="EY598" s="53"/>
      <c r="EZ598" s="53"/>
      <c r="FA598" s="53"/>
      <c r="FB598" s="53"/>
      <c r="FC598" s="53"/>
      <c r="FD598" s="53"/>
      <c r="FE598" s="53"/>
      <c r="FF598" s="53"/>
      <c r="FG598" s="53"/>
      <c r="FH598" s="53"/>
      <c r="FI598" s="53"/>
      <c r="FJ598" s="53"/>
      <c r="FK598" s="53"/>
      <c r="FL598" s="53"/>
      <c r="FM598" s="53"/>
      <c r="FN598" s="53"/>
      <c r="FO598" s="53"/>
      <c r="FP598" s="53"/>
      <c r="FQ598" s="53"/>
      <c r="FR598" s="53"/>
      <c r="FS598" s="53"/>
      <c r="FT598" s="53"/>
      <c r="FU598" s="53"/>
      <c r="FV598" s="53"/>
      <c r="FW598" s="53"/>
      <c r="FX598" s="53"/>
      <c r="FY598" s="53"/>
      <c r="FZ598" s="53"/>
      <c r="GA598" s="53"/>
      <c r="GB598" s="53"/>
      <c r="GC598" s="53"/>
      <c r="GD598" s="53"/>
      <c r="GE598" s="53"/>
      <c r="GF598" s="53"/>
      <c r="GG598" s="53"/>
      <c r="GH598" s="53"/>
      <c r="GI598" s="53"/>
      <c r="GJ598" s="53"/>
      <c r="GK598" s="53"/>
      <c r="GL598" s="53"/>
      <c r="GM598" s="53"/>
      <c r="GN598" s="53"/>
      <c r="GO598" s="53"/>
      <c r="GP598" s="53"/>
      <c r="GQ598" s="53"/>
      <c r="GR598" s="53"/>
      <c r="GS598" s="53"/>
      <c r="GT598" s="53"/>
      <c r="GU598" s="53"/>
      <c r="GV598" s="53"/>
      <c r="GW598" s="53"/>
      <c r="GX598" s="53"/>
      <c r="GY598" s="53"/>
      <c r="GZ598" s="53"/>
      <c r="HA598" s="53"/>
      <c r="HB598" s="53"/>
      <c r="HC598" s="53"/>
      <c r="HD598" s="53"/>
      <c r="HE598" s="53"/>
      <c r="HF598" s="53"/>
      <c r="HG598" s="53"/>
      <c r="HH598" s="53"/>
      <c r="HI598" s="53"/>
      <c r="HJ598" s="53"/>
      <c r="HK598" s="53"/>
      <c r="HL598" s="53"/>
      <c r="HM598" s="53"/>
      <c r="HN598" s="53"/>
      <c r="HO598" s="53"/>
      <c r="HP598" s="53"/>
      <c r="HQ598" s="53"/>
      <c r="HR598" s="53"/>
      <c r="HS598" s="53"/>
      <c r="HT598" s="53"/>
      <c r="HU598" s="53"/>
      <c r="HV598" s="53"/>
      <c r="HW598" s="53"/>
      <c r="HX598" s="53"/>
      <c r="HY598" s="53"/>
      <c r="HZ598" s="53"/>
      <c r="IA598" s="53"/>
    </row>
    <row r="599" spans="1:235" ht="11.25">
      <c r="A599" s="5" t="s">
        <v>5</v>
      </c>
      <c r="B599" s="6"/>
      <c r="C599" s="6"/>
      <c r="D599" s="44"/>
      <c r="E599" s="44"/>
      <c r="F599" s="44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24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3"/>
      <c r="AM599" s="53"/>
      <c r="AN599" s="53"/>
      <c r="AO599" s="53"/>
      <c r="AP599" s="53"/>
      <c r="AQ599" s="53"/>
      <c r="AR599" s="53"/>
      <c r="AS599" s="53"/>
      <c r="AT599" s="53"/>
      <c r="AU599" s="53"/>
      <c r="AV599" s="53"/>
      <c r="AW599" s="53"/>
      <c r="AX599" s="53"/>
      <c r="AY599" s="53"/>
      <c r="AZ599" s="53"/>
      <c r="BA599" s="53"/>
      <c r="BB599" s="53"/>
      <c r="BC599" s="53"/>
      <c r="BD599" s="53"/>
      <c r="BE599" s="53"/>
      <c r="BF599" s="53"/>
      <c r="BG599" s="53"/>
      <c r="BH599" s="53"/>
      <c r="BI599" s="53"/>
      <c r="BJ599" s="53"/>
      <c r="BK599" s="53"/>
      <c r="BL599" s="53"/>
      <c r="BM599" s="53"/>
      <c r="BN599" s="53"/>
      <c r="BO599" s="53"/>
      <c r="BP599" s="53"/>
      <c r="BQ599" s="53"/>
      <c r="BR599" s="53"/>
      <c r="BS599" s="53"/>
      <c r="BT599" s="53"/>
      <c r="BU599" s="53"/>
      <c r="BV599" s="53"/>
      <c r="BW599" s="53"/>
      <c r="BX599" s="53"/>
      <c r="BY599" s="53"/>
      <c r="BZ599" s="53"/>
      <c r="CA599" s="53"/>
      <c r="CB599" s="53"/>
      <c r="CC599" s="53"/>
      <c r="CD599" s="53"/>
      <c r="CE599" s="53"/>
      <c r="CF599" s="53"/>
      <c r="CG599" s="53"/>
      <c r="CH599" s="53"/>
      <c r="CI599" s="53"/>
      <c r="CJ599" s="53"/>
      <c r="CK599" s="53"/>
      <c r="CL599" s="53"/>
      <c r="CM599" s="53"/>
      <c r="CN599" s="53"/>
      <c r="CO599" s="53"/>
      <c r="CP599" s="53"/>
      <c r="CQ599" s="53"/>
      <c r="CR599" s="53"/>
      <c r="CS599" s="53"/>
      <c r="CT599" s="53"/>
      <c r="CU599" s="53"/>
      <c r="CV599" s="53"/>
      <c r="CW599" s="53"/>
      <c r="CX599" s="53"/>
      <c r="CY599" s="53"/>
      <c r="CZ599" s="53"/>
      <c r="DA599" s="53"/>
      <c r="DB599" s="53"/>
      <c r="DC599" s="53"/>
      <c r="DD599" s="53"/>
      <c r="DE599" s="53"/>
      <c r="DF599" s="53"/>
      <c r="DG599" s="53"/>
      <c r="DH599" s="53"/>
      <c r="DI599" s="53"/>
      <c r="DJ599" s="53"/>
      <c r="DK599" s="53"/>
      <c r="DL599" s="53"/>
      <c r="DM599" s="53"/>
      <c r="DN599" s="53"/>
      <c r="DO599" s="53"/>
      <c r="DP599" s="53"/>
      <c r="DQ599" s="53"/>
      <c r="DR599" s="53"/>
      <c r="DS599" s="53"/>
      <c r="DT599" s="53"/>
      <c r="DU599" s="53"/>
      <c r="DV599" s="53"/>
      <c r="DW599" s="53"/>
      <c r="DX599" s="53"/>
      <c r="DY599" s="53"/>
      <c r="DZ599" s="53"/>
      <c r="EA599" s="53"/>
      <c r="EB599" s="53"/>
      <c r="EC599" s="53"/>
      <c r="ED599" s="53"/>
      <c r="EE599" s="53"/>
      <c r="EF599" s="53"/>
      <c r="EG599" s="53"/>
      <c r="EH599" s="53"/>
      <c r="EI599" s="53"/>
      <c r="EJ599" s="53"/>
      <c r="EK599" s="53"/>
      <c r="EL599" s="53"/>
      <c r="EM599" s="53"/>
      <c r="EN599" s="53"/>
      <c r="EO599" s="53"/>
      <c r="EP599" s="53"/>
      <c r="EQ599" s="53"/>
      <c r="ER599" s="53"/>
      <c r="ES599" s="53"/>
      <c r="ET599" s="53"/>
      <c r="EU599" s="53"/>
      <c r="EV599" s="53"/>
      <c r="EW599" s="53"/>
      <c r="EX599" s="53"/>
      <c r="EY599" s="53"/>
      <c r="EZ599" s="53"/>
      <c r="FA599" s="53"/>
      <c r="FB599" s="53"/>
      <c r="FC599" s="53"/>
      <c r="FD599" s="53"/>
      <c r="FE599" s="53"/>
      <c r="FF599" s="53"/>
      <c r="FG599" s="53"/>
      <c r="FH599" s="53"/>
      <c r="FI599" s="53"/>
      <c r="FJ599" s="53"/>
      <c r="FK599" s="53"/>
      <c r="FL599" s="53"/>
      <c r="FM599" s="53"/>
      <c r="FN599" s="53"/>
      <c r="FO599" s="53"/>
      <c r="FP599" s="53"/>
      <c r="FQ599" s="53"/>
      <c r="FR599" s="53"/>
      <c r="FS599" s="53"/>
      <c r="FT599" s="53"/>
      <c r="FU599" s="53"/>
      <c r="FV599" s="53"/>
      <c r="FW599" s="53"/>
      <c r="FX599" s="53"/>
      <c r="FY599" s="53"/>
      <c r="FZ599" s="53"/>
      <c r="GA599" s="53"/>
      <c r="GB599" s="53"/>
      <c r="GC599" s="53"/>
      <c r="GD599" s="53"/>
      <c r="GE599" s="53"/>
      <c r="GF599" s="53"/>
      <c r="GG599" s="53"/>
      <c r="GH599" s="53"/>
      <c r="GI599" s="53"/>
      <c r="GJ599" s="53"/>
      <c r="GK599" s="53"/>
      <c r="GL599" s="53"/>
      <c r="GM599" s="53"/>
      <c r="GN599" s="53"/>
      <c r="GO599" s="53"/>
      <c r="GP599" s="53"/>
      <c r="GQ599" s="53"/>
      <c r="GR599" s="53"/>
      <c r="GS599" s="53"/>
      <c r="GT599" s="53"/>
      <c r="GU599" s="53"/>
      <c r="GV599" s="53"/>
      <c r="GW599" s="53"/>
      <c r="GX599" s="53"/>
      <c r="GY599" s="53"/>
      <c r="GZ599" s="53"/>
      <c r="HA599" s="53"/>
      <c r="HB599" s="53"/>
      <c r="HC599" s="53"/>
      <c r="HD599" s="53"/>
      <c r="HE599" s="53"/>
      <c r="HF599" s="53"/>
      <c r="HG599" s="53"/>
      <c r="HH599" s="53"/>
      <c r="HI599" s="53"/>
      <c r="HJ599" s="53"/>
      <c r="HK599" s="53"/>
      <c r="HL599" s="53"/>
      <c r="HM599" s="53"/>
      <c r="HN599" s="53"/>
      <c r="HO599" s="53"/>
      <c r="HP599" s="53"/>
      <c r="HQ599" s="53"/>
      <c r="HR599" s="53"/>
      <c r="HS599" s="53"/>
      <c r="HT599" s="53"/>
      <c r="HU599" s="53"/>
      <c r="HV599" s="53"/>
      <c r="HW599" s="53"/>
      <c r="HX599" s="53"/>
      <c r="HY599" s="53"/>
      <c r="HZ599" s="53"/>
      <c r="IA599" s="53"/>
    </row>
    <row r="600" spans="1:235" ht="32.25" customHeight="1">
      <c r="A600" s="8" t="s">
        <v>167</v>
      </c>
      <c r="B600" s="6"/>
      <c r="C600" s="6"/>
      <c r="D600" s="44">
        <v>6</v>
      </c>
      <c r="E600" s="44"/>
      <c r="F600" s="44">
        <f>D600</f>
        <v>6</v>
      </c>
      <c r="G600" s="7">
        <v>9</v>
      </c>
      <c r="H600" s="7"/>
      <c r="I600" s="7"/>
      <c r="J600" s="7">
        <f>G600+H600</f>
        <v>9</v>
      </c>
      <c r="K600" s="7"/>
      <c r="L600" s="7"/>
      <c r="M600" s="7"/>
      <c r="N600" s="7">
        <v>8</v>
      </c>
      <c r="O600" s="7"/>
      <c r="P600" s="7">
        <f>N600</f>
        <v>8</v>
      </c>
      <c r="Q600" s="24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3"/>
      <c r="AM600" s="53"/>
      <c r="AN600" s="53"/>
      <c r="AO600" s="53"/>
      <c r="AP600" s="53"/>
      <c r="AQ600" s="53"/>
      <c r="AR600" s="53"/>
      <c r="AS600" s="53"/>
      <c r="AT600" s="53"/>
      <c r="AU600" s="53"/>
      <c r="AV600" s="53"/>
      <c r="AW600" s="53"/>
      <c r="AX600" s="53"/>
      <c r="AY600" s="53"/>
      <c r="AZ600" s="53"/>
      <c r="BA600" s="53"/>
      <c r="BB600" s="53"/>
      <c r="BC600" s="53"/>
      <c r="BD600" s="53"/>
      <c r="BE600" s="53"/>
      <c r="BF600" s="53"/>
      <c r="BG600" s="53"/>
      <c r="BH600" s="53"/>
      <c r="BI600" s="53"/>
      <c r="BJ600" s="53"/>
      <c r="BK600" s="53"/>
      <c r="BL600" s="53"/>
      <c r="BM600" s="53"/>
      <c r="BN600" s="53"/>
      <c r="BO600" s="53"/>
      <c r="BP600" s="53"/>
      <c r="BQ600" s="53"/>
      <c r="BR600" s="53"/>
      <c r="BS600" s="53"/>
      <c r="BT600" s="53"/>
      <c r="BU600" s="53"/>
      <c r="BV600" s="53"/>
      <c r="BW600" s="53"/>
      <c r="BX600" s="53"/>
      <c r="BY600" s="53"/>
      <c r="BZ600" s="53"/>
      <c r="CA600" s="53"/>
      <c r="CB600" s="53"/>
      <c r="CC600" s="53"/>
      <c r="CD600" s="53"/>
      <c r="CE600" s="53"/>
      <c r="CF600" s="53"/>
      <c r="CG600" s="53"/>
      <c r="CH600" s="53"/>
      <c r="CI600" s="53"/>
      <c r="CJ600" s="53"/>
      <c r="CK600" s="53"/>
      <c r="CL600" s="53"/>
      <c r="CM600" s="53"/>
      <c r="CN600" s="53"/>
      <c r="CO600" s="53"/>
      <c r="CP600" s="53"/>
      <c r="CQ600" s="53"/>
      <c r="CR600" s="53"/>
      <c r="CS600" s="53"/>
      <c r="CT600" s="53"/>
      <c r="CU600" s="53"/>
      <c r="CV600" s="53"/>
      <c r="CW600" s="53"/>
      <c r="CX600" s="53"/>
      <c r="CY600" s="53"/>
      <c r="CZ600" s="53"/>
      <c r="DA600" s="53"/>
      <c r="DB600" s="53"/>
      <c r="DC600" s="53"/>
      <c r="DD600" s="53"/>
      <c r="DE600" s="53"/>
      <c r="DF600" s="53"/>
      <c r="DG600" s="53"/>
      <c r="DH600" s="53"/>
      <c r="DI600" s="53"/>
      <c r="DJ600" s="53"/>
      <c r="DK600" s="53"/>
      <c r="DL600" s="53"/>
      <c r="DM600" s="53"/>
      <c r="DN600" s="53"/>
      <c r="DO600" s="53"/>
      <c r="DP600" s="53"/>
      <c r="DQ600" s="53"/>
      <c r="DR600" s="53"/>
      <c r="DS600" s="53"/>
      <c r="DT600" s="53"/>
      <c r="DU600" s="53"/>
      <c r="DV600" s="53"/>
      <c r="DW600" s="53"/>
      <c r="DX600" s="53"/>
      <c r="DY600" s="53"/>
      <c r="DZ600" s="53"/>
      <c r="EA600" s="53"/>
      <c r="EB600" s="53"/>
      <c r="EC600" s="53"/>
      <c r="ED600" s="53"/>
      <c r="EE600" s="53"/>
      <c r="EF600" s="53"/>
      <c r="EG600" s="53"/>
      <c r="EH600" s="53"/>
      <c r="EI600" s="53"/>
      <c r="EJ600" s="53"/>
      <c r="EK600" s="53"/>
      <c r="EL600" s="53"/>
      <c r="EM600" s="53"/>
      <c r="EN600" s="53"/>
      <c r="EO600" s="53"/>
      <c r="EP600" s="53"/>
      <c r="EQ600" s="53"/>
      <c r="ER600" s="53"/>
      <c r="ES600" s="53"/>
      <c r="ET600" s="53"/>
      <c r="EU600" s="53"/>
      <c r="EV600" s="53"/>
      <c r="EW600" s="53"/>
      <c r="EX600" s="53"/>
      <c r="EY600" s="53"/>
      <c r="EZ600" s="53"/>
      <c r="FA600" s="53"/>
      <c r="FB600" s="53"/>
      <c r="FC600" s="53"/>
      <c r="FD600" s="53"/>
      <c r="FE600" s="53"/>
      <c r="FF600" s="53"/>
      <c r="FG600" s="53"/>
      <c r="FH600" s="53"/>
      <c r="FI600" s="53"/>
      <c r="FJ600" s="53"/>
      <c r="FK600" s="53"/>
      <c r="FL600" s="53"/>
      <c r="FM600" s="53"/>
      <c r="FN600" s="53"/>
      <c r="FO600" s="53"/>
      <c r="FP600" s="53"/>
      <c r="FQ600" s="53"/>
      <c r="FR600" s="53"/>
      <c r="FS600" s="53"/>
      <c r="FT600" s="53"/>
      <c r="FU600" s="53"/>
      <c r="FV600" s="53"/>
      <c r="FW600" s="53"/>
      <c r="FX600" s="53"/>
      <c r="FY600" s="53"/>
      <c r="FZ600" s="53"/>
      <c r="GA600" s="53"/>
      <c r="GB600" s="53"/>
      <c r="GC600" s="53"/>
      <c r="GD600" s="53"/>
      <c r="GE600" s="53"/>
      <c r="GF600" s="53"/>
      <c r="GG600" s="53"/>
      <c r="GH600" s="53"/>
      <c r="GI600" s="53"/>
      <c r="GJ600" s="53"/>
      <c r="GK600" s="53"/>
      <c r="GL600" s="53"/>
      <c r="GM600" s="53"/>
      <c r="GN600" s="53"/>
      <c r="GO600" s="53"/>
      <c r="GP600" s="53"/>
      <c r="GQ600" s="53"/>
      <c r="GR600" s="53"/>
      <c r="GS600" s="53"/>
      <c r="GT600" s="53"/>
      <c r="GU600" s="53"/>
      <c r="GV600" s="53"/>
      <c r="GW600" s="53"/>
      <c r="GX600" s="53"/>
      <c r="GY600" s="53"/>
      <c r="GZ600" s="53"/>
      <c r="HA600" s="53"/>
      <c r="HB600" s="53"/>
      <c r="HC600" s="53"/>
      <c r="HD600" s="53"/>
      <c r="HE600" s="53"/>
      <c r="HF600" s="53"/>
      <c r="HG600" s="53"/>
      <c r="HH600" s="53"/>
      <c r="HI600" s="53"/>
      <c r="HJ600" s="53"/>
      <c r="HK600" s="53"/>
      <c r="HL600" s="53"/>
      <c r="HM600" s="53"/>
      <c r="HN600" s="53"/>
      <c r="HO600" s="53"/>
      <c r="HP600" s="53"/>
      <c r="HQ600" s="53"/>
      <c r="HR600" s="53"/>
      <c r="HS600" s="53"/>
      <c r="HT600" s="53"/>
      <c r="HU600" s="53"/>
      <c r="HV600" s="53"/>
      <c r="HW600" s="53"/>
      <c r="HX600" s="53"/>
      <c r="HY600" s="53"/>
      <c r="HZ600" s="53"/>
      <c r="IA600" s="53"/>
    </row>
    <row r="601" spans="1:235" ht="22.5">
      <c r="A601" s="8" t="s">
        <v>164</v>
      </c>
      <c r="B601" s="6"/>
      <c r="C601" s="6"/>
      <c r="D601" s="44"/>
      <c r="E601" s="44"/>
      <c r="F601" s="44">
        <f>D601</f>
        <v>0</v>
      </c>
      <c r="G601" s="7"/>
      <c r="H601" s="7"/>
      <c r="I601" s="7"/>
      <c r="J601" s="7">
        <f>G601+H601</f>
        <v>0</v>
      </c>
      <c r="K601" s="7"/>
      <c r="L601" s="7"/>
      <c r="M601" s="7"/>
      <c r="N601" s="7"/>
      <c r="O601" s="7"/>
      <c r="P601" s="7"/>
      <c r="Q601" s="24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3"/>
      <c r="AM601" s="53"/>
      <c r="AN601" s="53"/>
      <c r="AO601" s="53"/>
      <c r="AP601" s="53"/>
      <c r="AQ601" s="53"/>
      <c r="AR601" s="53"/>
      <c r="AS601" s="53"/>
      <c r="AT601" s="53"/>
      <c r="AU601" s="53"/>
      <c r="AV601" s="53"/>
      <c r="AW601" s="53"/>
      <c r="AX601" s="53"/>
      <c r="AY601" s="53"/>
      <c r="AZ601" s="53"/>
      <c r="BA601" s="53"/>
      <c r="BB601" s="53"/>
      <c r="BC601" s="53"/>
      <c r="BD601" s="53"/>
      <c r="BE601" s="53"/>
      <c r="BF601" s="53"/>
      <c r="BG601" s="53"/>
      <c r="BH601" s="53"/>
      <c r="BI601" s="53"/>
      <c r="BJ601" s="53"/>
      <c r="BK601" s="53"/>
      <c r="BL601" s="53"/>
      <c r="BM601" s="53"/>
      <c r="BN601" s="53"/>
      <c r="BO601" s="53"/>
      <c r="BP601" s="53"/>
      <c r="BQ601" s="53"/>
      <c r="BR601" s="53"/>
      <c r="BS601" s="53"/>
      <c r="BT601" s="53"/>
      <c r="BU601" s="53"/>
      <c r="BV601" s="53"/>
      <c r="BW601" s="53"/>
      <c r="BX601" s="53"/>
      <c r="BY601" s="53"/>
      <c r="BZ601" s="53"/>
      <c r="CA601" s="53"/>
      <c r="CB601" s="53"/>
      <c r="CC601" s="53"/>
      <c r="CD601" s="53"/>
      <c r="CE601" s="53"/>
      <c r="CF601" s="53"/>
      <c r="CG601" s="53"/>
      <c r="CH601" s="53"/>
      <c r="CI601" s="53"/>
      <c r="CJ601" s="53"/>
      <c r="CK601" s="53"/>
      <c r="CL601" s="53"/>
      <c r="CM601" s="53"/>
      <c r="CN601" s="53"/>
      <c r="CO601" s="53"/>
      <c r="CP601" s="53"/>
      <c r="CQ601" s="53"/>
      <c r="CR601" s="53"/>
      <c r="CS601" s="53"/>
      <c r="CT601" s="53"/>
      <c r="CU601" s="53"/>
      <c r="CV601" s="53"/>
      <c r="CW601" s="53"/>
      <c r="CX601" s="53"/>
      <c r="CY601" s="53"/>
      <c r="CZ601" s="53"/>
      <c r="DA601" s="53"/>
      <c r="DB601" s="53"/>
      <c r="DC601" s="53"/>
      <c r="DD601" s="53"/>
      <c r="DE601" s="53"/>
      <c r="DF601" s="53"/>
      <c r="DG601" s="53"/>
      <c r="DH601" s="53"/>
      <c r="DI601" s="53"/>
      <c r="DJ601" s="53"/>
      <c r="DK601" s="53"/>
      <c r="DL601" s="53"/>
      <c r="DM601" s="53"/>
      <c r="DN601" s="53"/>
      <c r="DO601" s="53"/>
      <c r="DP601" s="53"/>
      <c r="DQ601" s="53"/>
      <c r="DR601" s="53"/>
      <c r="DS601" s="53"/>
      <c r="DT601" s="53"/>
      <c r="DU601" s="53"/>
      <c r="DV601" s="53"/>
      <c r="DW601" s="53"/>
      <c r="DX601" s="53"/>
      <c r="DY601" s="53"/>
      <c r="DZ601" s="53"/>
      <c r="EA601" s="53"/>
      <c r="EB601" s="53"/>
      <c r="EC601" s="53"/>
      <c r="ED601" s="53"/>
      <c r="EE601" s="53"/>
      <c r="EF601" s="53"/>
      <c r="EG601" s="53"/>
      <c r="EH601" s="53"/>
      <c r="EI601" s="53"/>
      <c r="EJ601" s="53"/>
      <c r="EK601" s="53"/>
      <c r="EL601" s="53"/>
      <c r="EM601" s="53"/>
      <c r="EN601" s="53"/>
      <c r="EO601" s="53"/>
      <c r="EP601" s="53"/>
      <c r="EQ601" s="53"/>
      <c r="ER601" s="53"/>
      <c r="ES601" s="53"/>
      <c r="ET601" s="53"/>
      <c r="EU601" s="53"/>
      <c r="EV601" s="53"/>
      <c r="EW601" s="53"/>
      <c r="EX601" s="53"/>
      <c r="EY601" s="53"/>
      <c r="EZ601" s="53"/>
      <c r="FA601" s="53"/>
      <c r="FB601" s="53"/>
      <c r="FC601" s="53"/>
      <c r="FD601" s="53"/>
      <c r="FE601" s="53"/>
      <c r="FF601" s="53"/>
      <c r="FG601" s="53"/>
      <c r="FH601" s="53"/>
      <c r="FI601" s="53"/>
      <c r="FJ601" s="53"/>
      <c r="FK601" s="53"/>
      <c r="FL601" s="53"/>
      <c r="FM601" s="53"/>
      <c r="FN601" s="53"/>
      <c r="FO601" s="53"/>
      <c r="FP601" s="53"/>
      <c r="FQ601" s="53"/>
      <c r="FR601" s="53"/>
      <c r="FS601" s="53"/>
      <c r="FT601" s="53"/>
      <c r="FU601" s="53"/>
      <c r="FV601" s="53"/>
      <c r="FW601" s="53"/>
      <c r="FX601" s="53"/>
      <c r="FY601" s="53"/>
      <c r="FZ601" s="53"/>
      <c r="GA601" s="53"/>
      <c r="GB601" s="53"/>
      <c r="GC601" s="53"/>
      <c r="GD601" s="53"/>
      <c r="GE601" s="53"/>
      <c r="GF601" s="53"/>
      <c r="GG601" s="53"/>
      <c r="GH601" s="53"/>
      <c r="GI601" s="53"/>
      <c r="GJ601" s="53"/>
      <c r="GK601" s="53"/>
      <c r="GL601" s="53"/>
      <c r="GM601" s="53"/>
      <c r="GN601" s="53"/>
      <c r="GO601" s="53"/>
      <c r="GP601" s="53"/>
      <c r="GQ601" s="53"/>
      <c r="GR601" s="53"/>
      <c r="GS601" s="53"/>
      <c r="GT601" s="53"/>
      <c r="GU601" s="53"/>
      <c r="GV601" s="53"/>
      <c r="GW601" s="53"/>
      <c r="GX601" s="53"/>
      <c r="GY601" s="53"/>
      <c r="GZ601" s="53"/>
      <c r="HA601" s="53"/>
      <c r="HB601" s="53"/>
      <c r="HC601" s="53"/>
      <c r="HD601" s="53"/>
      <c r="HE601" s="53"/>
      <c r="HF601" s="53"/>
      <c r="HG601" s="53"/>
      <c r="HH601" s="53"/>
      <c r="HI601" s="53"/>
      <c r="HJ601" s="53"/>
      <c r="HK601" s="53"/>
      <c r="HL601" s="53"/>
      <c r="HM601" s="53"/>
      <c r="HN601" s="53"/>
      <c r="HO601" s="53"/>
      <c r="HP601" s="53"/>
      <c r="HQ601" s="53"/>
      <c r="HR601" s="53"/>
      <c r="HS601" s="53"/>
      <c r="HT601" s="53"/>
      <c r="HU601" s="53"/>
      <c r="HV601" s="53"/>
      <c r="HW601" s="53"/>
      <c r="HX601" s="53"/>
      <c r="HY601" s="53"/>
      <c r="HZ601" s="53"/>
      <c r="IA601" s="53"/>
    </row>
    <row r="602" spans="1:235" ht="11.25">
      <c r="A602" s="5" t="s">
        <v>7</v>
      </c>
      <c r="B602" s="6"/>
      <c r="C602" s="6"/>
      <c r="D602" s="44"/>
      <c r="E602" s="44"/>
      <c r="F602" s="44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24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3"/>
      <c r="AM602" s="53"/>
      <c r="AN602" s="53"/>
      <c r="AO602" s="53"/>
      <c r="AP602" s="53"/>
      <c r="AQ602" s="53"/>
      <c r="AR602" s="53"/>
      <c r="AS602" s="53"/>
      <c r="AT602" s="53"/>
      <c r="AU602" s="53"/>
      <c r="AV602" s="53"/>
      <c r="AW602" s="53"/>
      <c r="AX602" s="53"/>
      <c r="AY602" s="53"/>
      <c r="AZ602" s="53"/>
      <c r="BA602" s="53"/>
      <c r="BB602" s="53"/>
      <c r="BC602" s="53"/>
      <c r="BD602" s="53"/>
      <c r="BE602" s="53"/>
      <c r="BF602" s="53"/>
      <c r="BG602" s="53"/>
      <c r="BH602" s="53"/>
      <c r="BI602" s="53"/>
      <c r="BJ602" s="53"/>
      <c r="BK602" s="53"/>
      <c r="BL602" s="53"/>
      <c r="BM602" s="53"/>
      <c r="BN602" s="53"/>
      <c r="BO602" s="53"/>
      <c r="BP602" s="53"/>
      <c r="BQ602" s="53"/>
      <c r="BR602" s="53"/>
      <c r="BS602" s="53"/>
      <c r="BT602" s="53"/>
      <c r="BU602" s="53"/>
      <c r="BV602" s="53"/>
      <c r="BW602" s="53"/>
      <c r="BX602" s="53"/>
      <c r="BY602" s="53"/>
      <c r="BZ602" s="53"/>
      <c r="CA602" s="53"/>
      <c r="CB602" s="53"/>
      <c r="CC602" s="53"/>
      <c r="CD602" s="53"/>
      <c r="CE602" s="53"/>
      <c r="CF602" s="53"/>
      <c r="CG602" s="53"/>
      <c r="CH602" s="53"/>
      <c r="CI602" s="53"/>
      <c r="CJ602" s="53"/>
      <c r="CK602" s="53"/>
      <c r="CL602" s="53"/>
      <c r="CM602" s="53"/>
      <c r="CN602" s="53"/>
      <c r="CO602" s="53"/>
      <c r="CP602" s="53"/>
      <c r="CQ602" s="53"/>
      <c r="CR602" s="53"/>
      <c r="CS602" s="53"/>
      <c r="CT602" s="53"/>
      <c r="CU602" s="53"/>
      <c r="CV602" s="53"/>
      <c r="CW602" s="53"/>
      <c r="CX602" s="53"/>
      <c r="CY602" s="53"/>
      <c r="CZ602" s="53"/>
      <c r="DA602" s="53"/>
      <c r="DB602" s="53"/>
      <c r="DC602" s="53"/>
      <c r="DD602" s="53"/>
      <c r="DE602" s="53"/>
      <c r="DF602" s="53"/>
      <c r="DG602" s="53"/>
      <c r="DH602" s="53"/>
      <c r="DI602" s="53"/>
      <c r="DJ602" s="53"/>
      <c r="DK602" s="53"/>
      <c r="DL602" s="53"/>
      <c r="DM602" s="53"/>
      <c r="DN602" s="53"/>
      <c r="DO602" s="53"/>
      <c r="DP602" s="53"/>
      <c r="DQ602" s="53"/>
      <c r="DR602" s="53"/>
      <c r="DS602" s="53"/>
      <c r="DT602" s="53"/>
      <c r="DU602" s="53"/>
      <c r="DV602" s="53"/>
      <c r="DW602" s="53"/>
      <c r="DX602" s="53"/>
      <c r="DY602" s="53"/>
      <c r="DZ602" s="53"/>
      <c r="EA602" s="53"/>
      <c r="EB602" s="53"/>
      <c r="EC602" s="53"/>
      <c r="ED602" s="53"/>
      <c r="EE602" s="53"/>
      <c r="EF602" s="53"/>
      <c r="EG602" s="53"/>
      <c r="EH602" s="53"/>
      <c r="EI602" s="53"/>
      <c r="EJ602" s="53"/>
      <c r="EK602" s="53"/>
      <c r="EL602" s="53"/>
      <c r="EM602" s="53"/>
      <c r="EN602" s="53"/>
      <c r="EO602" s="53"/>
      <c r="EP602" s="53"/>
      <c r="EQ602" s="53"/>
      <c r="ER602" s="53"/>
      <c r="ES602" s="53"/>
      <c r="ET602" s="53"/>
      <c r="EU602" s="53"/>
      <c r="EV602" s="53"/>
      <c r="EW602" s="53"/>
      <c r="EX602" s="53"/>
      <c r="EY602" s="53"/>
      <c r="EZ602" s="53"/>
      <c r="FA602" s="53"/>
      <c r="FB602" s="53"/>
      <c r="FC602" s="53"/>
      <c r="FD602" s="53"/>
      <c r="FE602" s="53"/>
      <c r="FF602" s="53"/>
      <c r="FG602" s="53"/>
      <c r="FH602" s="53"/>
      <c r="FI602" s="53"/>
      <c r="FJ602" s="53"/>
      <c r="FK602" s="53"/>
      <c r="FL602" s="53"/>
      <c r="FM602" s="53"/>
      <c r="FN602" s="53"/>
      <c r="FO602" s="53"/>
      <c r="FP602" s="53"/>
      <c r="FQ602" s="53"/>
      <c r="FR602" s="53"/>
      <c r="FS602" s="53"/>
      <c r="FT602" s="53"/>
      <c r="FU602" s="53"/>
      <c r="FV602" s="53"/>
      <c r="FW602" s="53"/>
      <c r="FX602" s="53"/>
      <c r="FY602" s="53"/>
      <c r="FZ602" s="53"/>
      <c r="GA602" s="53"/>
      <c r="GB602" s="53"/>
      <c r="GC602" s="53"/>
      <c r="GD602" s="53"/>
      <c r="GE602" s="53"/>
      <c r="GF602" s="53"/>
      <c r="GG602" s="53"/>
      <c r="GH602" s="53"/>
      <c r="GI602" s="53"/>
      <c r="GJ602" s="53"/>
      <c r="GK602" s="53"/>
      <c r="GL602" s="53"/>
      <c r="GM602" s="53"/>
      <c r="GN602" s="53"/>
      <c r="GO602" s="53"/>
      <c r="GP602" s="53"/>
      <c r="GQ602" s="53"/>
      <c r="GR602" s="53"/>
      <c r="GS602" s="53"/>
      <c r="GT602" s="53"/>
      <c r="GU602" s="53"/>
      <c r="GV602" s="53"/>
      <c r="GW602" s="53"/>
      <c r="GX602" s="53"/>
      <c r="GY602" s="53"/>
      <c r="GZ602" s="53"/>
      <c r="HA602" s="53"/>
      <c r="HB602" s="53"/>
      <c r="HC602" s="53"/>
      <c r="HD602" s="53"/>
      <c r="HE602" s="53"/>
      <c r="HF602" s="53"/>
      <c r="HG602" s="53"/>
      <c r="HH602" s="53"/>
      <c r="HI602" s="53"/>
      <c r="HJ602" s="53"/>
      <c r="HK602" s="53"/>
      <c r="HL602" s="53"/>
      <c r="HM602" s="53"/>
      <c r="HN602" s="53"/>
      <c r="HO602" s="53"/>
      <c r="HP602" s="53"/>
      <c r="HQ602" s="53"/>
      <c r="HR602" s="53"/>
      <c r="HS602" s="53"/>
      <c r="HT602" s="53"/>
      <c r="HU602" s="53"/>
      <c r="HV602" s="53"/>
      <c r="HW602" s="53"/>
      <c r="HX602" s="53"/>
      <c r="HY602" s="53"/>
      <c r="HZ602" s="53"/>
      <c r="IA602" s="53"/>
    </row>
    <row r="603" spans="1:235" ht="22.5">
      <c r="A603" s="8" t="s">
        <v>168</v>
      </c>
      <c r="B603" s="6"/>
      <c r="C603" s="6"/>
      <c r="D603" s="44">
        <f>200000/6</f>
        <v>33333.333333333336</v>
      </c>
      <c r="E603" s="44"/>
      <c r="F603" s="44">
        <f>D603</f>
        <v>33333.333333333336</v>
      </c>
      <c r="G603" s="7">
        <v>92222.2225</v>
      </c>
      <c r="H603" s="7"/>
      <c r="I603" s="7"/>
      <c r="J603" s="7">
        <f>G603+H603</f>
        <v>92222.2225</v>
      </c>
      <c r="K603" s="7"/>
      <c r="L603" s="7"/>
      <c r="M603" s="7"/>
      <c r="N603" s="7">
        <v>93750</v>
      </c>
      <c r="O603" s="7"/>
      <c r="P603" s="7">
        <f>N603</f>
        <v>93750</v>
      </c>
      <c r="Q603" s="24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3"/>
      <c r="AM603" s="53"/>
      <c r="AN603" s="53"/>
      <c r="AO603" s="53"/>
      <c r="AP603" s="53"/>
      <c r="AQ603" s="53"/>
      <c r="AR603" s="53"/>
      <c r="AS603" s="53"/>
      <c r="AT603" s="53"/>
      <c r="AU603" s="53"/>
      <c r="AV603" s="53"/>
      <c r="AW603" s="53"/>
      <c r="AX603" s="53"/>
      <c r="AY603" s="53"/>
      <c r="AZ603" s="53"/>
      <c r="BA603" s="53"/>
      <c r="BB603" s="53"/>
      <c r="BC603" s="53"/>
      <c r="BD603" s="53"/>
      <c r="BE603" s="53"/>
      <c r="BF603" s="53"/>
      <c r="BG603" s="53"/>
      <c r="BH603" s="53"/>
      <c r="BI603" s="53"/>
      <c r="BJ603" s="53"/>
      <c r="BK603" s="53"/>
      <c r="BL603" s="53"/>
      <c r="BM603" s="53"/>
      <c r="BN603" s="53"/>
      <c r="BO603" s="53"/>
      <c r="BP603" s="53"/>
      <c r="BQ603" s="53"/>
      <c r="BR603" s="53"/>
      <c r="BS603" s="53"/>
      <c r="BT603" s="53"/>
      <c r="BU603" s="53"/>
      <c r="BV603" s="53"/>
      <c r="BW603" s="53"/>
      <c r="BX603" s="53"/>
      <c r="BY603" s="53"/>
      <c r="BZ603" s="53"/>
      <c r="CA603" s="53"/>
      <c r="CB603" s="53"/>
      <c r="CC603" s="53"/>
      <c r="CD603" s="53"/>
      <c r="CE603" s="53"/>
      <c r="CF603" s="53"/>
      <c r="CG603" s="53"/>
      <c r="CH603" s="53"/>
      <c r="CI603" s="53"/>
      <c r="CJ603" s="53"/>
      <c r="CK603" s="53"/>
      <c r="CL603" s="53"/>
      <c r="CM603" s="53"/>
      <c r="CN603" s="53"/>
      <c r="CO603" s="53"/>
      <c r="CP603" s="53"/>
      <c r="CQ603" s="53"/>
      <c r="CR603" s="53"/>
      <c r="CS603" s="53"/>
      <c r="CT603" s="53"/>
      <c r="CU603" s="53"/>
      <c r="CV603" s="53"/>
      <c r="CW603" s="53"/>
      <c r="CX603" s="53"/>
      <c r="CY603" s="53"/>
      <c r="CZ603" s="53"/>
      <c r="DA603" s="53"/>
      <c r="DB603" s="53"/>
      <c r="DC603" s="53"/>
      <c r="DD603" s="53"/>
      <c r="DE603" s="53"/>
      <c r="DF603" s="53"/>
      <c r="DG603" s="53"/>
      <c r="DH603" s="53"/>
      <c r="DI603" s="53"/>
      <c r="DJ603" s="53"/>
      <c r="DK603" s="53"/>
      <c r="DL603" s="53"/>
      <c r="DM603" s="53"/>
      <c r="DN603" s="53"/>
      <c r="DO603" s="53"/>
      <c r="DP603" s="53"/>
      <c r="DQ603" s="53"/>
      <c r="DR603" s="53"/>
      <c r="DS603" s="53"/>
      <c r="DT603" s="53"/>
      <c r="DU603" s="53"/>
      <c r="DV603" s="53"/>
      <c r="DW603" s="53"/>
      <c r="DX603" s="53"/>
      <c r="DY603" s="53"/>
      <c r="DZ603" s="53"/>
      <c r="EA603" s="53"/>
      <c r="EB603" s="53"/>
      <c r="EC603" s="53"/>
      <c r="ED603" s="53"/>
      <c r="EE603" s="53"/>
      <c r="EF603" s="53"/>
      <c r="EG603" s="53"/>
      <c r="EH603" s="53"/>
      <c r="EI603" s="53"/>
      <c r="EJ603" s="53"/>
      <c r="EK603" s="53"/>
      <c r="EL603" s="53"/>
      <c r="EM603" s="53"/>
      <c r="EN603" s="53"/>
      <c r="EO603" s="53"/>
      <c r="EP603" s="53"/>
      <c r="EQ603" s="53"/>
      <c r="ER603" s="53"/>
      <c r="ES603" s="53"/>
      <c r="ET603" s="53"/>
      <c r="EU603" s="53"/>
      <c r="EV603" s="53"/>
      <c r="EW603" s="53"/>
      <c r="EX603" s="53"/>
      <c r="EY603" s="53"/>
      <c r="EZ603" s="53"/>
      <c r="FA603" s="53"/>
      <c r="FB603" s="53"/>
      <c r="FC603" s="53"/>
      <c r="FD603" s="53"/>
      <c r="FE603" s="53"/>
      <c r="FF603" s="53"/>
      <c r="FG603" s="53"/>
      <c r="FH603" s="53"/>
      <c r="FI603" s="53"/>
      <c r="FJ603" s="53"/>
      <c r="FK603" s="53"/>
      <c r="FL603" s="53"/>
      <c r="FM603" s="53"/>
      <c r="FN603" s="53"/>
      <c r="FO603" s="53"/>
      <c r="FP603" s="53"/>
      <c r="FQ603" s="53"/>
      <c r="FR603" s="53"/>
      <c r="FS603" s="53"/>
      <c r="FT603" s="53"/>
      <c r="FU603" s="53"/>
      <c r="FV603" s="53"/>
      <c r="FW603" s="53"/>
      <c r="FX603" s="53"/>
      <c r="FY603" s="53"/>
      <c r="FZ603" s="53"/>
      <c r="GA603" s="53"/>
      <c r="GB603" s="53"/>
      <c r="GC603" s="53"/>
      <c r="GD603" s="53"/>
      <c r="GE603" s="53"/>
      <c r="GF603" s="53"/>
      <c r="GG603" s="53"/>
      <c r="GH603" s="53"/>
      <c r="GI603" s="53"/>
      <c r="GJ603" s="53"/>
      <c r="GK603" s="53"/>
      <c r="GL603" s="53"/>
      <c r="GM603" s="53"/>
      <c r="GN603" s="53"/>
      <c r="GO603" s="53"/>
      <c r="GP603" s="53"/>
      <c r="GQ603" s="53"/>
      <c r="GR603" s="53"/>
      <c r="GS603" s="53"/>
      <c r="GT603" s="53"/>
      <c r="GU603" s="53"/>
      <c r="GV603" s="53"/>
      <c r="GW603" s="53"/>
      <c r="GX603" s="53"/>
      <c r="GY603" s="53"/>
      <c r="GZ603" s="53"/>
      <c r="HA603" s="53"/>
      <c r="HB603" s="53"/>
      <c r="HC603" s="53"/>
      <c r="HD603" s="53"/>
      <c r="HE603" s="53"/>
      <c r="HF603" s="53"/>
      <c r="HG603" s="53"/>
      <c r="HH603" s="53"/>
      <c r="HI603" s="53"/>
      <c r="HJ603" s="53"/>
      <c r="HK603" s="53"/>
      <c r="HL603" s="53"/>
      <c r="HM603" s="53"/>
      <c r="HN603" s="53"/>
      <c r="HO603" s="53"/>
      <c r="HP603" s="53"/>
      <c r="HQ603" s="53"/>
      <c r="HR603" s="53"/>
      <c r="HS603" s="53"/>
      <c r="HT603" s="53"/>
      <c r="HU603" s="53"/>
      <c r="HV603" s="53"/>
      <c r="HW603" s="53"/>
      <c r="HX603" s="53"/>
      <c r="HY603" s="53"/>
      <c r="HZ603" s="53"/>
      <c r="IA603" s="53"/>
    </row>
    <row r="604" spans="1:235" ht="11.25">
      <c r="A604" s="37" t="s">
        <v>256</v>
      </c>
      <c r="B604" s="6"/>
      <c r="C604" s="6"/>
      <c r="D604" s="36">
        <f>D606</f>
        <v>0</v>
      </c>
      <c r="E604" s="36">
        <f>E606</f>
        <v>127913400</v>
      </c>
      <c r="F604" s="36">
        <f aca="true" t="shared" si="61" ref="F604:P604">F606</f>
        <v>127913400</v>
      </c>
      <c r="G604" s="36">
        <f t="shared" si="61"/>
        <v>0</v>
      </c>
      <c r="H604" s="36">
        <f t="shared" si="61"/>
        <v>88123272</v>
      </c>
      <c r="I604" s="36">
        <f t="shared" si="61"/>
        <v>0</v>
      </c>
      <c r="J604" s="36">
        <f t="shared" si="61"/>
        <v>88123272</v>
      </c>
      <c r="K604" s="36">
        <f t="shared" si="61"/>
        <v>0</v>
      </c>
      <c r="L604" s="36">
        <f t="shared" si="61"/>
        <v>0</v>
      </c>
      <c r="M604" s="36">
        <f t="shared" si="61"/>
        <v>0</v>
      </c>
      <c r="N604" s="36">
        <f t="shared" si="61"/>
        <v>0</v>
      </c>
      <c r="O604" s="36">
        <f t="shared" si="61"/>
        <v>7297400</v>
      </c>
      <c r="P604" s="36">
        <f t="shared" si="61"/>
        <v>7297400</v>
      </c>
      <c r="Q604" s="24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3"/>
      <c r="AM604" s="53"/>
      <c r="AN604" s="53"/>
      <c r="AO604" s="53"/>
      <c r="AP604" s="53"/>
      <c r="AQ604" s="53"/>
      <c r="AR604" s="53"/>
      <c r="AS604" s="53"/>
      <c r="AT604" s="53"/>
      <c r="AU604" s="53"/>
      <c r="AV604" s="53"/>
      <c r="AW604" s="53"/>
      <c r="AX604" s="53"/>
      <c r="AY604" s="53"/>
      <c r="AZ604" s="53"/>
      <c r="BA604" s="53"/>
      <c r="BB604" s="53"/>
      <c r="BC604" s="53"/>
      <c r="BD604" s="53"/>
      <c r="BE604" s="53"/>
      <c r="BF604" s="53"/>
      <c r="BG604" s="53"/>
      <c r="BH604" s="53"/>
      <c r="BI604" s="53"/>
      <c r="BJ604" s="53"/>
      <c r="BK604" s="53"/>
      <c r="BL604" s="53"/>
      <c r="BM604" s="53"/>
      <c r="BN604" s="53"/>
      <c r="BO604" s="53"/>
      <c r="BP604" s="53"/>
      <c r="BQ604" s="53"/>
      <c r="BR604" s="53"/>
      <c r="BS604" s="53"/>
      <c r="BT604" s="53"/>
      <c r="BU604" s="53"/>
      <c r="BV604" s="53"/>
      <c r="BW604" s="53"/>
      <c r="BX604" s="53"/>
      <c r="BY604" s="53"/>
      <c r="BZ604" s="53"/>
      <c r="CA604" s="53"/>
      <c r="CB604" s="53"/>
      <c r="CC604" s="53"/>
      <c r="CD604" s="53"/>
      <c r="CE604" s="53"/>
      <c r="CF604" s="53"/>
      <c r="CG604" s="53"/>
      <c r="CH604" s="53"/>
      <c r="CI604" s="53"/>
      <c r="CJ604" s="53"/>
      <c r="CK604" s="53"/>
      <c r="CL604" s="53"/>
      <c r="CM604" s="53"/>
      <c r="CN604" s="53"/>
      <c r="CO604" s="53"/>
      <c r="CP604" s="53"/>
      <c r="CQ604" s="53"/>
      <c r="CR604" s="53"/>
      <c r="CS604" s="53"/>
      <c r="CT604" s="53"/>
      <c r="CU604" s="53"/>
      <c r="CV604" s="53"/>
      <c r="CW604" s="53"/>
      <c r="CX604" s="53"/>
      <c r="CY604" s="53"/>
      <c r="CZ604" s="53"/>
      <c r="DA604" s="53"/>
      <c r="DB604" s="53"/>
      <c r="DC604" s="53"/>
      <c r="DD604" s="53"/>
      <c r="DE604" s="53"/>
      <c r="DF604" s="53"/>
      <c r="DG604" s="53"/>
      <c r="DH604" s="53"/>
      <c r="DI604" s="53"/>
      <c r="DJ604" s="53"/>
      <c r="DK604" s="53"/>
      <c r="DL604" s="53"/>
      <c r="DM604" s="53"/>
      <c r="DN604" s="53"/>
      <c r="DO604" s="53"/>
      <c r="DP604" s="53"/>
      <c r="DQ604" s="53"/>
      <c r="DR604" s="53"/>
      <c r="DS604" s="53"/>
      <c r="DT604" s="53"/>
      <c r="DU604" s="53"/>
      <c r="DV604" s="53"/>
      <c r="DW604" s="53"/>
      <c r="DX604" s="53"/>
      <c r="DY604" s="53"/>
      <c r="DZ604" s="53"/>
      <c r="EA604" s="53"/>
      <c r="EB604" s="53"/>
      <c r="EC604" s="53"/>
      <c r="ED604" s="53"/>
      <c r="EE604" s="53"/>
      <c r="EF604" s="53"/>
      <c r="EG604" s="53"/>
      <c r="EH604" s="53"/>
      <c r="EI604" s="53"/>
      <c r="EJ604" s="53"/>
      <c r="EK604" s="53"/>
      <c r="EL604" s="53"/>
      <c r="EM604" s="53"/>
      <c r="EN604" s="53"/>
      <c r="EO604" s="53"/>
      <c r="EP604" s="53"/>
      <c r="EQ604" s="53"/>
      <c r="ER604" s="53"/>
      <c r="ES604" s="53"/>
      <c r="ET604" s="53"/>
      <c r="EU604" s="53"/>
      <c r="EV604" s="53"/>
      <c r="EW604" s="53"/>
      <c r="EX604" s="53"/>
      <c r="EY604" s="53"/>
      <c r="EZ604" s="53"/>
      <c r="FA604" s="53"/>
      <c r="FB604" s="53"/>
      <c r="FC604" s="53"/>
      <c r="FD604" s="53"/>
      <c r="FE604" s="53"/>
      <c r="FF604" s="53"/>
      <c r="FG604" s="53"/>
      <c r="FH604" s="53"/>
      <c r="FI604" s="53"/>
      <c r="FJ604" s="53"/>
      <c r="FK604" s="53"/>
      <c r="FL604" s="53"/>
      <c r="FM604" s="53"/>
      <c r="FN604" s="53"/>
      <c r="FO604" s="53"/>
      <c r="FP604" s="53"/>
      <c r="FQ604" s="53"/>
      <c r="FR604" s="53"/>
      <c r="FS604" s="53"/>
      <c r="FT604" s="53"/>
      <c r="FU604" s="53"/>
      <c r="FV604" s="53"/>
      <c r="FW604" s="53"/>
      <c r="FX604" s="53"/>
      <c r="FY604" s="53"/>
      <c r="FZ604" s="53"/>
      <c r="GA604" s="53"/>
      <c r="GB604" s="53"/>
      <c r="GC604" s="53"/>
      <c r="GD604" s="53"/>
      <c r="GE604" s="53"/>
      <c r="GF604" s="53"/>
      <c r="GG604" s="53"/>
      <c r="GH604" s="53"/>
      <c r="GI604" s="53"/>
      <c r="GJ604" s="53"/>
      <c r="GK604" s="53"/>
      <c r="GL604" s="53"/>
      <c r="GM604" s="53"/>
      <c r="GN604" s="53"/>
      <c r="GO604" s="53"/>
      <c r="GP604" s="53"/>
      <c r="GQ604" s="53"/>
      <c r="GR604" s="53"/>
      <c r="GS604" s="53"/>
      <c r="GT604" s="53"/>
      <c r="GU604" s="53"/>
      <c r="GV604" s="53"/>
      <c r="GW604" s="53"/>
      <c r="GX604" s="53"/>
      <c r="GY604" s="53"/>
      <c r="GZ604" s="53"/>
      <c r="HA604" s="53"/>
      <c r="HB604" s="53"/>
      <c r="HC604" s="53"/>
      <c r="HD604" s="53"/>
      <c r="HE604" s="53"/>
      <c r="HF604" s="53"/>
      <c r="HG604" s="53"/>
      <c r="HH604" s="53"/>
      <c r="HI604" s="53"/>
      <c r="HJ604" s="53"/>
      <c r="HK604" s="53"/>
      <c r="HL604" s="53"/>
      <c r="HM604" s="53"/>
      <c r="HN604" s="53"/>
      <c r="HO604" s="53"/>
      <c r="HP604" s="53"/>
      <c r="HQ604" s="53"/>
      <c r="HR604" s="53"/>
      <c r="HS604" s="53"/>
      <c r="HT604" s="53"/>
      <c r="HU604" s="53"/>
      <c r="HV604" s="53"/>
      <c r="HW604" s="53"/>
      <c r="HX604" s="53"/>
      <c r="HY604" s="53"/>
      <c r="HZ604" s="53"/>
      <c r="IA604" s="53"/>
    </row>
    <row r="605" spans="1:235" ht="22.5">
      <c r="A605" s="8" t="s">
        <v>170</v>
      </c>
      <c r="B605" s="6"/>
      <c r="C605" s="6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24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53"/>
      <c r="AK605" s="53"/>
      <c r="AL605" s="53"/>
      <c r="AM605" s="53"/>
      <c r="AN605" s="53"/>
      <c r="AO605" s="53"/>
      <c r="AP605" s="53"/>
      <c r="AQ605" s="53"/>
      <c r="AR605" s="53"/>
      <c r="AS605" s="53"/>
      <c r="AT605" s="53"/>
      <c r="AU605" s="53"/>
      <c r="AV605" s="53"/>
      <c r="AW605" s="53"/>
      <c r="AX605" s="53"/>
      <c r="AY605" s="53"/>
      <c r="AZ605" s="53"/>
      <c r="BA605" s="53"/>
      <c r="BB605" s="53"/>
      <c r="BC605" s="53"/>
      <c r="BD605" s="53"/>
      <c r="BE605" s="53"/>
      <c r="BF605" s="53"/>
      <c r="BG605" s="53"/>
      <c r="BH605" s="53"/>
      <c r="BI605" s="53"/>
      <c r="BJ605" s="53"/>
      <c r="BK605" s="53"/>
      <c r="BL605" s="53"/>
      <c r="BM605" s="53"/>
      <c r="BN605" s="53"/>
      <c r="BO605" s="53"/>
      <c r="BP605" s="53"/>
      <c r="BQ605" s="53"/>
      <c r="BR605" s="53"/>
      <c r="BS605" s="53"/>
      <c r="BT605" s="53"/>
      <c r="BU605" s="53"/>
      <c r="BV605" s="53"/>
      <c r="BW605" s="53"/>
      <c r="BX605" s="53"/>
      <c r="BY605" s="53"/>
      <c r="BZ605" s="53"/>
      <c r="CA605" s="53"/>
      <c r="CB605" s="53"/>
      <c r="CC605" s="53"/>
      <c r="CD605" s="53"/>
      <c r="CE605" s="53"/>
      <c r="CF605" s="53"/>
      <c r="CG605" s="53"/>
      <c r="CH605" s="53"/>
      <c r="CI605" s="53"/>
      <c r="CJ605" s="53"/>
      <c r="CK605" s="53"/>
      <c r="CL605" s="53"/>
      <c r="CM605" s="53"/>
      <c r="CN605" s="53"/>
      <c r="CO605" s="53"/>
      <c r="CP605" s="53"/>
      <c r="CQ605" s="53"/>
      <c r="CR605" s="53"/>
      <c r="CS605" s="53"/>
      <c r="CT605" s="53"/>
      <c r="CU605" s="53"/>
      <c r="CV605" s="53"/>
      <c r="CW605" s="53"/>
      <c r="CX605" s="53"/>
      <c r="CY605" s="53"/>
      <c r="CZ605" s="53"/>
      <c r="DA605" s="53"/>
      <c r="DB605" s="53"/>
      <c r="DC605" s="53"/>
      <c r="DD605" s="53"/>
      <c r="DE605" s="53"/>
      <c r="DF605" s="53"/>
      <c r="DG605" s="53"/>
      <c r="DH605" s="53"/>
      <c r="DI605" s="53"/>
      <c r="DJ605" s="53"/>
      <c r="DK605" s="53"/>
      <c r="DL605" s="53"/>
      <c r="DM605" s="53"/>
      <c r="DN605" s="53"/>
      <c r="DO605" s="53"/>
      <c r="DP605" s="53"/>
      <c r="DQ605" s="53"/>
      <c r="DR605" s="53"/>
      <c r="DS605" s="53"/>
      <c r="DT605" s="53"/>
      <c r="DU605" s="53"/>
      <c r="DV605" s="53"/>
      <c r="DW605" s="53"/>
      <c r="DX605" s="53"/>
      <c r="DY605" s="53"/>
      <c r="DZ605" s="53"/>
      <c r="EA605" s="53"/>
      <c r="EB605" s="53"/>
      <c r="EC605" s="53"/>
      <c r="ED605" s="53"/>
      <c r="EE605" s="53"/>
      <c r="EF605" s="53"/>
      <c r="EG605" s="53"/>
      <c r="EH605" s="53"/>
      <c r="EI605" s="53"/>
      <c r="EJ605" s="53"/>
      <c r="EK605" s="53"/>
      <c r="EL605" s="53"/>
      <c r="EM605" s="53"/>
      <c r="EN605" s="53"/>
      <c r="EO605" s="53"/>
      <c r="EP605" s="53"/>
      <c r="EQ605" s="53"/>
      <c r="ER605" s="53"/>
      <c r="ES605" s="53"/>
      <c r="ET605" s="53"/>
      <c r="EU605" s="53"/>
      <c r="EV605" s="53"/>
      <c r="EW605" s="53"/>
      <c r="EX605" s="53"/>
      <c r="EY605" s="53"/>
      <c r="EZ605" s="53"/>
      <c r="FA605" s="53"/>
      <c r="FB605" s="53"/>
      <c r="FC605" s="53"/>
      <c r="FD605" s="53"/>
      <c r="FE605" s="53"/>
      <c r="FF605" s="53"/>
      <c r="FG605" s="53"/>
      <c r="FH605" s="53"/>
      <c r="FI605" s="53"/>
      <c r="FJ605" s="53"/>
      <c r="FK605" s="53"/>
      <c r="FL605" s="53"/>
      <c r="FM605" s="53"/>
      <c r="FN605" s="53"/>
      <c r="FO605" s="53"/>
      <c r="FP605" s="53"/>
      <c r="FQ605" s="53"/>
      <c r="FR605" s="53"/>
      <c r="FS605" s="53"/>
      <c r="FT605" s="53"/>
      <c r="FU605" s="53"/>
      <c r="FV605" s="53"/>
      <c r="FW605" s="53"/>
      <c r="FX605" s="53"/>
      <c r="FY605" s="53"/>
      <c r="FZ605" s="53"/>
      <c r="GA605" s="53"/>
      <c r="GB605" s="53"/>
      <c r="GC605" s="53"/>
      <c r="GD605" s="53"/>
      <c r="GE605" s="53"/>
      <c r="GF605" s="53"/>
      <c r="GG605" s="53"/>
      <c r="GH605" s="53"/>
      <c r="GI605" s="53"/>
      <c r="GJ605" s="53"/>
      <c r="GK605" s="53"/>
      <c r="GL605" s="53"/>
      <c r="GM605" s="53"/>
      <c r="GN605" s="53"/>
      <c r="GO605" s="53"/>
      <c r="GP605" s="53"/>
      <c r="GQ605" s="53"/>
      <c r="GR605" s="53"/>
      <c r="GS605" s="53"/>
      <c r="GT605" s="53"/>
      <c r="GU605" s="53"/>
      <c r="GV605" s="53"/>
      <c r="GW605" s="53"/>
      <c r="GX605" s="53"/>
      <c r="GY605" s="53"/>
      <c r="GZ605" s="53"/>
      <c r="HA605" s="53"/>
      <c r="HB605" s="53"/>
      <c r="HC605" s="53"/>
      <c r="HD605" s="53"/>
      <c r="HE605" s="53"/>
      <c r="HF605" s="53"/>
      <c r="HG605" s="53"/>
      <c r="HH605" s="53"/>
      <c r="HI605" s="53"/>
      <c r="HJ605" s="53"/>
      <c r="HK605" s="53"/>
      <c r="HL605" s="53"/>
      <c r="HM605" s="53"/>
      <c r="HN605" s="53"/>
      <c r="HO605" s="53"/>
      <c r="HP605" s="53"/>
      <c r="HQ605" s="53"/>
      <c r="HR605" s="53"/>
      <c r="HS605" s="53"/>
      <c r="HT605" s="53"/>
      <c r="HU605" s="53"/>
      <c r="HV605" s="53"/>
      <c r="HW605" s="53"/>
      <c r="HX605" s="53"/>
      <c r="HY605" s="53"/>
      <c r="HZ605" s="53"/>
      <c r="IA605" s="53"/>
    </row>
    <row r="606" spans="1:17" s="157" customFormat="1" ht="33.75">
      <c r="A606" s="155" t="s">
        <v>430</v>
      </c>
      <c r="B606" s="141"/>
      <c r="C606" s="141"/>
      <c r="D606" s="145"/>
      <c r="E606" s="145">
        <f>E608</f>
        <v>127913400</v>
      </c>
      <c r="F606" s="145">
        <f>D606+E606</f>
        <v>127913400</v>
      </c>
      <c r="G606" s="145"/>
      <c r="H606" s="145">
        <f>H610*H612</f>
        <v>88123272</v>
      </c>
      <c r="I606" s="145">
        <f>I608</f>
        <v>0</v>
      </c>
      <c r="J606" s="145">
        <f>H606+I606</f>
        <v>88123272</v>
      </c>
      <c r="K606" s="145"/>
      <c r="L606" s="145"/>
      <c r="M606" s="145"/>
      <c r="N606" s="145"/>
      <c r="O606" s="145">
        <f>O610*O612</f>
        <v>7297400</v>
      </c>
      <c r="P606" s="145">
        <f>O606</f>
        <v>7297400</v>
      </c>
      <c r="Q606" s="156"/>
    </row>
    <row r="607" spans="1:235" ht="11.25">
      <c r="A607" s="5" t="s">
        <v>4</v>
      </c>
      <c r="B607" s="6"/>
      <c r="C607" s="6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24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/>
      <c r="AL607" s="53"/>
      <c r="AM607" s="53"/>
      <c r="AN607" s="53"/>
      <c r="AO607" s="53"/>
      <c r="AP607" s="53"/>
      <c r="AQ607" s="53"/>
      <c r="AR607" s="53"/>
      <c r="AS607" s="53"/>
      <c r="AT607" s="53"/>
      <c r="AU607" s="53"/>
      <c r="AV607" s="53"/>
      <c r="AW607" s="53"/>
      <c r="AX607" s="53"/>
      <c r="AY607" s="53"/>
      <c r="AZ607" s="53"/>
      <c r="BA607" s="53"/>
      <c r="BB607" s="53"/>
      <c r="BC607" s="53"/>
      <c r="BD607" s="53"/>
      <c r="BE607" s="53"/>
      <c r="BF607" s="53"/>
      <c r="BG607" s="53"/>
      <c r="BH607" s="53"/>
      <c r="BI607" s="53"/>
      <c r="BJ607" s="53"/>
      <c r="BK607" s="53"/>
      <c r="BL607" s="53"/>
      <c r="BM607" s="53"/>
      <c r="BN607" s="53"/>
      <c r="BO607" s="53"/>
      <c r="BP607" s="53"/>
      <c r="BQ607" s="53"/>
      <c r="BR607" s="53"/>
      <c r="BS607" s="53"/>
      <c r="BT607" s="53"/>
      <c r="BU607" s="53"/>
      <c r="BV607" s="53"/>
      <c r="BW607" s="53"/>
      <c r="BX607" s="53"/>
      <c r="BY607" s="53"/>
      <c r="BZ607" s="53"/>
      <c r="CA607" s="53"/>
      <c r="CB607" s="53"/>
      <c r="CC607" s="53"/>
      <c r="CD607" s="53"/>
      <c r="CE607" s="53"/>
      <c r="CF607" s="53"/>
      <c r="CG607" s="53"/>
      <c r="CH607" s="53"/>
      <c r="CI607" s="53"/>
      <c r="CJ607" s="53"/>
      <c r="CK607" s="53"/>
      <c r="CL607" s="53"/>
      <c r="CM607" s="53"/>
      <c r="CN607" s="53"/>
      <c r="CO607" s="53"/>
      <c r="CP607" s="53"/>
      <c r="CQ607" s="53"/>
      <c r="CR607" s="53"/>
      <c r="CS607" s="53"/>
      <c r="CT607" s="53"/>
      <c r="CU607" s="53"/>
      <c r="CV607" s="53"/>
      <c r="CW607" s="53"/>
      <c r="CX607" s="53"/>
      <c r="CY607" s="53"/>
      <c r="CZ607" s="53"/>
      <c r="DA607" s="53"/>
      <c r="DB607" s="53"/>
      <c r="DC607" s="53"/>
      <c r="DD607" s="53"/>
      <c r="DE607" s="53"/>
      <c r="DF607" s="53"/>
      <c r="DG607" s="53"/>
      <c r="DH607" s="53"/>
      <c r="DI607" s="53"/>
      <c r="DJ607" s="53"/>
      <c r="DK607" s="53"/>
      <c r="DL607" s="53"/>
      <c r="DM607" s="53"/>
      <c r="DN607" s="53"/>
      <c r="DO607" s="53"/>
      <c r="DP607" s="53"/>
      <c r="DQ607" s="53"/>
      <c r="DR607" s="53"/>
      <c r="DS607" s="53"/>
      <c r="DT607" s="53"/>
      <c r="DU607" s="53"/>
      <c r="DV607" s="53"/>
      <c r="DW607" s="53"/>
      <c r="DX607" s="53"/>
      <c r="DY607" s="53"/>
      <c r="DZ607" s="53"/>
      <c r="EA607" s="53"/>
      <c r="EB607" s="53"/>
      <c r="EC607" s="53"/>
      <c r="ED607" s="53"/>
      <c r="EE607" s="53"/>
      <c r="EF607" s="53"/>
      <c r="EG607" s="53"/>
      <c r="EH607" s="53"/>
      <c r="EI607" s="53"/>
      <c r="EJ607" s="53"/>
      <c r="EK607" s="53"/>
      <c r="EL607" s="53"/>
      <c r="EM607" s="53"/>
      <c r="EN607" s="53"/>
      <c r="EO607" s="53"/>
      <c r="EP607" s="53"/>
      <c r="EQ607" s="53"/>
      <c r="ER607" s="53"/>
      <c r="ES607" s="53"/>
      <c r="ET607" s="53"/>
      <c r="EU607" s="53"/>
      <c r="EV607" s="53"/>
      <c r="EW607" s="53"/>
      <c r="EX607" s="53"/>
      <c r="EY607" s="53"/>
      <c r="EZ607" s="53"/>
      <c r="FA607" s="53"/>
      <c r="FB607" s="53"/>
      <c r="FC607" s="53"/>
      <c r="FD607" s="53"/>
      <c r="FE607" s="53"/>
      <c r="FF607" s="53"/>
      <c r="FG607" s="53"/>
      <c r="FH607" s="53"/>
      <c r="FI607" s="53"/>
      <c r="FJ607" s="53"/>
      <c r="FK607" s="53"/>
      <c r="FL607" s="53"/>
      <c r="FM607" s="53"/>
      <c r="FN607" s="53"/>
      <c r="FO607" s="53"/>
      <c r="FP607" s="53"/>
      <c r="FQ607" s="53"/>
      <c r="FR607" s="53"/>
      <c r="FS607" s="53"/>
      <c r="FT607" s="53"/>
      <c r="FU607" s="53"/>
      <c r="FV607" s="53"/>
      <c r="FW607" s="53"/>
      <c r="FX607" s="53"/>
      <c r="FY607" s="53"/>
      <c r="FZ607" s="53"/>
      <c r="GA607" s="53"/>
      <c r="GB607" s="53"/>
      <c r="GC607" s="53"/>
      <c r="GD607" s="53"/>
      <c r="GE607" s="53"/>
      <c r="GF607" s="53"/>
      <c r="GG607" s="53"/>
      <c r="GH607" s="53"/>
      <c r="GI607" s="53"/>
      <c r="GJ607" s="53"/>
      <c r="GK607" s="53"/>
      <c r="GL607" s="53"/>
      <c r="GM607" s="53"/>
      <c r="GN607" s="53"/>
      <c r="GO607" s="53"/>
      <c r="GP607" s="53"/>
      <c r="GQ607" s="53"/>
      <c r="GR607" s="53"/>
      <c r="GS607" s="53"/>
      <c r="GT607" s="53"/>
      <c r="GU607" s="53"/>
      <c r="GV607" s="53"/>
      <c r="GW607" s="53"/>
      <c r="GX607" s="53"/>
      <c r="GY607" s="53"/>
      <c r="GZ607" s="53"/>
      <c r="HA607" s="53"/>
      <c r="HB607" s="53"/>
      <c r="HC607" s="53"/>
      <c r="HD607" s="53"/>
      <c r="HE607" s="53"/>
      <c r="HF607" s="53"/>
      <c r="HG607" s="53"/>
      <c r="HH607" s="53"/>
      <c r="HI607" s="53"/>
      <c r="HJ607" s="53"/>
      <c r="HK607" s="53"/>
      <c r="HL607" s="53"/>
      <c r="HM607" s="53"/>
      <c r="HN607" s="53"/>
      <c r="HO607" s="53"/>
      <c r="HP607" s="53"/>
      <c r="HQ607" s="53"/>
      <c r="HR607" s="53"/>
      <c r="HS607" s="53"/>
      <c r="HT607" s="53"/>
      <c r="HU607" s="53"/>
      <c r="HV607" s="53"/>
      <c r="HW607" s="53"/>
      <c r="HX607" s="53"/>
      <c r="HY607" s="53"/>
      <c r="HZ607" s="53"/>
      <c r="IA607" s="53"/>
    </row>
    <row r="608" spans="1:235" ht="11.25">
      <c r="A608" s="8" t="s">
        <v>43</v>
      </c>
      <c r="B608" s="6"/>
      <c r="C608" s="6"/>
      <c r="D608" s="7"/>
      <c r="E608" s="7">
        <f>127784300+129100</f>
        <v>127913400</v>
      </c>
      <c r="F608" s="7">
        <f>D608+E608</f>
        <v>127913400</v>
      </c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24"/>
      <c r="R608" s="53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53"/>
      <c r="AK608" s="53"/>
      <c r="AL608" s="53"/>
      <c r="AM608" s="53"/>
      <c r="AN608" s="53"/>
      <c r="AO608" s="53"/>
      <c r="AP608" s="53"/>
      <c r="AQ608" s="53"/>
      <c r="AR608" s="53"/>
      <c r="AS608" s="53"/>
      <c r="AT608" s="53"/>
      <c r="AU608" s="53"/>
      <c r="AV608" s="53"/>
      <c r="AW608" s="53"/>
      <c r="AX608" s="53"/>
      <c r="AY608" s="53"/>
      <c r="AZ608" s="53"/>
      <c r="BA608" s="53"/>
      <c r="BB608" s="53"/>
      <c r="BC608" s="53"/>
      <c r="BD608" s="53"/>
      <c r="BE608" s="53"/>
      <c r="BF608" s="53"/>
      <c r="BG608" s="53"/>
      <c r="BH608" s="53"/>
      <c r="BI608" s="53"/>
      <c r="BJ608" s="53"/>
      <c r="BK608" s="53"/>
      <c r="BL608" s="53"/>
      <c r="BM608" s="53"/>
      <c r="BN608" s="53"/>
      <c r="BO608" s="53"/>
      <c r="BP608" s="53"/>
      <c r="BQ608" s="53"/>
      <c r="BR608" s="53"/>
      <c r="BS608" s="53"/>
      <c r="BT608" s="53"/>
      <c r="BU608" s="53"/>
      <c r="BV608" s="53"/>
      <c r="BW608" s="53"/>
      <c r="BX608" s="53"/>
      <c r="BY608" s="53"/>
      <c r="BZ608" s="53"/>
      <c r="CA608" s="53"/>
      <c r="CB608" s="53"/>
      <c r="CC608" s="53"/>
      <c r="CD608" s="53"/>
      <c r="CE608" s="53"/>
      <c r="CF608" s="53"/>
      <c r="CG608" s="53"/>
      <c r="CH608" s="53"/>
      <c r="CI608" s="53"/>
      <c r="CJ608" s="53"/>
      <c r="CK608" s="53"/>
      <c r="CL608" s="53"/>
      <c r="CM608" s="53"/>
      <c r="CN608" s="53"/>
      <c r="CO608" s="53"/>
      <c r="CP608" s="53"/>
      <c r="CQ608" s="53"/>
      <c r="CR608" s="53"/>
      <c r="CS608" s="53"/>
      <c r="CT608" s="53"/>
      <c r="CU608" s="53"/>
      <c r="CV608" s="53"/>
      <c r="CW608" s="53"/>
      <c r="CX608" s="53"/>
      <c r="CY608" s="53"/>
      <c r="CZ608" s="53"/>
      <c r="DA608" s="53"/>
      <c r="DB608" s="53"/>
      <c r="DC608" s="53"/>
      <c r="DD608" s="53"/>
      <c r="DE608" s="53"/>
      <c r="DF608" s="53"/>
      <c r="DG608" s="53"/>
      <c r="DH608" s="53"/>
      <c r="DI608" s="53"/>
      <c r="DJ608" s="53"/>
      <c r="DK608" s="53"/>
      <c r="DL608" s="53"/>
      <c r="DM608" s="53"/>
      <c r="DN608" s="53"/>
      <c r="DO608" s="53"/>
      <c r="DP608" s="53"/>
      <c r="DQ608" s="53"/>
      <c r="DR608" s="53"/>
      <c r="DS608" s="53"/>
      <c r="DT608" s="53"/>
      <c r="DU608" s="53"/>
      <c r="DV608" s="53"/>
      <c r="DW608" s="53"/>
      <c r="DX608" s="53"/>
      <c r="DY608" s="53"/>
      <c r="DZ608" s="53"/>
      <c r="EA608" s="53"/>
      <c r="EB608" s="53"/>
      <c r="EC608" s="53"/>
      <c r="ED608" s="53"/>
      <c r="EE608" s="53"/>
      <c r="EF608" s="53"/>
      <c r="EG608" s="53"/>
      <c r="EH608" s="53"/>
      <c r="EI608" s="53"/>
      <c r="EJ608" s="53"/>
      <c r="EK608" s="53"/>
      <c r="EL608" s="53"/>
      <c r="EM608" s="53"/>
      <c r="EN608" s="53"/>
      <c r="EO608" s="53"/>
      <c r="EP608" s="53"/>
      <c r="EQ608" s="53"/>
      <c r="ER608" s="53"/>
      <c r="ES608" s="53"/>
      <c r="ET608" s="53"/>
      <c r="EU608" s="53"/>
      <c r="EV608" s="53"/>
      <c r="EW608" s="53"/>
      <c r="EX608" s="53"/>
      <c r="EY608" s="53"/>
      <c r="EZ608" s="53"/>
      <c r="FA608" s="53"/>
      <c r="FB608" s="53"/>
      <c r="FC608" s="53"/>
      <c r="FD608" s="53"/>
      <c r="FE608" s="53"/>
      <c r="FF608" s="53"/>
      <c r="FG608" s="53"/>
      <c r="FH608" s="53"/>
      <c r="FI608" s="53"/>
      <c r="FJ608" s="53"/>
      <c r="FK608" s="53"/>
      <c r="FL608" s="53"/>
      <c r="FM608" s="53"/>
      <c r="FN608" s="53"/>
      <c r="FO608" s="53"/>
      <c r="FP608" s="53"/>
      <c r="FQ608" s="53"/>
      <c r="FR608" s="53"/>
      <c r="FS608" s="53"/>
      <c r="FT608" s="53"/>
      <c r="FU608" s="53"/>
      <c r="FV608" s="53"/>
      <c r="FW608" s="53"/>
      <c r="FX608" s="53"/>
      <c r="FY608" s="53"/>
      <c r="FZ608" s="53"/>
      <c r="GA608" s="53"/>
      <c r="GB608" s="53"/>
      <c r="GC608" s="53"/>
      <c r="GD608" s="53"/>
      <c r="GE608" s="53"/>
      <c r="GF608" s="53"/>
      <c r="GG608" s="53"/>
      <c r="GH608" s="53"/>
      <c r="GI608" s="53"/>
      <c r="GJ608" s="53"/>
      <c r="GK608" s="53"/>
      <c r="GL608" s="53"/>
      <c r="GM608" s="53"/>
      <c r="GN608" s="53"/>
      <c r="GO608" s="53"/>
      <c r="GP608" s="53"/>
      <c r="GQ608" s="53"/>
      <c r="GR608" s="53"/>
      <c r="GS608" s="53"/>
      <c r="GT608" s="53"/>
      <c r="GU608" s="53"/>
      <c r="GV608" s="53"/>
      <c r="GW608" s="53"/>
      <c r="GX608" s="53"/>
      <c r="GY608" s="53"/>
      <c r="GZ608" s="53"/>
      <c r="HA608" s="53"/>
      <c r="HB608" s="53"/>
      <c r="HC608" s="53"/>
      <c r="HD608" s="53"/>
      <c r="HE608" s="53"/>
      <c r="HF608" s="53"/>
      <c r="HG608" s="53"/>
      <c r="HH608" s="53"/>
      <c r="HI608" s="53"/>
      <c r="HJ608" s="53"/>
      <c r="HK608" s="53"/>
      <c r="HL608" s="53"/>
      <c r="HM608" s="53"/>
      <c r="HN608" s="53"/>
      <c r="HO608" s="53"/>
      <c r="HP608" s="53"/>
      <c r="HQ608" s="53"/>
      <c r="HR608" s="53"/>
      <c r="HS608" s="53"/>
      <c r="HT608" s="53"/>
      <c r="HU608" s="53"/>
      <c r="HV608" s="53"/>
      <c r="HW608" s="53"/>
      <c r="HX608" s="53"/>
      <c r="HY608" s="53"/>
      <c r="HZ608" s="53"/>
      <c r="IA608" s="53"/>
    </row>
    <row r="609" spans="1:235" ht="11.25">
      <c r="A609" s="5" t="s">
        <v>5</v>
      </c>
      <c r="B609" s="6"/>
      <c r="C609" s="6"/>
      <c r="D609" s="7"/>
      <c r="E609" s="7"/>
      <c r="F609" s="7">
        <f>D609+E609</f>
        <v>0</v>
      </c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24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/>
      <c r="AL609" s="53"/>
      <c r="AM609" s="53"/>
      <c r="AN609" s="53"/>
      <c r="AO609" s="53"/>
      <c r="AP609" s="53"/>
      <c r="AQ609" s="53"/>
      <c r="AR609" s="53"/>
      <c r="AS609" s="53"/>
      <c r="AT609" s="53"/>
      <c r="AU609" s="53"/>
      <c r="AV609" s="53"/>
      <c r="AW609" s="53"/>
      <c r="AX609" s="53"/>
      <c r="AY609" s="53"/>
      <c r="AZ609" s="53"/>
      <c r="BA609" s="53"/>
      <c r="BB609" s="53"/>
      <c r="BC609" s="53"/>
      <c r="BD609" s="53"/>
      <c r="BE609" s="53"/>
      <c r="BF609" s="53"/>
      <c r="BG609" s="53"/>
      <c r="BH609" s="53"/>
      <c r="BI609" s="53"/>
      <c r="BJ609" s="53"/>
      <c r="BK609" s="53"/>
      <c r="BL609" s="53"/>
      <c r="BM609" s="53"/>
      <c r="BN609" s="53"/>
      <c r="BO609" s="53"/>
      <c r="BP609" s="53"/>
      <c r="BQ609" s="53"/>
      <c r="BR609" s="53"/>
      <c r="BS609" s="53"/>
      <c r="BT609" s="53"/>
      <c r="BU609" s="53"/>
      <c r="BV609" s="53"/>
      <c r="BW609" s="53"/>
      <c r="BX609" s="53"/>
      <c r="BY609" s="53"/>
      <c r="BZ609" s="53"/>
      <c r="CA609" s="53"/>
      <c r="CB609" s="53"/>
      <c r="CC609" s="53"/>
      <c r="CD609" s="53"/>
      <c r="CE609" s="53"/>
      <c r="CF609" s="53"/>
      <c r="CG609" s="53"/>
      <c r="CH609" s="53"/>
      <c r="CI609" s="53"/>
      <c r="CJ609" s="53"/>
      <c r="CK609" s="53"/>
      <c r="CL609" s="53"/>
      <c r="CM609" s="53"/>
      <c r="CN609" s="53"/>
      <c r="CO609" s="53"/>
      <c r="CP609" s="53"/>
      <c r="CQ609" s="53"/>
      <c r="CR609" s="53"/>
      <c r="CS609" s="53"/>
      <c r="CT609" s="53"/>
      <c r="CU609" s="53"/>
      <c r="CV609" s="53"/>
      <c r="CW609" s="53"/>
      <c r="CX609" s="53"/>
      <c r="CY609" s="53"/>
      <c r="CZ609" s="53"/>
      <c r="DA609" s="53"/>
      <c r="DB609" s="53"/>
      <c r="DC609" s="53"/>
      <c r="DD609" s="53"/>
      <c r="DE609" s="53"/>
      <c r="DF609" s="53"/>
      <c r="DG609" s="53"/>
      <c r="DH609" s="53"/>
      <c r="DI609" s="53"/>
      <c r="DJ609" s="53"/>
      <c r="DK609" s="53"/>
      <c r="DL609" s="53"/>
      <c r="DM609" s="53"/>
      <c r="DN609" s="53"/>
      <c r="DO609" s="53"/>
      <c r="DP609" s="53"/>
      <c r="DQ609" s="53"/>
      <c r="DR609" s="53"/>
      <c r="DS609" s="53"/>
      <c r="DT609" s="53"/>
      <c r="DU609" s="53"/>
      <c r="DV609" s="53"/>
      <c r="DW609" s="53"/>
      <c r="DX609" s="53"/>
      <c r="DY609" s="53"/>
      <c r="DZ609" s="53"/>
      <c r="EA609" s="53"/>
      <c r="EB609" s="53"/>
      <c r="EC609" s="53"/>
      <c r="ED609" s="53"/>
      <c r="EE609" s="53"/>
      <c r="EF609" s="53"/>
      <c r="EG609" s="53"/>
      <c r="EH609" s="53"/>
      <c r="EI609" s="53"/>
      <c r="EJ609" s="53"/>
      <c r="EK609" s="53"/>
      <c r="EL609" s="53"/>
      <c r="EM609" s="53"/>
      <c r="EN609" s="53"/>
      <c r="EO609" s="53"/>
      <c r="EP609" s="53"/>
      <c r="EQ609" s="53"/>
      <c r="ER609" s="53"/>
      <c r="ES609" s="53"/>
      <c r="ET609" s="53"/>
      <c r="EU609" s="53"/>
      <c r="EV609" s="53"/>
      <c r="EW609" s="53"/>
      <c r="EX609" s="53"/>
      <c r="EY609" s="53"/>
      <c r="EZ609" s="53"/>
      <c r="FA609" s="53"/>
      <c r="FB609" s="53"/>
      <c r="FC609" s="53"/>
      <c r="FD609" s="53"/>
      <c r="FE609" s="53"/>
      <c r="FF609" s="53"/>
      <c r="FG609" s="53"/>
      <c r="FH609" s="53"/>
      <c r="FI609" s="53"/>
      <c r="FJ609" s="53"/>
      <c r="FK609" s="53"/>
      <c r="FL609" s="53"/>
      <c r="FM609" s="53"/>
      <c r="FN609" s="53"/>
      <c r="FO609" s="53"/>
      <c r="FP609" s="53"/>
      <c r="FQ609" s="53"/>
      <c r="FR609" s="53"/>
      <c r="FS609" s="53"/>
      <c r="FT609" s="53"/>
      <c r="FU609" s="53"/>
      <c r="FV609" s="53"/>
      <c r="FW609" s="53"/>
      <c r="FX609" s="53"/>
      <c r="FY609" s="53"/>
      <c r="FZ609" s="53"/>
      <c r="GA609" s="53"/>
      <c r="GB609" s="53"/>
      <c r="GC609" s="53"/>
      <c r="GD609" s="53"/>
      <c r="GE609" s="53"/>
      <c r="GF609" s="53"/>
      <c r="GG609" s="53"/>
      <c r="GH609" s="53"/>
      <c r="GI609" s="53"/>
      <c r="GJ609" s="53"/>
      <c r="GK609" s="53"/>
      <c r="GL609" s="53"/>
      <c r="GM609" s="53"/>
      <c r="GN609" s="53"/>
      <c r="GO609" s="53"/>
      <c r="GP609" s="53"/>
      <c r="GQ609" s="53"/>
      <c r="GR609" s="53"/>
      <c r="GS609" s="53"/>
      <c r="GT609" s="53"/>
      <c r="GU609" s="53"/>
      <c r="GV609" s="53"/>
      <c r="GW609" s="53"/>
      <c r="GX609" s="53"/>
      <c r="GY609" s="53"/>
      <c r="GZ609" s="53"/>
      <c r="HA609" s="53"/>
      <c r="HB609" s="53"/>
      <c r="HC609" s="53"/>
      <c r="HD609" s="53"/>
      <c r="HE609" s="53"/>
      <c r="HF609" s="53"/>
      <c r="HG609" s="53"/>
      <c r="HH609" s="53"/>
      <c r="HI609" s="53"/>
      <c r="HJ609" s="53"/>
      <c r="HK609" s="53"/>
      <c r="HL609" s="53"/>
      <c r="HM609" s="53"/>
      <c r="HN609" s="53"/>
      <c r="HO609" s="53"/>
      <c r="HP609" s="53"/>
      <c r="HQ609" s="53"/>
      <c r="HR609" s="53"/>
      <c r="HS609" s="53"/>
      <c r="HT609" s="53"/>
      <c r="HU609" s="53"/>
      <c r="HV609" s="53"/>
      <c r="HW609" s="53"/>
      <c r="HX609" s="53"/>
      <c r="HY609" s="53"/>
      <c r="HZ609" s="53"/>
      <c r="IA609" s="53"/>
    </row>
    <row r="610" spans="1:235" ht="33.75">
      <c r="A610" s="8" t="s">
        <v>171</v>
      </c>
      <c r="B610" s="6"/>
      <c r="C610" s="6"/>
      <c r="D610" s="7"/>
      <c r="E610" s="7">
        <v>10</v>
      </c>
      <c r="F610" s="7">
        <f>D610+E610</f>
        <v>10</v>
      </c>
      <c r="G610" s="7"/>
      <c r="H610" s="7">
        <v>5</v>
      </c>
      <c r="I610" s="7"/>
      <c r="J610" s="7">
        <v>5</v>
      </c>
      <c r="K610" s="7"/>
      <c r="L610" s="7"/>
      <c r="M610" s="7"/>
      <c r="N610" s="7"/>
      <c r="O610" s="7">
        <v>2</v>
      </c>
      <c r="P610" s="7"/>
      <c r="Q610" s="24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3"/>
      <c r="AM610" s="53"/>
      <c r="AN610" s="53"/>
      <c r="AO610" s="53"/>
      <c r="AP610" s="53"/>
      <c r="AQ610" s="53"/>
      <c r="AR610" s="53"/>
      <c r="AS610" s="53"/>
      <c r="AT610" s="53"/>
      <c r="AU610" s="53"/>
      <c r="AV610" s="53"/>
      <c r="AW610" s="53"/>
      <c r="AX610" s="53"/>
      <c r="AY610" s="53"/>
      <c r="AZ610" s="53"/>
      <c r="BA610" s="53"/>
      <c r="BB610" s="53"/>
      <c r="BC610" s="53"/>
      <c r="BD610" s="53"/>
      <c r="BE610" s="53"/>
      <c r="BF610" s="53"/>
      <c r="BG610" s="53"/>
      <c r="BH610" s="53"/>
      <c r="BI610" s="53"/>
      <c r="BJ610" s="53"/>
      <c r="BK610" s="53"/>
      <c r="BL610" s="53"/>
      <c r="BM610" s="53"/>
      <c r="BN610" s="53"/>
      <c r="BO610" s="53"/>
      <c r="BP610" s="53"/>
      <c r="BQ610" s="53"/>
      <c r="BR610" s="53"/>
      <c r="BS610" s="53"/>
      <c r="BT610" s="53"/>
      <c r="BU610" s="53"/>
      <c r="BV610" s="53"/>
      <c r="BW610" s="53"/>
      <c r="BX610" s="53"/>
      <c r="BY610" s="53"/>
      <c r="BZ610" s="53"/>
      <c r="CA610" s="53"/>
      <c r="CB610" s="53"/>
      <c r="CC610" s="53"/>
      <c r="CD610" s="53"/>
      <c r="CE610" s="53"/>
      <c r="CF610" s="53"/>
      <c r="CG610" s="53"/>
      <c r="CH610" s="53"/>
      <c r="CI610" s="53"/>
      <c r="CJ610" s="53"/>
      <c r="CK610" s="53"/>
      <c r="CL610" s="53"/>
      <c r="CM610" s="53"/>
      <c r="CN610" s="53"/>
      <c r="CO610" s="53"/>
      <c r="CP610" s="53"/>
      <c r="CQ610" s="53"/>
      <c r="CR610" s="53"/>
      <c r="CS610" s="53"/>
      <c r="CT610" s="53"/>
      <c r="CU610" s="53"/>
      <c r="CV610" s="53"/>
      <c r="CW610" s="53"/>
      <c r="CX610" s="53"/>
      <c r="CY610" s="53"/>
      <c r="CZ610" s="53"/>
      <c r="DA610" s="53"/>
      <c r="DB610" s="53"/>
      <c r="DC610" s="53"/>
      <c r="DD610" s="53"/>
      <c r="DE610" s="53"/>
      <c r="DF610" s="53"/>
      <c r="DG610" s="53"/>
      <c r="DH610" s="53"/>
      <c r="DI610" s="53"/>
      <c r="DJ610" s="53"/>
      <c r="DK610" s="53"/>
      <c r="DL610" s="53"/>
      <c r="DM610" s="53"/>
      <c r="DN610" s="53"/>
      <c r="DO610" s="53"/>
      <c r="DP610" s="53"/>
      <c r="DQ610" s="53"/>
      <c r="DR610" s="53"/>
      <c r="DS610" s="53"/>
      <c r="DT610" s="53"/>
      <c r="DU610" s="53"/>
      <c r="DV610" s="53"/>
      <c r="DW610" s="53"/>
      <c r="DX610" s="53"/>
      <c r="DY610" s="53"/>
      <c r="DZ610" s="53"/>
      <c r="EA610" s="53"/>
      <c r="EB610" s="53"/>
      <c r="EC610" s="53"/>
      <c r="ED610" s="53"/>
      <c r="EE610" s="53"/>
      <c r="EF610" s="53"/>
      <c r="EG610" s="53"/>
      <c r="EH610" s="53"/>
      <c r="EI610" s="53"/>
      <c r="EJ610" s="53"/>
      <c r="EK610" s="53"/>
      <c r="EL610" s="53"/>
      <c r="EM610" s="53"/>
      <c r="EN610" s="53"/>
      <c r="EO610" s="53"/>
      <c r="EP610" s="53"/>
      <c r="EQ610" s="53"/>
      <c r="ER610" s="53"/>
      <c r="ES610" s="53"/>
      <c r="ET610" s="53"/>
      <c r="EU610" s="53"/>
      <c r="EV610" s="53"/>
      <c r="EW610" s="53"/>
      <c r="EX610" s="53"/>
      <c r="EY610" s="53"/>
      <c r="EZ610" s="53"/>
      <c r="FA610" s="53"/>
      <c r="FB610" s="53"/>
      <c r="FC610" s="53"/>
      <c r="FD610" s="53"/>
      <c r="FE610" s="53"/>
      <c r="FF610" s="53"/>
      <c r="FG610" s="53"/>
      <c r="FH610" s="53"/>
      <c r="FI610" s="53"/>
      <c r="FJ610" s="53"/>
      <c r="FK610" s="53"/>
      <c r="FL610" s="53"/>
      <c r="FM610" s="53"/>
      <c r="FN610" s="53"/>
      <c r="FO610" s="53"/>
      <c r="FP610" s="53"/>
      <c r="FQ610" s="53"/>
      <c r="FR610" s="53"/>
      <c r="FS610" s="53"/>
      <c r="FT610" s="53"/>
      <c r="FU610" s="53"/>
      <c r="FV610" s="53"/>
      <c r="FW610" s="53"/>
      <c r="FX610" s="53"/>
      <c r="FY610" s="53"/>
      <c r="FZ610" s="53"/>
      <c r="GA610" s="53"/>
      <c r="GB610" s="53"/>
      <c r="GC610" s="53"/>
      <c r="GD610" s="53"/>
      <c r="GE610" s="53"/>
      <c r="GF610" s="53"/>
      <c r="GG610" s="53"/>
      <c r="GH610" s="53"/>
      <c r="GI610" s="53"/>
      <c r="GJ610" s="53"/>
      <c r="GK610" s="53"/>
      <c r="GL610" s="53"/>
      <c r="GM610" s="53"/>
      <c r="GN610" s="53"/>
      <c r="GO610" s="53"/>
      <c r="GP610" s="53"/>
      <c r="GQ610" s="53"/>
      <c r="GR610" s="53"/>
      <c r="GS610" s="53"/>
      <c r="GT610" s="53"/>
      <c r="GU610" s="53"/>
      <c r="GV610" s="53"/>
      <c r="GW610" s="53"/>
      <c r="GX610" s="53"/>
      <c r="GY610" s="53"/>
      <c r="GZ610" s="53"/>
      <c r="HA610" s="53"/>
      <c r="HB610" s="53"/>
      <c r="HC610" s="53"/>
      <c r="HD610" s="53"/>
      <c r="HE610" s="53"/>
      <c r="HF610" s="53"/>
      <c r="HG610" s="53"/>
      <c r="HH610" s="53"/>
      <c r="HI610" s="53"/>
      <c r="HJ610" s="53"/>
      <c r="HK610" s="53"/>
      <c r="HL610" s="53"/>
      <c r="HM610" s="53"/>
      <c r="HN610" s="53"/>
      <c r="HO610" s="53"/>
      <c r="HP610" s="53"/>
      <c r="HQ610" s="53"/>
      <c r="HR610" s="53"/>
      <c r="HS610" s="53"/>
      <c r="HT610" s="53"/>
      <c r="HU610" s="53"/>
      <c r="HV610" s="53"/>
      <c r="HW610" s="53"/>
      <c r="HX610" s="53"/>
      <c r="HY610" s="53"/>
      <c r="HZ610" s="53"/>
      <c r="IA610" s="53"/>
    </row>
    <row r="611" spans="1:235" ht="11.25">
      <c r="A611" s="5" t="s">
        <v>7</v>
      </c>
      <c r="B611" s="6"/>
      <c r="C611" s="6"/>
      <c r="D611" s="7"/>
      <c r="E611" s="7"/>
      <c r="F611" s="7">
        <f>D611+E611</f>
        <v>0</v>
      </c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24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3"/>
      <c r="AM611" s="53"/>
      <c r="AN611" s="53"/>
      <c r="AO611" s="53"/>
      <c r="AP611" s="53"/>
      <c r="AQ611" s="53"/>
      <c r="AR611" s="53"/>
      <c r="AS611" s="53"/>
      <c r="AT611" s="53"/>
      <c r="AU611" s="53"/>
      <c r="AV611" s="53"/>
      <c r="AW611" s="53"/>
      <c r="AX611" s="53"/>
      <c r="AY611" s="53"/>
      <c r="AZ611" s="53"/>
      <c r="BA611" s="53"/>
      <c r="BB611" s="53"/>
      <c r="BC611" s="53"/>
      <c r="BD611" s="53"/>
      <c r="BE611" s="53"/>
      <c r="BF611" s="53"/>
      <c r="BG611" s="53"/>
      <c r="BH611" s="53"/>
      <c r="BI611" s="53"/>
      <c r="BJ611" s="53"/>
      <c r="BK611" s="53"/>
      <c r="BL611" s="53"/>
      <c r="BM611" s="53"/>
      <c r="BN611" s="53"/>
      <c r="BO611" s="53"/>
      <c r="BP611" s="53"/>
      <c r="BQ611" s="53"/>
      <c r="BR611" s="53"/>
      <c r="BS611" s="53"/>
      <c r="BT611" s="53"/>
      <c r="BU611" s="53"/>
      <c r="BV611" s="53"/>
      <c r="BW611" s="53"/>
      <c r="BX611" s="53"/>
      <c r="BY611" s="53"/>
      <c r="BZ611" s="53"/>
      <c r="CA611" s="53"/>
      <c r="CB611" s="53"/>
      <c r="CC611" s="53"/>
      <c r="CD611" s="53"/>
      <c r="CE611" s="53"/>
      <c r="CF611" s="53"/>
      <c r="CG611" s="53"/>
      <c r="CH611" s="53"/>
      <c r="CI611" s="53"/>
      <c r="CJ611" s="53"/>
      <c r="CK611" s="53"/>
      <c r="CL611" s="53"/>
      <c r="CM611" s="53"/>
      <c r="CN611" s="53"/>
      <c r="CO611" s="53"/>
      <c r="CP611" s="53"/>
      <c r="CQ611" s="53"/>
      <c r="CR611" s="53"/>
      <c r="CS611" s="53"/>
      <c r="CT611" s="53"/>
      <c r="CU611" s="53"/>
      <c r="CV611" s="53"/>
      <c r="CW611" s="53"/>
      <c r="CX611" s="53"/>
      <c r="CY611" s="53"/>
      <c r="CZ611" s="53"/>
      <c r="DA611" s="53"/>
      <c r="DB611" s="53"/>
      <c r="DC611" s="53"/>
      <c r="DD611" s="53"/>
      <c r="DE611" s="53"/>
      <c r="DF611" s="53"/>
      <c r="DG611" s="53"/>
      <c r="DH611" s="53"/>
      <c r="DI611" s="53"/>
      <c r="DJ611" s="53"/>
      <c r="DK611" s="53"/>
      <c r="DL611" s="53"/>
      <c r="DM611" s="53"/>
      <c r="DN611" s="53"/>
      <c r="DO611" s="53"/>
      <c r="DP611" s="53"/>
      <c r="DQ611" s="53"/>
      <c r="DR611" s="53"/>
      <c r="DS611" s="53"/>
      <c r="DT611" s="53"/>
      <c r="DU611" s="53"/>
      <c r="DV611" s="53"/>
      <c r="DW611" s="53"/>
      <c r="DX611" s="53"/>
      <c r="DY611" s="53"/>
      <c r="DZ611" s="53"/>
      <c r="EA611" s="53"/>
      <c r="EB611" s="53"/>
      <c r="EC611" s="53"/>
      <c r="ED611" s="53"/>
      <c r="EE611" s="53"/>
      <c r="EF611" s="53"/>
      <c r="EG611" s="53"/>
      <c r="EH611" s="53"/>
      <c r="EI611" s="53"/>
      <c r="EJ611" s="53"/>
      <c r="EK611" s="53"/>
      <c r="EL611" s="53"/>
      <c r="EM611" s="53"/>
      <c r="EN611" s="53"/>
      <c r="EO611" s="53"/>
      <c r="EP611" s="53"/>
      <c r="EQ611" s="53"/>
      <c r="ER611" s="53"/>
      <c r="ES611" s="53"/>
      <c r="ET611" s="53"/>
      <c r="EU611" s="53"/>
      <c r="EV611" s="53"/>
      <c r="EW611" s="53"/>
      <c r="EX611" s="53"/>
      <c r="EY611" s="53"/>
      <c r="EZ611" s="53"/>
      <c r="FA611" s="53"/>
      <c r="FB611" s="53"/>
      <c r="FC611" s="53"/>
      <c r="FD611" s="53"/>
      <c r="FE611" s="53"/>
      <c r="FF611" s="53"/>
      <c r="FG611" s="53"/>
      <c r="FH611" s="53"/>
      <c r="FI611" s="53"/>
      <c r="FJ611" s="53"/>
      <c r="FK611" s="53"/>
      <c r="FL611" s="53"/>
      <c r="FM611" s="53"/>
      <c r="FN611" s="53"/>
      <c r="FO611" s="53"/>
      <c r="FP611" s="53"/>
      <c r="FQ611" s="53"/>
      <c r="FR611" s="53"/>
      <c r="FS611" s="53"/>
      <c r="FT611" s="53"/>
      <c r="FU611" s="53"/>
      <c r="FV611" s="53"/>
      <c r="FW611" s="53"/>
      <c r="FX611" s="53"/>
      <c r="FY611" s="53"/>
      <c r="FZ611" s="53"/>
      <c r="GA611" s="53"/>
      <c r="GB611" s="53"/>
      <c r="GC611" s="53"/>
      <c r="GD611" s="53"/>
      <c r="GE611" s="53"/>
      <c r="GF611" s="53"/>
      <c r="GG611" s="53"/>
      <c r="GH611" s="53"/>
      <c r="GI611" s="53"/>
      <c r="GJ611" s="53"/>
      <c r="GK611" s="53"/>
      <c r="GL611" s="53"/>
      <c r="GM611" s="53"/>
      <c r="GN611" s="53"/>
      <c r="GO611" s="53"/>
      <c r="GP611" s="53"/>
      <c r="GQ611" s="53"/>
      <c r="GR611" s="53"/>
      <c r="GS611" s="53"/>
      <c r="GT611" s="53"/>
      <c r="GU611" s="53"/>
      <c r="GV611" s="53"/>
      <c r="GW611" s="53"/>
      <c r="GX611" s="53"/>
      <c r="GY611" s="53"/>
      <c r="GZ611" s="53"/>
      <c r="HA611" s="53"/>
      <c r="HB611" s="53"/>
      <c r="HC611" s="53"/>
      <c r="HD611" s="53"/>
      <c r="HE611" s="53"/>
      <c r="HF611" s="53"/>
      <c r="HG611" s="53"/>
      <c r="HH611" s="53"/>
      <c r="HI611" s="53"/>
      <c r="HJ611" s="53"/>
      <c r="HK611" s="53"/>
      <c r="HL611" s="53"/>
      <c r="HM611" s="53"/>
      <c r="HN611" s="53"/>
      <c r="HO611" s="53"/>
      <c r="HP611" s="53"/>
      <c r="HQ611" s="53"/>
      <c r="HR611" s="53"/>
      <c r="HS611" s="53"/>
      <c r="HT611" s="53"/>
      <c r="HU611" s="53"/>
      <c r="HV611" s="53"/>
      <c r="HW611" s="53"/>
      <c r="HX611" s="53"/>
      <c r="HY611" s="53"/>
      <c r="HZ611" s="53"/>
      <c r="IA611" s="53"/>
    </row>
    <row r="612" spans="1:235" ht="24.75" customHeight="1">
      <c r="A612" s="8" t="s">
        <v>172</v>
      </c>
      <c r="B612" s="6"/>
      <c r="C612" s="6"/>
      <c r="D612" s="7"/>
      <c r="E612" s="7">
        <f>399355600/9</f>
        <v>44372844.44444445</v>
      </c>
      <c r="F612" s="7">
        <f>D612+E612</f>
        <v>44372844.44444445</v>
      </c>
      <c r="G612" s="7"/>
      <c r="H612" s="7">
        <v>17624654.4</v>
      </c>
      <c r="I612" s="7"/>
      <c r="J612" s="7">
        <v>17604654.4</v>
      </c>
      <c r="K612" s="7"/>
      <c r="L612" s="7"/>
      <c r="M612" s="7"/>
      <c r="N612" s="7"/>
      <c r="O612" s="7">
        <v>3648700</v>
      </c>
      <c r="P612" s="85">
        <f>O612</f>
        <v>3648700</v>
      </c>
      <c r="Q612" s="24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3"/>
      <c r="AM612" s="53"/>
      <c r="AN612" s="53"/>
      <c r="AO612" s="53"/>
      <c r="AP612" s="53"/>
      <c r="AQ612" s="53"/>
      <c r="AR612" s="53"/>
      <c r="AS612" s="53"/>
      <c r="AT612" s="53"/>
      <c r="AU612" s="53"/>
      <c r="AV612" s="53"/>
      <c r="AW612" s="53"/>
      <c r="AX612" s="53"/>
      <c r="AY612" s="53"/>
      <c r="AZ612" s="53"/>
      <c r="BA612" s="53"/>
      <c r="BB612" s="53"/>
      <c r="BC612" s="53"/>
      <c r="BD612" s="53"/>
      <c r="BE612" s="53"/>
      <c r="BF612" s="53"/>
      <c r="BG612" s="53"/>
      <c r="BH612" s="53"/>
      <c r="BI612" s="53"/>
      <c r="BJ612" s="53"/>
      <c r="BK612" s="53"/>
      <c r="BL612" s="53"/>
      <c r="BM612" s="53"/>
      <c r="BN612" s="53"/>
      <c r="BO612" s="53"/>
      <c r="BP612" s="53"/>
      <c r="BQ612" s="53"/>
      <c r="BR612" s="53"/>
      <c r="BS612" s="53"/>
      <c r="BT612" s="53"/>
      <c r="BU612" s="53"/>
      <c r="BV612" s="53"/>
      <c r="BW612" s="53"/>
      <c r="BX612" s="53"/>
      <c r="BY612" s="53"/>
      <c r="BZ612" s="53"/>
      <c r="CA612" s="53"/>
      <c r="CB612" s="53"/>
      <c r="CC612" s="53"/>
      <c r="CD612" s="53"/>
      <c r="CE612" s="53"/>
      <c r="CF612" s="53"/>
      <c r="CG612" s="53"/>
      <c r="CH612" s="53"/>
      <c r="CI612" s="53"/>
      <c r="CJ612" s="53"/>
      <c r="CK612" s="53"/>
      <c r="CL612" s="53"/>
      <c r="CM612" s="53"/>
      <c r="CN612" s="53"/>
      <c r="CO612" s="53"/>
      <c r="CP612" s="53"/>
      <c r="CQ612" s="53"/>
      <c r="CR612" s="53"/>
      <c r="CS612" s="53"/>
      <c r="CT612" s="53"/>
      <c r="CU612" s="53"/>
      <c r="CV612" s="53"/>
      <c r="CW612" s="53"/>
      <c r="CX612" s="53"/>
      <c r="CY612" s="53"/>
      <c r="CZ612" s="53"/>
      <c r="DA612" s="53"/>
      <c r="DB612" s="53"/>
      <c r="DC612" s="53"/>
      <c r="DD612" s="53"/>
      <c r="DE612" s="53"/>
      <c r="DF612" s="53"/>
      <c r="DG612" s="53"/>
      <c r="DH612" s="53"/>
      <c r="DI612" s="53"/>
      <c r="DJ612" s="53"/>
      <c r="DK612" s="53"/>
      <c r="DL612" s="53"/>
      <c r="DM612" s="53"/>
      <c r="DN612" s="53"/>
      <c r="DO612" s="53"/>
      <c r="DP612" s="53"/>
      <c r="DQ612" s="53"/>
      <c r="DR612" s="53"/>
      <c r="DS612" s="53"/>
      <c r="DT612" s="53"/>
      <c r="DU612" s="53"/>
      <c r="DV612" s="53"/>
      <c r="DW612" s="53"/>
      <c r="DX612" s="53"/>
      <c r="DY612" s="53"/>
      <c r="DZ612" s="53"/>
      <c r="EA612" s="53"/>
      <c r="EB612" s="53"/>
      <c r="EC612" s="53"/>
      <c r="ED612" s="53"/>
      <c r="EE612" s="53"/>
      <c r="EF612" s="53"/>
      <c r="EG612" s="53"/>
      <c r="EH612" s="53"/>
      <c r="EI612" s="53"/>
      <c r="EJ612" s="53"/>
      <c r="EK612" s="53"/>
      <c r="EL612" s="53"/>
      <c r="EM612" s="53"/>
      <c r="EN612" s="53"/>
      <c r="EO612" s="53"/>
      <c r="EP612" s="53"/>
      <c r="EQ612" s="53"/>
      <c r="ER612" s="53"/>
      <c r="ES612" s="53"/>
      <c r="ET612" s="53"/>
      <c r="EU612" s="53"/>
      <c r="EV612" s="53"/>
      <c r="EW612" s="53"/>
      <c r="EX612" s="53"/>
      <c r="EY612" s="53"/>
      <c r="EZ612" s="53"/>
      <c r="FA612" s="53"/>
      <c r="FB612" s="53"/>
      <c r="FC612" s="53"/>
      <c r="FD612" s="53"/>
      <c r="FE612" s="53"/>
      <c r="FF612" s="53"/>
      <c r="FG612" s="53"/>
      <c r="FH612" s="53"/>
      <c r="FI612" s="53"/>
      <c r="FJ612" s="53"/>
      <c r="FK612" s="53"/>
      <c r="FL612" s="53"/>
      <c r="FM612" s="53"/>
      <c r="FN612" s="53"/>
      <c r="FO612" s="53"/>
      <c r="FP612" s="53"/>
      <c r="FQ612" s="53"/>
      <c r="FR612" s="53"/>
      <c r="FS612" s="53"/>
      <c r="FT612" s="53"/>
      <c r="FU612" s="53"/>
      <c r="FV612" s="53"/>
      <c r="FW612" s="53"/>
      <c r="FX612" s="53"/>
      <c r="FY612" s="53"/>
      <c r="FZ612" s="53"/>
      <c r="GA612" s="53"/>
      <c r="GB612" s="53"/>
      <c r="GC612" s="53"/>
      <c r="GD612" s="53"/>
      <c r="GE612" s="53"/>
      <c r="GF612" s="53"/>
      <c r="GG612" s="53"/>
      <c r="GH612" s="53"/>
      <c r="GI612" s="53"/>
      <c r="GJ612" s="53"/>
      <c r="GK612" s="53"/>
      <c r="GL612" s="53"/>
      <c r="GM612" s="53"/>
      <c r="GN612" s="53"/>
      <c r="GO612" s="53"/>
      <c r="GP612" s="53"/>
      <c r="GQ612" s="53"/>
      <c r="GR612" s="53"/>
      <c r="GS612" s="53"/>
      <c r="GT612" s="53"/>
      <c r="GU612" s="53"/>
      <c r="GV612" s="53"/>
      <c r="GW612" s="53"/>
      <c r="GX612" s="53"/>
      <c r="GY612" s="53"/>
      <c r="GZ612" s="53"/>
      <c r="HA612" s="53"/>
      <c r="HB612" s="53"/>
      <c r="HC612" s="53"/>
      <c r="HD612" s="53"/>
      <c r="HE612" s="53"/>
      <c r="HF612" s="53"/>
      <c r="HG612" s="53"/>
      <c r="HH612" s="53"/>
      <c r="HI612" s="53"/>
      <c r="HJ612" s="53"/>
      <c r="HK612" s="53"/>
      <c r="HL612" s="53"/>
      <c r="HM612" s="53"/>
      <c r="HN612" s="53"/>
      <c r="HO612" s="53"/>
      <c r="HP612" s="53"/>
      <c r="HQ612" s="53"/>
      <c r="HR612" s="53"/>
      <c r="HS612" s="53"/>
      <c r="HT612" s="53"/>
      <c r="HU612" s="53"/>
      <c r="HV612" s="53"/>
      <c r="HW612" s="53"/>
      <c r="HX612" s="53"/>
      <c r="HY612" s="53"/>
      <c r="HZ612" s="53"/>
      <c r="IA612" s="53"/>
    </row>
    <row r="613" spans="1:235" ht="11.25">
      <c r="A613" s="37" t="s">
        <v>257</v>
      </c>
      <c r="B613" s="6"/>
      <c r="C613" s="6"/>
      <c r="D613" s="36">
        <f>D615</f>
        <v>760000</v>
      </c>
      <c r="E613" s="36">
        <f aca="true" t="shared" si="62" ref="E613:P613">E615</f>
        <v>1220000</v>
      </c>
      <c r="F613" s="36">
        <f t="shared" si="62"/>
        <v>1980000</v>
      </c>
      <c r="G613" s="36">
        <f t="shared" si="62"/>
        <v>1960000</v>
      </c>
      <c r="H613" s="36">
        <f t="shared" si="62"/>
        <v>6032500</v>
      </c>
      <c r="I613" s="36">
        <f t="shared" si="62"/>
        <v>7992500</v>
      </c>
      <c r="J613" s="36">
        <f t="shared" si="62"/>
        <v>7992500</v>
      </c>
      <c r="K613" s="36">
        <f t="shared" si="62"/>
        <v>0</v>
      </c>
      <c r="L613" s="36">
        <f t="shared" si="62"/>
        <v>0</v>
      </c>
      <c r="M613" s="36">
        <f t="shared" si="62"/>
        <v>0</v>
      </c>
      <c r="N613" s="36">
        <f t="shared" si="62"/>
        <v>368000</v>
      </c>
      <c r="O613" s="36">
        <f t="shared" si="62"/>
        <v>7632000</v>
      </c>
      <c r="P613" s="36">
        <f t="shared" si="62"/>
        <v>8000000</v>
      </c>
      <c r="Q613" s="24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3"/>
      <c r="AM613" s="53"/>
      <c r="AN613" s="53"/>
      <c r="AO613" s="53"/>
      <c r="AP613" s="53"/>
      <c r="AQ613" s="53"/>
      <c r="AR613" s="53"/>
      <c r="AS613" s="53"/>
      <c r="AT613" s="53"/>
      <c r="AU613" s="53"/>
      <c r="AV613" s="53"/>
      <c r="AW613" s="53"/>
      <c r="AX613" s="53"/>
      <c r="AY613" s="53"/>
      <c r="AZ613" s="53"/>
      <c r="BA613" s="53"/>
      <c r="BB613" s="53"/>
      <c r="BC613" s="53"/>
      <c r="BD613" s="53"/>
      <c r="BE613" s="53"/>
      <c r="BF613" s="53"/>
      <c r="BG613" s="53"/>
      <c r="BH613" s="53"/>
      <c r="BI613" s="53"/>
      <c r="BJ613" s="53"/>
      <c r="BK613" s="53"/>
      <c r="BL613" s="53"/>
      <c r="BM613" s="53"/>
      <c r="BN613" s="53"/>
      <c r="BO613" s="53"/>
      <c r="BP613" s="53"/>
      <c r="BQ613" s="53"/>
      <c r="BR613" s="53"/>
      <c r="BS613" s="53"/>
      <c r="BT613" s="53"/>
      <c r="BU613" s="53"/>
      <c r="BV613" s="53"/>
      <c r="BW613" s="53"/>
      <c r="BX613" s="53"/>
      <c r="BY613" s="53"/>
      <c r="BZ613" s="53"/>
      <c r="CA613" s="53"/>
      <c r="CB613" s="53"/>
      <c r="CC613" s="53"/>
      <c r="CD613" s="53"/>
      <c r="CE613" s="53"/>
      <c r="CF613" s="53"/>
      <c r="CG613" s="53"/>
      <c r="CH613" s="53"/>
      <c r="CI613" s="53"/>
      <c r="CJ613" s="53"/>
      <c r="CK613" s="53"/>
      <c r="CL613" s="53"/>
      <c r="CM613" s="53"/>
      <c r="CN613" s="53"/>
      <c r="CO613" s="53"/>
      <c r="CP613" s="53"/>
      <c r="CQ613" s="53"/>
      <c r="CR613" s="53"/>
      <c r="CS613" s="53"/>
      <c r="CT613" s="53"/>
      <c r="CU613" s="53"/>
      <c r="CV613" s="53"/>
      <c r="CW613" s="53"/>
      <c r="CX613" s="53"/>
      <c r="CY613" s="53"/>
      <c r="CZ613" s="53"/>
      <c r="DA613" s="53"/>
      <c r="DB613" s="53"/>
      <c r="DC613" s="53"/>
      <c r="DD613" s="53"/>
      <c r="DE613" s="53"/>
      <c r="DF613" s="53"/>
      <c r="DG613" s="53"/>
      <c r="DH613" s="53"/>
      <c r="DI613" s="53"/>
      <c r="DJ613" s="53"/>
      <c r="DK613" s="53"/>
      <c r="DL613" s="53"/>
      <c r="DM613" s="53"/>
      <c r="DN613" s="53"/>
      <c r="DO613" s="53"/>
      <c r="DP613" s="53"/>
      <c r="DQ613" s="53"/>
      <c r="DR613" s="53"/>
      <c r="DS613" s="53"/>
      <c r="DT613" s="53"/>
      <c r="DU613" s="53"/>
      <c r="DV613" s="53"/>
      <c r="DW613" s="53"/>
      <c r="DX613" s="53"/>
      <c r="DY613" s="53"/>
      <c r="DZ613" s="53"/>
      <c r="EA613" s="53"/>
      <c r="EB613" s="53"/>
      <c r="EC613" s="53"/>
      <c r="ED613" s="53"/>
      <c r="EE613" s="53"/>
      <c r="EF613" s="53"/>
      <c r="EG613" s="53"/>
      <c r="EH613" s="53"/>
      <c r="EI613" s="53"/>
      <c r="EJ613" s="53"/>
      <c r="EK613" s="53"/>
      <c r="EL613" s="53"/>
      <c r="EM613" s="53"/>
      <c r="EN613" s="53"/>
      <c r="EO613" s="53"/>
      <c r="EP613" s="53"/>
      <c r="EQ613" s="53"/>
      <c r="ER613" s="53"/>
      <c r="ES613" s="53"/>
      <c r="ET613" s="53"/>
      <c r="EU613" s="53"/>
      <c r="EV613" s="53"/>
      <c r="EW613" s="53"/>
      <c r="EX613" s="53"/>
      <c r="EY613" s="53"/>
      <c r="EZ613" s="53"/>
      <c r="FA613" s="53"/>
      <c r="FB613" s="53"/>
      <c r="FC613" s="53"/>
      <c r="FD613" s="53"/>
      <c r="FE613" s="53"/>
      <c r="FF613" s="53"/>
      <c r="FG613" s="53"/>
      <c r="FH613" s="53"/>
      <c r="FI613" s="53"/>
      <c r="FJ613" s="53"/>
      <c r="FK613" s="53"/>
      <c r="FL613" s="53"/>
      <c r="FM613" s="53"/>
      <c r="FN613" s="53"/>
      <c r="FO613" s="53"/>
      <c r="FP613" s="53"/>
      <c r="FQ613" s="53"/>
      <c r="FR613" s="53"/>
      <c r="FS613" s="53"/>
      <c r="FT613" s="53"/>
      <c r="FU613" s="53"/>
      <c r="FV613" s="53"/>
      <c r="FW613" s="53"/>
      <c r="FX613" s="53"/>
      <c r="FY613" s="53"/>
      <c r="FZ613" s="53"/>
      <c r="GA613" s="53"/>
      <c r="GB613" s="53"/>
      <c r="GC613" s="53"/>
      <c r="GD613" s="53"/>
      <c r="GE613" s="53"/>
      <c r="GF613" s="53"/>
      <c r="GG613" s="53"/>
      <c r="GH613" s="53"/>
      <c r="GI613" s="53"/>
      <c r="GJ613" s="53"/>
      <c r="GK613" s="53"/>
      <c r="GL613" s="53"/>
      <c r="GM613" s="53"/>
      <c r="GN613" s="53"/>
      <c r="GO613" s="53"/>
      <c r="GP613" s="53"/>
      <c r="GQ613" s="53"/>
      <c r="GR613" s="53"/>
      <c r="GS613" s="53"/>
      <c r="GT613" s="53"/>
      <c r="GU613" s="53"/>
      <c r="GV613" s="53"/>
      <c r="GW613" s="53"/>
      <c r="GX613" s="53"/>
      <c r="GY613" s="53"/>
      <c r="GZ613" s="53"/>
      <c r="HA613" s="53"/>
      <c r="HB613" s="53"/>
      <c r="HC613" s="53"/>
      <c r="HD613" s="53"/>
      <c r="HE613" s="53"/>
      <c r="HF613" s="53"/>
      <c r="HG613" s="53"/>
      <c r="HH613" s="53"/>
      <c r="HI613" s="53"/>
      <c r="HJ613" s="53"/>
      <c r="HK613" s="53"/>
      <c r="HL613" s="53"/>
      <c r="HM613" s="53"/>
      <c r="HN613" s="53"/>
      <c r="HO613" s="53"/>
      <c r="HP613" s="53"/>
      <c r="HQ613" s="53"/>
      <c r="HR613" s="53"/>
      <c r="HS613" s="53"/>
      <c r="HT613" s="53"/>
      <c r="HU613" s="53"/>
      <c r="HV613" s="53"/>
      <c r="HW613" s="53"/>
      <c r="HX613" s="53"/>
      <c r="HY613" s="53"/>
      <c r="HZ613" s="53"/>
      <c r="IA613" s="53"/>
    </row>
    <row r="614" spans="1:235" ht="67.5">
      <c r="A614" s="8" t="s">
        <v>393</v>
      </c>
      <c r="B614" s="6"/>
      <c r="C614" s="6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24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  <c r="AS614" s="53"/>
      <c r="AT614" s="53"/>
      <c r="AU614" s="53"/>
      <c r="AV614" s="53"/>
      <c r="AW614" s="53"/>
      <c r="AX614" s="53"/>
      <c r="AY614" s="53"/>
      <c r="AZ614" s="53"/>
      <c r="BA614" s="53"/>
      <c r="BB614" s="53"/>
      <c r="BC614" s="53"/>
      <c r="BD614" s="53"/>
      <c r="BE614" s="53"/>
      <c r="BF614" s="53"/>
      <c r="BG614" s="53"/>
      <c r="BH614" s="53"/>
      <c r="BI614" s="53"/>
      <c r="BJ614" s="53"/>
      <c r="BK614" s="53"/>
      <c r="BL614" s="53"/>
      <c r="BM614" s="53"/>
      <c r="BN614" s="53"/>
      <c r="BO614" s="53"/>
      <c r="BP614" s="53"/>
      <c r="BQ614" s="53"/>
      <c r="BR614" s="53"/>
      <c r="BS614" s="53"/>
      <c r="BT614" s="53"/>
      <c r="BU614" s="53"/>
      <c r="BV614" s="53"/>
      <c r="BW614" s="53"/>
      <c r="BX614" s="53"/>
      <c r="BY614" s="53"/>
      <c r="BZ614" s="53"/>
      <c r="CA614" s="53"/>
      <c r="CB614" s="53"/>
      <c r="CC614" s="53"/>
      <c r="CD614" s="53"/>
      <c r="CE614" s="53"/>
      <c r="CF614" s="53"/>
      <c r="CG614" s="53"/>
      <c r="CH614" s="53"/>
      <c r="CI614" s="53"/>
      <c r="CJ614" s="53"/>
      <c r="CK614" s="53"/>
      <c r="CL614" s="53"/>
      <c r="CM614" s="53"/>
      <c r="CN614" s="53"/>
      <c r="CO614" s="53"/>
      <c r="CP614" s="53"/>
      <c r="CQ614" s="53"/>
      <c r="CR614" s="53"/>
      <c r="CS614" s="53"/>
      <c r="CT614" s="53"/>
      <c r="CU614" s="53"/>
      <c r="CV614" s="53"/>
      <c r="CW614" s="53"/>
      <c r="CX614" s="53"/>
      <c r="CY614" s="53"/>
      <c r="CZ614" s="53"/>
      <c r="DA614" s="53"/>
      <c r="DB614" s="53"/>
      <c r="DC614" s="53"/>
      <c r="DD614" s="53"/>
      <c r="DE614" s="53"/>
      <c r="DF614" s="53"/>
      <c r="DG614" s="53"/>
      <c r="DH614" s="53"/>
      <c r="DI614" s="53"/>
      <c r="DJ614" s="53"/>
      <c r="DK614" s="53"/>
      <c r="DL614" s="53"/>
      <c r="DM614" s="53"/>
      <c r="DN614" s="53"/>
      <c r="DO614" s="53"/>
      <c r="DP614" s="53"/>
      <c r="DQ614" s="53"/>
      <c r="DR614" s="53"/>
      <c r="DS614" s="53"/>
      <c r="DT614" s="53"/>
      <c r="DU614" s="53"/>
      <c r="DV614" s="53"/>
      <c r="DW614" s="53"/>
      <c r="DX614" s="53"/>
      <c r="DY614" s="53"/>
      <c r="DZ614" s="53"/>
      <c r="EA614" s="53"/>
      <c r="EB614" s="53"/>
      <c r="EC614" s="53"/>
      <c r="ED614" s="53"/>
      <c r="EE614" s="53"/>
      <c r="EF614" s="53"/>
      <c r="EG614" s="53"/>
      <c r="EH614" s="53"/>
      <c r="EI614" s="53"/>
      <c r="EJ614" s="53"/>
      <c r="EK614" s="53"/>
      <c r="EL614" s="53"/>
      <c r="EM614" s="53"/>
      <c r="EN614" s="53"/>
      <c r="EO614" s="53"/>
      <c r="EP614" s="53"/>
      <c r="EQ614" s="53"/>
      <c r="ER614" s="53"/>
      <c r="ES614" s="53"/>
      <c r="ET614" s="53"/>
      <c r="EU614" s="53"/>
      <c r="EV614" s="53"/>
      <c r="EW614" s="53"/>
      <c r="EX614" s="53"/>
      <c r="EY614" s="53"/>
      <c r="EZ614" s="53"/>
      <c r="FA614" s="53"/>
      <c r="FB614" s="53"/>
      <c r="FC614" s="53"/>
      <c r="FD614" s="53"/>
      <c r="FE614" s="53"/>
      <c r="FF614" s="53"/>
      <c r="FG614" s="53"/>
      <c r="FH614" s="53"/>
      <c r="FI614" s="53"/>
      <c r="FJ614" s="53"/>
      <c r="FK614" s="53"/>
      <c r="FL614" s="53"/>
      <c r="FM614" s="53"/>
      <c r="FN614" s="53"/>
      <c r="FO614" s="53"/>
      <c r="FP614" s="53"/>
      <c r="FQ614" s="53"/>
      <c r="FR614" s="53"/>
      <c r="FS614" s="53"/>
      <c r="FT614" s="53"/>
      <c r="FU614" s="53"/>
      <c r="FV614" s="53"/>
      <c r="FW614" s="53"/>
      <c r="FX614" s="53"/>
      <c r="FY614" s="53"/>
      <c r="FZ614" s="53"/>
      <c r="GA614" s="53"/>
      <c r="GB614" s="53"/>
      <c r="GC614" s="53"/>
      <c r="GD614" s="53"/>
      <c r="GE614" s="53"/>
      <c r="GF614" s="53"/>
      <c r="GG614" s="53"/>
      <c r="GH614" s="53"/>
      <c r="GI614" s="53"/>
      <c r="GJ614" s="53"/>
      <c r="GK614" s="53"/>
      <c r="GL614" s="53"/>
      <c r="GM614" s="53"/>
      <c r="GN614" s="53"/>
      <c r="GO614" s="53"/>
      <c r="GP614" s="53"/>
      <c r="GQ614" s="53"/>
      <c r="GR614" s="53"/>
      <c r="GS614" s="53"/>
      <c r="GT614" s="53"/>
      <c r="GU614" s="53"/>
      <c r="GV614" s="53"/>
      <c r="GW614" s="53"/>
      <c r="GX614" s="53"/>
      <c r="GY614" s="53"/>
      <c r="GZ614" s="53"/>
      <c r="HA614" s="53"/>
      <c r="HB614" s="53"/>
      <c r="HC614" s="53"/>
      <c r="HD614" s="53"/>
      <c r="HE614" s="53"/>
      <c r="HF614" s="53"/>
      <c r="HG614" s="53"/>
      <c r="HH614" s="53"/>
      <c r="HI614" s="53"/>
      <c r="HJ614" s="53"/>
      <c r="HK614" s="53"/>
      <c r="HL614" s="53"/>
      <c r="HM614" s="53"/>
      <c r="HN614" s="53"/>
      <c r="HO614" s="53"/>
      <c r="HP614" s="53"/>
      <c r="HQ614" s="53"/>
      <c r="HR614" s="53"/>
      <c r="HS614" s="53"/>
      <c r="HT614" s="53"/>
      <c r="HU614" s="53"/>
      <c r="HV614" s="53"/>
      <c r="HW614" s="53"/>
      <c r="HX614" s="53"/>
      <c r="HY614" s="53"/>
      <c r="HZ614" s="53"/>
      <c r="IA614" s="53"/>
    </row>
    <row r="615" spans="1:17" s="39" customFormat="1" ht="36" customHeight="1">
      <c r="A615" s="34" t="s">
        <v>431</v>
      </c>
      <c r="B615" s="35"/>
      <c r="C615" s="35"/>
      <c r="D615" s="36">
        <f>D617</f>
        <v>760000</v>
      </c>
      <c r="E615" s="36">
        <f>E617</f>
        <v>1220000</v>
      </c>
      <c r="F615" s="36">
        <f>D615+E615</f>
        <v>1980000</v>
      </c>
      <c r="G615" s="36">
        <f>G617</f>
        <v>1960000</v>
      </c>
      <c r="H615" s="36">
        <f>H617</f>
        <v>6032500</v>
      </c>
      <c r="I615" s="36">
        <f>G615+H615</f>
        <v>7992500</v>
      </c>
      <c r="J615" s="36">
        <f>G615+H615</f>
        <v>7992500</v>
      </c>
      <c r="K615" s="36"/>
      <c r="L615" s="36"/>
      <c r="M615" s="36"/>
      <c r="N615" s="36">
        <f>N619*N621</f>
        <v>368000</v>
      </c>
      <c r="O615" s="36">
        <f>O619*O621</f>
        <v>7632000</v>
      </c>
      <c r="P615" s="36">
        <f>N615+O615</f>
        <v>8000000</v>
      </c>
      <c r="Q615" s="78"/>
    </row>
    <row r="616" spans="1:235" ht="11.25">
      <c r="A616" s="5" t="s">
        <v>4</v>
      </c>
      <c r="B616" s="6"/>
      <c r="C616" s="6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24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3"/>
      <c r="AM616" s="53"/>
      <c r="AN616" s="53"/>
      <c r="AO616" s="53"/>
      <c r="AP616" s="53"/>
      <c r="AQ616" s="53"/>
      <c r="AR616" s="53"/>
      <c r="AS616" s="53"/>
      <c r="AT616" s="53"/>
      <c r="AU616" s="53"/>
      <c r="AV616" s="53"/>
      <c r="AW616" s="53"/>
      <c r="AX616" s="53"/>
      <c r="AY616" s="53"/>
      <c r="AZ616" s="53"/>
      <c r="BA616" s="53"/>
      <c r="BB616" s="53"/>
      <c r="BC616" s="53"/>
      <c r="BD616" s="53"/>
      <c r="BE616" s="53"/>
      <c r="BF616" s="53"/>
      <c r="BG616" s="53"/>
      <c r="BH616" s="53"/>
      <c r="BI616" s="53"/>
      <c r="BJ616" s="53"/>
      <c r="BK616" s="53"/>
      <c r="BL616" s="53"/>
      <c r="BM616" s="53"/>
      <c r="BN616" s="53"/>
      <c r="BO616" s="53"/>
      <c r="BP616" s="53"/>
      <c r="BQ616" s="53"/>
      <c r="BR616" s="53"/>
      <c r="BS616" s="53"/>
      <c r="BT616" s="53"/>
      <c r="BU616" s="53"/>
      <c r="BV616" s="53"/>
      <c r="BW616" s="53"/>
      <c r="BX616" s="53"/>
      <c r="BY616" s="53"/>
      <c r="BZ616" s="53"/>
      <c r="CA616" s="53"/>
      <c r="CB616" s="53"/>
      <c r="CC616" s="53"/>
      <c r="CD616" s="53"/>
      <c r="CE616" s="53"/>
      <c r="CF616" s="53"/>
      <c r="CG616" s="53"/>
      <c r="CH616" s="53"/>
      <c r="CI616" s="53"/>
      <c r="CJ616" s="53"/>
      <c r="CK616" s="53"/>
      <c r="CL616" s="53"/>
      <c r="CM616" s="53"/>
      <c r="CN616" s="53"/>
      <c r="CO616" s="53"/>
      <c r="CP616" s="53"/>
      <c r="CQ616" s="53"/>
      <c r="CR616" s="53"/>
      <c r="CS616" s="53"/>
      <c r="CT616" s="53"/>
      <c r="CU616" s="53"/>
      <c r="CV616" s="53"/>
      <c r="CW616" s="53"/>
      <c r="CX616" s="53"/>
      <c r="CY616" s="53"/>
      <c r="CZ616" s="53"/>
      <c r="DA616" s="53"/>
      <c r="DB616" s="53"/>
      <c r="DC616" s="53"/>
      <c r="DD616" s="53"/>
      <c r="DE616" s="53"/>
      <c r="DF616" s="53"/>
      <c r="DG616" s="53"/>
      <c r="DH616" s="53"/>
      <c r="DI616" s="53"/>
      <c r="DJ616" s="53"/>
      <c r="DK616" s="53"/>
      <c r="DL616" s="53"/>
      <c r="DM616" s="53"/>
      <c r="DN616" s="53"/>
      <c r="DO616" s="53"/>
      <c r="DP616" s="53"/>
      <c r="DQ616" s="53"/>
      <c r="DR616" s="53"/>
      <c r="DS616" s="53"/>
      <c r="DT616" s="53"/>
      <c r="DU616" s="53"/>
      <c r="DV616" s="53"/>
      <c r="DW616" s="53"/>
      <c r="DX616" s="53"/>
      <c r="DY616" s="53"/>
      <c r="DZ616" s="53"/>
      <c r="EA616" s="53"/>
      <c r="EB616" s="53"/>
      <c r="EC616" s="53"/>
      <c r="ED616" s="53"/>
      <c r="EE616" s="53"/>
      <c r="EF616" s="53"/>
      <c r="EG616" s="53"/>
      <c r="EH616" s="53"/>
      <c r="EI616" s="53"/>
      <c r="EJ616" s="53"/>
      <c r="EK616" s="53"/>
      <c r="EL616" s="53"/>
      <c r="EM616" s="53"/>
      <c r="EN616" s="53"/>
      <c r="EO616" s="53"/>
      <c r="EP616" s="53"/>
      <c r="EQ616" s="53"/>
      <c r="ER616" s="53"/>
      <c r="ES616" s="53"/>
      <c r="ET616" s="53"/>
      <c r="EU616" s="53"/>
      <c r="EV616" s="53"/>
      <c r="EW616" s="53"/>
      <c r="EX616" s="53"/>
      <c r="EY616" s="53"/>
      <c r="EZ616" s="53"/>
      <c r="FA616" s="53"/>
      <c r="FB616" s="53"/>
      <c r="FC616" s="53"/>
      <c r="FD616" s="53"/>
      <c r="FE616" s="53"/>
      <c r="FF616" s="53"/>
      <c r="FG616" s="53"/>
      <c r="FH616" s="53"/>
      <c r="FI616" s="53"/>
      <c r="FJ616" s="53"/>
      <c r="FK616" s="53"/>
      <c r="FL616" s="53"/>
      <c r="FM616" s="53"/>
      <c r="FN616" s="53"/>
      <c r="FO616" s="53"/>
      <c r="FP616" s="53"/>
      <c r="FQ616" s="53"/>
      <c r="FR616" s="53"/>
      <c r="FS616" s="53"/>
      <c r="FT616" s="53"/>
      <c r="FU616" s="53"/>
      <c r="FV616" s="53"/>
      <c r="FW616" s="53"/>
      <c r="FX616" s="53"/>
      <c r="FY616" s="53"/>
      <c r="FZ616" s="53"/>
      <c r="GA616" s="53"/>
      <c r="GB616" s="53"/>
      <c r="GC616" s="53"/>
      <c r="GD616" s="53"/>
      <c r="GE616" s="53"/>
      <c r="GF616" s="53"/>
      <c r="GG616" s="53"/>
      <c r="GH616" s="53"/>
      <c r="GI616" s="53"/>
      <c r="GJ616" s="53"/>
      <c r="GK616" s="53"/>
      <c r="GL616" s="53"/>
      <c r="GM616" s="53"/>
      <c r="GN616" s="53"/>
      <c r="GO616" s="53"/>
      <c r="GP616" s="53"/>
      <c r="GQ616" s="53"/>
      <c r="GR616" s="53"/>
      <c r="GS616" s="53"/>
      <c r="GT616" s="53"/>
      <c r="GU616" s="53"/>
      <c r="GV616" s="53"/>
      <c r="GW616" s="53"/>
      <c r="GX616" s="53"/>
      <c r="GY616" s="53"/>
      <c r="GZ616" s="53"/>
      <c r="HA616" s="53"/>
      <c r="HB616" s="53"/>
      <c r="HC616" s="53"/>
      <c r="HD616" s="53"/>
      <c r="HE616" s="53"/>
      <c r="HF616" s="53"/>
      <c r="HG616" s="53"/>
      <c r="HH616" s="53"/>
      <c r="HI616" s="53"/>
      <c r="HJ616" s="53"/>
      <c r="HK616" s="53"/>
      <c r="HL616" s="53"/>
      <c r="HM616" s="53"/>
      <c r="HN616" s="53"/>
      <c r="HO616" s="53"/>
      <c r="HP616" s="53"/>
      <c r="HQ616" s="53"/>
      <c r="HR616" s="53"/>
      <c r="HS616" s="53"/>
      <c r="HT616" s="53"/>
      <c r="HU616" s="53"/>
      <c r="HV616" s="53"/>
      <c r="HW616" s="53"/>
      <c r="HX616" s="53"/>
      <c r="HY616" s="53"/>
      <c r="HZ616" s="53"/>
      <c r="IA616" s="53"/>
    </row>
    <row r="617" spans="1:235" ht="11.25">
      <c r="A617" s="8" t="s">
        <v>43</v>
      </c>
      <c r="B617" s="6"/>
      <c r="C617" s="6"/>
      <c r="D617" s="7">
        <f>D619*D621</f>
        <v>760000</v>
      </c>
      <c r="E617" s="7">
        <f>E619*E621</f>
        <v>1220000</v>
      </c>
      <c r="F617" s="7">
        <f>D617+E617</f>
        <v>1980000</v>
      </c>
      <c r="G617" s="7">
        <f>G619*G621</f>
        <v>1960000</v>
      </c>
      <c r="H617" s="7">
        <f>H619*H621</f>
        <v>6032500</v>
      </c>
      <c r="I617" s="7"/>
      <c r="J617" s="7">
        <f>G617+H617</f>
        <v>7992500</v>
      </c>
      <c r="K617" s="7"/>
      <c r="L617" s="7"/>
      <c r="M617" s="7"/>
      <c r="N617" s="7">
        <f>N619*N621</f>
        <v>368000</v>
      </c>
      <c r="O617" s="7">
        <f>O619*O621</f>
        <v>7632000</v>
      </c>
      <c r="P617" s="7">
        <f>N617+O617</f>
        <v>8000000</v>
      </c>
      <c r="Q617" s="24"/>
      <c r="R617" s="53"/>
      <c r="S617" s="53"/>
      <c r="T617" s="53"/>
      <c r="U617" s="53"/>
      <c r="V617" s="53"/>
      <c r="W617" s="53"/>
      <c r="X617" s="53"/>
      <c r="Y617" s="53"/>
      <c r="Z617" s="53"/>
      <c r="AA617" s="53"/>
      <c r="AB617" s="53"/>
      <c r="AC617" s="53"/>
      <c r="AD617" s="53"/>
      <c r="AE617" s="53"/>
      <c r="AF617" s="53"/>
      <c r="AG617" s="53"/>
      <c r="AH617" s="53"/>
      <c r="AI617" s="53"/>
      <c r="AJ617" s="53"/>
      <c r="AK617" s="53"/>
      <c r="AL617" s="53"/>
      <c r="AM617" s="53"/>
      <c r="AN617" s="53"/>
      <c r="AO617" s="53"/>
      <c r="AP617" s="53"/>
      <c r="AQ617" s="53"/>
      <c r="AR617" s="53"/>
      <c r="AS617" s="53"/>
      <c r="AT617" s="53"/>
      <c r="AU617" s="53"/>
      <c r="AV617" s="53"/>
      <c r="AW617" s="53"/>
      <c r="AX617" s="53"/>
      <c r="AY617" s="53"/>
      <c r="AZ617" s="53"/>
      <c r="BA617" s="53"/>
      <c r="BB617" s="53"/>
      <c r="BC617" s="53"/>
      <c r="BD617" s="53"/>
      <c r="BE617" s="53"/>
      <c r="BF617" s="53"/>
      <c r="BG617" s="53"/>
      <c r="BH617" s="53"/>
      <c r="BI617" s="53"/>
      <c r="BJ617" s="53"/>
      <c r="BK617" s="53"/>
      <c r="BL617" s="53"/>
      <c r="BM617" s="53"/>
      <c r="BN617" s="53"/>
      <c r="BO617" s="53"/>
      <c r="BP617" s="53"/>
      <c r="BQ617" s="53"/>
      <c r="BR617" s="53"/>
      <c r="BS617" s="53"/>
      <c r="BT617" s="53"/>
      <c r="BU617" s="53"/>
      <c r="BV617" s="53"/>
      <c r="BW617" s="53"/>
      <c r="BX617" s="53"/>
      <c r="BY617" s="53"/>
      <c r="BZ617" s="53"/>
      <c r="CA617" s="53"/>
      <c r="CB617" s="53"/>
      <c r="CC617" s="53"/>
      <c r="CD617" s="53"/>
      <c r="CE617" s="53"/>
      <c r="CF617" s="53"/>
      <c r="CG617" s="53"/>
      <c r="CH617" s="53"/>
      <c r="CI617" s="53"/>
      <c r="CJ617" s="53"/>
      <c r="CK617" s="53"/>
      <c r="CL617" s="53"/>
      <c r="CM617" s="53"/>
      <c r="CN617" s="53"/>
      <c r="CO617" s="53"/>
      <c r="CP617" s="53"/>
      <c r="CQ617" s="53"/>
      <c r="CR617" s="53"/>
      <c r="CS617" s="53"/>
      <c r="CT617" s="53"/>
      <c r="CU617" s="53"/>
      <c r="CV617" s="53"/>
      <c r="CW617" s="53"/>
      <c r="CX617" s="53"/>
      <c r="CY617" s="53"/>
      <c r="CZ617" s="53"/>
      <c r="DA617" s="53"/>
      <c r="DB617" s="53"/>
      <c r="DC617" s="53"/>
      <c r="DD617" s="53"/>
      <c r="DE617" s="53"/>
      <c r="DF617" s="53"/>
      <c r="DG617" s="53"/>
      <c r="DH617" s="53"/>
      <c r="DI617" s="53"/>
      <c r="DJ617" s="53"/>
      <c r="DK617" s="53"/>
      <c r="DL617" s="53"/>
      <c r="DM617" s="53"/>
      <c r="DN617" s="53"/>
      <c r="DO617" s="53"/>
      <c r="DP617" s="53"/>
      <c r="DQ617" s="53"/>
      <c r="DR617" s="53"/>
      <c r="DS617" s="53"/>
      <c r="DT617" s="53"/>
      <c r="DU617" s="53"/>
      <c r="DV617" s="53"/>
      <c r="DW617" s="53"/>
      <c r="DX617" s="53"/>
      <c r="DY617" s="53"/>
      <c r="DZ617" s="53"/>
      <c r="EA617" s="53"/>
      <c r="EB617" s="53"/>
      <c r="EC617" s="53"/>
      <c r="ED617" s="53"/>
      <c r="EE617" s="53"/>
      <c r="EF617" s="53"/>
      <c r="EG617" s="53"/>
      <c r="EH617" s="53"/>
      <c r="EI617" s="53"/>
      <c r="EJ617" s="53"/>
      <c r="EK617" s="53"/>
      <c r="EL617" s="53"/>
      <c r="EM617" s="53"/>
      <c r="EN617" s="53"/>
      <c r="EO617" s="53"/>
      <c r="EP617" s="53"/>
      <c r="EQ617" s="53"/>
      <c r="ER617" s="53"/>
      <c r="ES617" s="53"/>
      <c r="ET617" s="53"/>
      <c r="EU617" s="53"/>
      <c r="EV617" s="53"/>
      <c r="EW617" s="53"/>
      <c r="EX617" s="53"/>
      <c r="EY617" s="53"/>
      <c r="EZ617" s="53"/>
      <c r="FA617" s="53"/>
      <c r="FB617" s="53"/>
      <c r="FC617" s="53"/>
      <c r="FD617" s="53"/>
      <c r="FE617" s="53"/>
      <c r="FF617" s="53"/>
      <c r="FG617" s="53"/>
      <c r="FH617" s="53"/>
      <c r="FI617" s="53"/>
      <c r="FJ617" s="53"/>
      <c r="FK617" s="53"/>
      <c r="FL617" s="53"/>
      <c r="FM617" s="53"/>
      <c r="FN617" s="53"/>
      <c r="FO617" s="53"/>
      <c r="FP617" s="53"/>
      <c r="FQ617" s="53"/>
      <c r="FR617" s="53"/>
      <c r="FS617" s="53"/>
      <c r="FT617" s="53"/>
      <c r="FU617" s="53"/>
      <c r="FV617" s="53"/>
      <c r="FW617" s="53"/>
      <c r="FX617" s="53"/>
      <c r="FY617" s="53"/>
      <c r="FZ617" s="53"/>
      <c r="GA617" s="53"/>
      <c r="GB617" s="53"/>
      <c r="GC617" s="53"/>
      <c r="GD617" s="53"/>
      <c r="GE617" s="53"/>
      <c r="GF617" s="53"/>
      <c r="GG617" s="53"/>
      <c r="GH617" s="53"/>
      <c r="GI617" s="53"/>
      <c r="GJ617" s="53"/>
      <c r="GK617" s="53"/>
      <c r="GL617" s="53"/>
      <c r="GM617" s="53"/>
      <c r="GN617" s="53"/>
      <c r="GO617" s="53"/>
      <c r="GP617" s="53"/>
      <c r="GQ617" s="53"/>
      <c r="GR617" s="53"/>
      <c r="GS617" s="53"/>
      <c r="GT617" s="53"/>
      <c r="GU617" s="53"/>
      <c r="GV617" s="53"/>
      <c r="GW617" s="53"/>
      <c r="GX617" s="53"/>
      <c r="GY617" s="53"/>
      <c r="GZ617" s="53"/>
      <c r="HA617" s="53"/>
      <c r="HB617" s="53"/>
      <c r="HC617" s="53"/>
      <c r="HD617" s="53"/>
      <c r="HE617" s="53"/>
      <c r="HF617" s="53"/>
      <c r="HG617" s="53"/>
      <c r="HH617" s="53"/>
      <c r="HI617" s="53"/>
      <c r="HJ617" s="53"/>
      <c r="HK617" s="53"/>
      <c r="HL617" s="53"/>
      <c r="HM617" s="53"/>
      <c r="HN617" s="53"/>
      <c r="HO617" s="53"/>
      <c r="HP617" s="53"/>
      <c r="HQ617" s="53"/>
      <c r="HR617" s="53"/>
      <c r="HS617" s="53"/>
      <c r="HT617" s="53"/>
      <c r="HU617" s="53"/>
      <c r="HV617" s="53"/>
      <c r="HW617" s="53"/>
      <c r="HX617" s="53"/>
      <c r="HY617" s="53"/>
      <c r="HZ617" s="53"/>
      <c r="IA617" s="53"/>
    </row>
    <row r="618" spans="1:235" ht="11.25">
      <c r="A618" s="5" t="s">
        <v>5</v>
      </c>
      <c r="B618" s="6"/>
      <c r="C618" s="6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24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3"/>
      <c r="AK618" s="53"/>
      <c r="AL618" s="53"/>
      <c r="AM618" s="53"/>
      <c r="AN618" s="53"/>
      <c r="AO618" s="53"/>
      <c r="AP618" s="53"/>
      <c r="AQ618" s="53"/>
      <c r="AR618" s="53"/>
      <c r="AS618" s="53"/>
      <c r="AT618" s="53"/>
      <c r="AU618" s="53"/>
      <c r="AV618" s="53"/>
      <c r="AW618" s="53"/>
      <c r="AX618" s="53"/>
      <c r="AY618" s="53"/>
      <c r="AZ618" s="53"/>
      <c r="BA618" s="53"/>
      <c r="BB618" s="53"/>
      <c r="BC618" s="53"/>
      <c r="BD618" s="53"/>
      <c r="BE618" s="53"/>
      <c r="BF618" s="53"/>
      <c r="BG618" s="53"/>
      <c r="BH618" s="53"/>
      <c r="BI618" s="53"/>
      <c r="BJ618" s="53"/>
      <c r="BK618" s="53"/>
      <c r="BL618" s="53"/>
      <c r="BM618" s="53"/>
      <c r="BN618" s="53"/>
      <c r="BO618" s="53"/>
      <c r="BP618" s="53"/>
      <c r="BQ618" s="53"/>
      <c r="BR618" s="53"/>
      <c r="BS618" s="53"/>
      <c r="BT618" s="53"/>
      <c r="BU618" s="53"/>
      <c r="BV618" s="53"/>
      <c r="BW618" s="53"/>
      <c r="BX618" s="53"/>
      <c r="BY618" s="53"/>
      <c r="BZ618" s="53"/>
      <c r="CA618" s="53"/>
      <c r="CB618" s="53"/>
      <c r="CC618" s="53"/>
      <c r="CD618" s="53"/>
      <c r="CE618" s="53"/>
      <c r="CF618" s="53"/>
      <c r="CG618" s="53"/>
      <c r="CH618" s="53"/>
      <c r="CI618" s="53"/>
      <c r="CJ618" s="53"/>
      <c r="CK618" s="53"/>
      <c r="CL618" s="53"/>
      <c r="CM618" s="53"/>
      <c r="CN618" s="53"/>
      <c r="CO618" s="53"/>
      <c r="CP618" s="53"/>
      <c r="CQ618" s="53"/>
      <c r="CR618" s="53"/>
      <c r="CS618" s="53"/>
      <c r="CT618" s="53"/>
      <c r="CU618" s="53"/>
      <c r="CV618" s="53"/>
      <c r="CW618" s="53"/>
      <c r="CX618" s="53"/>
      <c r="CY618" s="53"/>
      <c r="CZ618" s="53"/>
      <c r="DA618" s="53"/>
      <c r="DB618" s="53"/>
      <c r="DC618" s="53"/>
      <c r="DD618" s="53"/>
      <c r="DE618" s="53"/>
      <c r="DF618" s="53"/>
      <c r="DG618" s="53"/>
      <c r="DH618" s="53"/>
      <c r="DI618" s="53"/>
      <c r="DJ618" s="53"/>
      <c r="DK618" s="53"/>
      <c r="DL618" s="53"/>
      <c r="DM618" s="53"/>
      <c r="DN618" s="53"/>
      <c r="DO618" s="53"/>
      <c r="DP618" s="53"/>
      <c r="DQ618" s="53"/>
      <c r="DR618" s="53"/>
      <c r="DS618" s="53"/>
      <c r="DT618" s="53"/>
      <c r="DU618" s="53"/>
      <c r="DV618" s="53"/>
      <c r="DW618" s="53"/>
      <c r="DX618" s="53"/>
      <c r="DY618" s="53"/>
      <c r="DZ618" s="53"/>
      <c r="EA618" s="53"/>
      <c r="EB618" s="53"/>
      <c r="EC618" s="53"/>
      <c r="ED618" s="53"/>
      <c r="EE618" s="53"/>
      <c r="EF618" s="53"/>
      <c r="EG618" s="53"/>
      <c r="EH618" s="53"/>
      <c r="EI618" s="53"/>
      <c r="EJ618" s="53"/>
      <c r="EK618" s="53"/>
      <c r="EL618" s="53"/>
      <c r="EM618" s="53"/>
      <c r="EN618" s="53"/>
      <c r="EO618" s="53"/>
      <c r="EP618" s="53"/>
      <c r="EQ618" s="53"/>
      <c r="ER618" s="53"/>
      <c r="ES618" s="53"/>
      <c r="ET618" s="53"/>
      <c r="EU618" s="53"/>
      <c r="EV618" s="53"/>
      <c r="EW618" s="53"/>
      <c r="EX618" s="53"/>
      <c r="EY618" s="53"/>
      <c r="EZ618" s="53"/>
      <c r="FA618" s="53"/>
      <c r="FB618" s="53"/>
      <c r="FC618" s="53"/>
      <c r="FD618" s="53"/>
      <c r="FE618" s="53"/>
      <c r="FF618" s="53"/>
      <c r="FG618" s="53"/>
      <c r="FH618" s="53"/>
      <c r="FI618" s="53"/>
      <c r="FJ618" s="53"/>
      <c r="FK618" s="53"/>
      <c r="FL618" s="53"/>
      <c r="FM618" s="53"/>
      <c r="FN618" s="53"/>
      <c r="FO618" s="53"/>
      <c r="FP618" s="53"/>
      <c r="FQ618" s="53"/>
      <c r="FR618" s="53"/>
      <c r="FS618" s="53"/>
      <c r="FT618" s="53"/>
      <c r="FU618" s="53"/>
      <c r="FV618" s="53"/>
      <c r="FW618" s="53"/>
      <c r="FX618" s="53"/>
      <c r="FY618" s="53"/>
      <c r="FZ618" s="53"/>
      <c r="GA618" s="53"/>
      <c r="GB618" s="53"/>
      <c r="GC618" s="53"/>
      <c r="GD618" s="53"/>
      <c r="GE618" s="53"/>
      <c r="GF618" s="53"/>
      <c r="GG618" s="53"/>
      <c r="GH618" s="53"/>
      <c r="GI618" s="53"/>
      <c r="GJ618" s="53"/>
      <c r="GK618" s="53"/>
      <c r="GL618" s="53"/>
      <c r="GM618" s="53"/>
      <c r="GN618" s="53"/>
      <c r="GO618" s="53"/>
      <c r="GP618" s="53"/>
      <c r="GQ618" s="53"/>
      <c r="GR618" s="53"/>
      <c r="GS618" s="53"/>
      <c r="GT618" s="53"/>
      <c r="GU618" s="53"/>
      <c r="GV618" s="53"/>
      <c r="GW618" s="53"/>
      <c r="GX618" s="53"/>
      <c r="GY618" s="53"/>
      <c r="GZ618" s="53"/>
      <c r="HA618" s="53"/>
      <c r="HB618" s="53"/>
      <c r="HC618" s="53"/>
      <c r="HD618" s="53"/>
      <c r="HE618" s="53"/>
      <c r="HF618" s="53"/>
      <c r="HG618" s="53"/>
      <c r="HH618" s="53"/>
      <c r="HI618" s="53"/>
      <c r="HJ618" s="53"/>
      <c r="HK618" s="53"/>
      <c r="HL618" s="53"/>
      <c r="HM618" s="53"/>
      <c r="HN618" s="53"/>
      <c r="HO618" s="53"/>
      <c r="HP618" s="53"/>
      <c r="HQ618" s="53"/>
      <c r="HR618" s="53"/>
      <c r="HS618" s="53"/>
      <c r="HT618" s="53"/>
      <c r="HU618" s="53"/>
      <c r="HV618" s="53"/>
      <c r="HW618" s="53"/>
      <c r="HX618" s="53"/>
      <c r="HY618" s="53"/>
      <c r="HZ618" s="53"/>
      <c r="IA618" s="53"/>
    </row>
    <row r="619" spans="1:235" ht="22.5">
      <c r="A619" s="8" t="s">
        <v>181</v>
      </c>
      <c r="B619" s="6"/>
      <c r="C619" s="6"/>
      <c r="D619" s="7">
        <v>1</v>
      </c>
      <c r="E619" s="7">
        <v>1</v>
      </c>
      <c r="F619" s="7">
        <f>D619+E619</f>
        <v>2</v>
      </c>
      <c r="G619" s="7">
        <v>1</v>
      </c>
      <c r="H619" s="7">
        <v>1</v>
      </c>
      <c r="I619" s="7"/>
      <c r="J619" s="7">
        <v>1</v>
      </c>
      <c r="K619" s="7"/>
      <c r="L619" s="7"/>
      <c r="M619" s="7"/>
      <c r="N619" s="7">
        <v>1</v>
      </c>
      <c r="O619" s="7">
        <v>1</v>
      </c>
      <c r="P619" s="7">
        <v>1</v>
      </c>
      <c r="Q619" s="24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3"/>
      <c r="AM619" s="53"/>
      <c r="AN619" s="53"/>
      <c r="AO619" s="53"/>
      <c r="AP619" s="53"/>
      <c r="AQ619" s="53"/>
      <c r="AR619" s="53"/>
      <c r="AS619" s="53"/>
      <c r="AT619" s="53"/>
      <c r="AU619" s="53"/>
      <c r="AV619" s="53"/>
      <c r="AW619" s="53"/>
      <c r="AX619" s="53"/>
      <c r="AY619" s="53"/>
      <c r="AZ619" s="53"/>
      <c r="BA619" s="53"/>
      <c r="BB619" s="53"/>
      <c r="BC619" s="53"/>
      <c r="BD619" s="53"/>
      <c r="BE619" s="53"/>
      <c r="BF619" s="53"/>
      <c r="BG619" s="53"/>
      <c r="BH619" s="53"/>
      <c r="BI619" s="53"/>
      <c r="BJ619" s="53"/>
      <c r="BK619" s="53"/>
      <c r="BL619" s="53"/>
      <c r="BM619" s="53"/>
      <c r="BN619" s="53"/>
      <c r="BO619" s="53"/>
      <c r="BP619" s="53"/>
      <c r="BQ619" s="53"/>
      <c r="BR619" s="53"/>
      <c r="BS619" s="53"/>
      <c r="BT619" s="53"/>
      <c r="BU619" s="53"/>
      <c r="BV619" s="53"/>
      <c r="BW619" s="53"/>
      <c r="BX619" s="53"/>
      <c r="BY619" s="53"/>
      <c r="BZ619" s="53"/>
      <c r="CA619" s="53"/>
      <c r="CB619" s="53"/>
      <c r="CC619" s="53"/>
      <c r="CD619" s="53"/>
      <c r="CE619" s="53"/>
      <c r="CF619" s="53"/>
      <c r="CG619" s="53"/>
      <c r="CH619" s="53"/>
      <c r="CI619" s="53"/>
      <c r="CJ619" s="53"/>
      <c r="CK619" s="53"/>
      <c r="CL619" s="53"/>
      <c r="CM619" s="53"/>
      <c r="CN619" s="53"/>
      <c r="CO619" s="53"/>
      <c r="CP619" s="53"/>
      <c r="CQ619" s="53"/>
      <c r="CR619" s="53"/>
      <c r="CS619" s="53"/>
      <c r="CT619" s="53"/>
      <c r="CU619" s="53"/>
      <c r="CV619" s="53"/>
      <c r="CW619" s="53"/>
      <c r="CX619" s="53"/>
      <c r="CY619" s="53"/>
      <c r="CZ619" s="53"/>
      <c r="DA619" s="53"/>
      <c r="DB619" s="53"/>
      <c r="DC619" s="53"/>
      <c r="DD619" s="53"/>
      <c r="DE619" s="53"/>
      <c r="DF619" s="53"/>
      <c r="DG619" s="53"/>
      <c r="DH619" s="53"/>
      <c r="DI619" s="53"/>
      <c r="DJ619" s="53"/>
      <c r="DK619" s="53"/>
      <c r="DL619" s="53"/>
      <c r="DM619" s="53"/>
      <c r="DN619" s="53"/>
      <c r="DO619" s="53"/>
      <c r="DP619" s="53"/>
      <c r="DQ619" s="53"/>
      <c r="DR619" s="53"/>
      <c r="DS619" s="53"/>
      <c r="DT619" s="53"/>
      <c r="DU619" s="53"/>
      <c r="DV619" s="53"/>
      <c r="DW619" s="53"/>
      <c r="DX619" s="53"/>
      <c r="DY619" s="53"/>
      <c r="DZ619" s="53"/>
      <c r="EA619" s="53"/>
      <c r="EB619" s="53"/>
      <c r="EC619" s="53"/>
      <c r="ED619" s="53"/>
      <c r="EE619" s="53"/>
      <c r="EF619" s="53"/>
      <c r="EG619" s="53"/>
      <c r="EH619" s="53"/>
      <c r="EI619" s="53"/>
      <c r="EJ619" s="53"/>
      <c r="EK619" s="53"/>
      <c r="EL619" s="53"/>
      <c r="EM619" s="53"/>
      <c r="EN619" s="53"/>
      <c r="EO619" s="53"/>
      <c r="EP619" s="53"/>
      <c r="EQ619" s="53"/>
      <c r="ER619" s="53"/>
      <c r="ES619" s="53"/>
      <c r="ET619" s="53"/>
      <c r="EU619" s="53"/>
      <c r="EV619" s="53"/>
      <c r="EW619" s="53"/>
      <c r="EX619" s="53"/>
      <c r="EY619" s="53"/>
      <c r="EZ619" s="53"/>
      <c r="FA619" s="53"/>
      <c r="FB619" s="53"/>
      <c r="FC619" s="53"/>
      <c r="FD619" s="53"/>
      <c r="FE619" s="53"/>
      <c r="FF619" s="53"/>
      <c r="FG619" s="53"/>
      <c r="FH619" s="53"/>
      <c r="FI619" s="53"/>
      <c r="FJ619" s="53"/>
      <c r="FK619" s="53"/>
      <c r="FL619" s="53"/>
      <c r="FM619" s="53"/>
      <c r="FN619" s="53"/>
      <c r="FO619" s="53"/>
      <c r="FP619" s="53"/>
      <c r="FQ619" s="53"/>
      <c r="FR619" s="53"/>
      <c r="FS619" s="53"/>
      <c r="FT619" s="53"/>
      <c r="FU619" s="53"/>
      <c r="FV619" s="53"/>
      <c r="FW619" s="53"/>
      <c r="FX619" s="53"/>
      <c r="FY619" s="53"/>
      <c r="FZ619" s="53"/>
      <c r="GA619" s="53"/>
      <c r="GB619" s="53"/>
      <c r="GC619" s="53"/>
      <c r="GD619" s="53"/>
      <c r="GE619" s="53"/>
      <c r="GF619" s="53"/>
      <c r="GG619" s="53"/>
      <c r="GH619" s="53"/>
      <c r="GI619" s="53"/>
      <c r="GJ619" s="53"/>
      <c r="GK619" s="53"/>
      <c r="GL619" s="53"/>
      <c r="GM619" s="53"/>
      <c r="GN619" s="53"/>
      <c r="GO619" s="53"/>
      <c r="GP619" s="53"/>
      <c r="GQ619" s="53"/>
      <c r="GR619" s="53"/>
      <c r="GS619" s="53"/>
      <c r="GT619" s="53"/>
      <c r="GU619" s="53"/>
      <c r="GV619" s="53"/>
      <c r="GW619" s="53"/>
      <c r="GX619" s="53"/>
      <c r="GY619" s="53"/>
      <c r="GZ619" s="53"/>
      <c r="HA619" s="53"/>
      <c r="HB619" s="53"/>
      <c r="HC619" s="53"/>
      <c r="HD619" s="53"/>
      <c r="HE619" s="53"/>
      <c r="HF619" s="53"/>
      <c r="HG619" s="53"/>
      <c r="HH619" s="53"/>
      <c r="HI619" s="53"/>
      <c r="HJ619" s="53"/>
      <c r="HK619" s="53"/>
      <c r="HL619" s="53"/>
      <c r="HM619" s="53"/>
      <c r="HN619" s="53"/>
      <c r="HO619" s="53"/>
      <c r="HP619" s="53"/>
      <c r="HQ619" s="53"/>
      <c r="HR619" s="53"/>
      <c r="HS619" s="53"/>
      <c r="HT619" s="53"/>
      <c r="HU619" s="53"/>
      <c r="HV619" s="53"/>
      <c r="HW619" s="53"/>
      <c r="HX619" s="53"/>
      <c r="HY619" s="53"/>
      <c r="HZ619" s="53"/>
      <c r="IA619" s="53"/>
    </row>
    <row r="620" spans="1:235" ht="11.25">
      <c r="A620" s="5" t="s">
        <v>7</v>
      </c>
      <c r="B620" s="6"/>
      <c r="C620" s="6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24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3"/>
      <c r="AM620" s="53"/>
      <c r="AN620" s="53"/>
      <c r="AO620" s="53"/>
      <c r="AP620" s="53"/>
      <c r="AQ620" s="53"/>
      <c r="AR620" s="53"/>
      <c r="AS620" s="53"/>
      <c r="AT620" s="53"/>
      <c r="AU620" s="53"/>
      <c r="AV620" s="53"/>
      <c r="AW620" s="53"/>
      <c r="AX620" s="53"/>
      <c r="AY620" s="53"/>
      <c r="AZ620" s="53"/>
      <c r="BA620" s="53"/>
      <c r="BB620" s="53"/>
      <c r="BC620" s="53"/>
      <c r="BD620" s="53"/>
      <c r="BE620" s="53"/>
      <c r="BF620" s="53"/>
      <c r="BG620" s="53"/>
      <c r="BH620" s="53"/>
      <c r="BI620" s="53"/>
      <c r="BJ620" s="53"/>
      <c r="BK620" s="53"/>
      <c r="BL620" s="53"/>
      <c r="BM620" s="53"/>
      <c r="BN620" s="53"/>
      <c r="BO620" s="53"/>
      <c r="BP620" s="53"/>
      <c r="BQ620" s="53"/>
      <c r="BR620" s="53"/>
      <c r="BS620" s="53"/>
      <c r="BT620" s="53"/>
      <c r="BU620" s="53"/>
      <c r="BV620" s="53"/>
      <c r="BW620" s="53"/>
      <c r="BX620" s="53"/>
      <c r="BY620" s="53"/>
      <c r="BZ620" s="53"/>
      <c r="CA620" s="53"/>
      <c r="CB620" s="53"/>
      <c r="CC620" s="53"/>
      <c r="CD620" s="53"/>
      <c r="CE620" s="53"/>
      <c r="CF620" s="53"/>
      <c r="CG620" s="53"/>
      <c r="CH620" s="53"/>
      <c r="CI620" s="53"/>
      <c r="CJ620" s="53"/>
      <c r="CK620" s="53"/>
      <c r="CL620" s="53"/>
      <c r="CM620" s="53"/>
      <c r="CN620" s="53"/>
      <c r="CO620" s="53"/>
      <c r="CP620" s="53"/>
      <c r="CQ620" s="53"/>
      <c r="CR620" s="53"/>
      <c r="CS620" s="53"/>
      <c r="CT620" s="53"/>
      <c r="CU620" s="53"/>
      <c r="CV620" s="53"/>
      <c r="CW620" s="53"/>
      <c r="CX620" s="53"/>
      <c r="CY620" s="53"/>
      <c r="CZ620" s="53"/>
      <c r="DA620" s="53"/>
      <c r="DB620" s="53"/>
      <c r="DC620" s="53"/>
      <c r="DD620" s="53"/>
      <c r="DE620" s="53"/>
      <c r="DF620" s="53"/>
      <c r="DG620" s="53"/>
      <c r="DH620" s="53"/>
      <c r="DI620" s="53"/>
      <c r="DJ620" s="53"/>
      <c r="DK620" s="53"/>
      <c r="DL620" s="53"/>
      <c r="DM620" s="53"/>
      <c r="DN620" s="53"/>
      <c r="DO620" s="53"/>
      <c r="DP620" s="53"/>
      <c r="DQ620" s="53"/>
      <c r="DR620" s="53"/>
      <c r="DS620" s="53"/>
      <c r="DT620" s="53"/>
      <c r="DU620" s="53"/>
      <c r="DV620" s="53"/>
      <c r="DW620" s="53"/>
      <c r="DX620" s="53"/>
      <c r="DY620" s="53"/>
      <c r="DZ620" s="53"/>
      <c r="EA620" s="53"/>
      <c r="EB620" s="53"/>
      <c r="EC620" s="53"/>
      <c r="ED620" s="53"/>
      <c r="EE620" s="53"/>
      <c r="EF620" s="53"/>
      <c r="EG620" s="53"/>
      <c r="EH620" s="53"/>
      <c r="EI620" s="53"/>
      <c r="EJ620" s="53"/>
      <c r="EK620" s="53"/>
      <c r="EL620" s="53"/>
      <c r="EM620" s="53"/>
      <c r="EN620" s="53"/>
      <c r="EO620" s="53"/>
      <c r="EP620" s="53"/>
      <c r="EQ620" s="53"/>
      <c r="ER620" s="53"/>
      <c r="ES620" s="53"/>
      <c r="ET620" s="53"/>
      <c r="EU620" s="53"/>
      <c r="EV620" s="53"/>
      <c r="EW620" s="53"/>
      <c r="EX620" s="53"/>
      <c r="EY620" s="53"/>
      <c r="EZ620" s="53"/>
      <c r="FA620" s="53"/>
      <c r="FB620" s="53"/>
      <c r="FC620" s="53"/>
      <c r="FD620" s="53"/>
      <c r="FE620" s="53"/>
      <c r="FF620" s="53"/>
      <c r="FG620" s="53"/>
      <c r="FH620" s="53"/>
      <c r="FI620" s="53"/>
      <c r="FJ620" s="53"/>
      <c r="FK620" s="53"/>
      <c r="FL620" s="53"/>
      <c r="FM620" s="53"/>
      <c r="FN620" s="53"/>
      <c r="FO620" s="53"/>
      <c r="FP620" s="53"/>
      <c r="FQ620" s="53"/>
      <c r="FR620" s="53"/>
      <c r="FS620" s="53"/>
      <c r="FT620" s="53"/>
      <c r="FU620" s="53"/>
      <c r="FV620" s="53"/>
      <c r="FW620" s="53"/>
      <c r="FX620" s="53"/>
      <c r="FY620" s="53"/>
      <c r="FZ620" s="53"/>
      <c r="GA620" s="53"/>
      <c r="GB620" s="53"/>
      <c r="GC620" s="53"/>
      <c r="GD620" s="53"/>
      <c r="GE620" s="53"/>
      <c r="GF620" s="53"/>
      <c r="GG620" s="53"/>
      <c r="GH620" s="53"/>
      <c r="GI620" s="53"/>
      <c r="GJ620" s="53"/>
      <c r="GK620" s="53"/>
      <c r="GL620" s="53"/>
      <c r="GM620" s="53"/>
      <c r="GN620" s="53"/>
      <c r="GO620" s="53"/>
      <c r="GP620" s="53"/>
      <c r="GQ620" s="53"/>
      <c r="GR620" s="53"/>
      <c r="GS620" s="53"/>
      <c r="GT620" s="53"/>
      <c r="GU620" s="53"/>
      <c r="GV620" s="53"/>
      <c r="GW620" s="53"/>
      <c r="GX620" s="53"/>
      <c r="GY620" s="53"/>
      <c r="GZ620" s="53"/>
      <c r="HA620" s="53"/>
      <c r="HB620" s="53"/>
      <c r="HC620" s="53"/>
      <c r="HD620" s="53"/>
      <c r="HE620" s="53"/>
      <c r="HF620" s="53"/>
      <c r="HG620" s="53"/>
      <c r="HH620" s="53"/>
      <c r="HI620" s="53"/>
      <c r="HJ620" s="53"/>
      <c r="HK620" s="53"/>
      <c r="HL620" s="53"/>
      <c r="HM620" s="53"/>
      <c r="HN620" s="53"/>
      <c r="HO620" s="53"/>
      <c r="HP620" s="53"/>
      <c r="HQ620" s="53"/>
      <c r="HR620" s="53"/>
      <c r="HS620" s="53"/>
      <c r="HT620" s="53"/>
      <c r="HU620" s="53"/>
      <c r="HV620" s="53"/>
      <c r="HW620" s="53"/>
      <c r="HX620" s="53"/>
      <c r="HY620" s="53"/>
      <c r="HZ620" s="53"/>
      <c r="IA620" s="53"/>
    </row>
    <row r="621" spans="1:235" ht="22.5">
      <c r="A621" s="8" t="s">
        <v>182</v>
      </c>
      <c r="B621" s="6"/>
      <c r="C621" s="6"/>
      <c r="D621" s="7">
        <v>760000</v>
      </c>
      <c r="E621" s="7">
        <v>1220000</v>
      </c>
      <c r="F621" s="7">
        <f>D621+E621</f>
        <v>1980000</v>
      </c>
      <c r="G621" s="7">
        <v>1960000</v>
      </c>
      <c r="H621" s="7">
        <v>6032500</v>
      </c>
      <c r="I621" s="7"/>
      <c r="J621" s="23">
        <f>J617/J619</f>
        <v>7992500</v>
      </c>
      <c r="K621" s="23"/>
      <c r="L621" s="23"/>
      <c r="M621" s="23"/>
      <c r="N621" s="23">
        <v>368000</v>
      </c>
      <c r="O621" s="23">
        <v>7632000</v>
      </c>
      <c r="P621" s="7">
        <f>N621+O621</f>
        <v>8000000</v>
      </c>
      <c r="Q621" s="24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3"/>
      <c r="AM621" s="53"/>
      <c r="AN621" s="53"/>
      <c r="AO621" s="53"/>
      <c r="AP621" s="53"/>
      <c r="AQ621" s="53"/>
      <c r="AR621" s="53"/>
      <c r="AS621" s="53"/>
      <c r="AT621" s="53"/>
      <c r="AU621" s="53"/>
      <c r="AV621" s="53"/>
      <c r="AW621" s="53"/>
      <c r="AX621" s="53"/>
      <c r="AY621" s="53"/>
      <c r="AZ621" s="53"/>
      <c r="BA621" s="53"/>
      <c r="BB621" s="53"/>
      <c r="BC621" s="53"/>
      <c r="BD621" s="53"/>
      <c r="BE621" s="53"/>
      <c r="BF621" s="53"/>
      <c r="BG621" s="53"/>
      <c r="BH621" s="53"/>
      <c r="BI621" s="53"/>
      <c r="BJ621" s="53"/>
      <c r="BK621" s="53"/>
      <c r="BL621" s="53"/>
      <c r="BM621" s="53"/>
      <c r="BN621" s="53"/>
      <c r="BO621" s="53"/>
      <c r="BP621" s="53"/>
      <c r="BQ621" s="53"/>
      <c r="BR621" s="53"/>
      <c r="BS621" s="53"/>
      <c r="BT621" s="53"/>
      <c r="BU621" s="53"/>
      <c r="BV621" s="53"/>
      <c r="BW621" s="53"/>
      <c r="BX621" s="53"/>
      <c r="BY621" s="53"/>
      <c r="BZ621" s="53"/>
      <c r="CA621" s="53"/>
      <c r="CB621" s="53"/>
      <c r="CC621" s="53"/>
      <c r="CD621" s="53"/>
      <c r="CE621" s="53"/>
      <c r="CF621" s="53"/>
      <c r="CG621" s="53"/>
      <c r="CH621" s="53"/>
      <c r="CI621" s="53"/>
      <c r="CJ621" s="53"/>
      <c r="CK621" s="53"/>
      <c r="CL621" s="53"/>
      <c r="CM621" s="53"/>
      <c r="CN621" s="53"/>
      <c r="CO621" s="53"/>
      <c r="CP621" s="53"/>
      <c r="CQ621" s="53"/>
      <c r="CR621" s="53"/>
      <c r="CS621" s="53"/>
      <c r="CT621" s="53"/>
      <c r="CU621" s="53"/>
      <c r="CV621" s="53"/>
      <c r="CW621" s="53"/>
      <c r="CX621" s="53"/>
      <c r="CY621" s="53"/>
      <c r="CZ621" s="53"/>
      <c r="DA621" s="53"/>
      <c r="DB621" s="53"/>
      <c r="DC621" s="53"/>
      <c r="DD621" s="53"/>
      <c r="DE621" s="53"/>
      <c r="DF621" s="53"/>
      <c r="DG621" s="53"/>
      <c r="DH621" s="53"/>
      <c r="DI621" s="53"/>
      <c r="DJ621" s="53"/>
      <c r="DK621" s="53"/>
      <c r="DL621" s="53"/>
      <c r="DM621" s="53"/>
      <c r="DN621" s="53"/>
      <c r="DO621" s="53"/>
      <c r="DP621" s="53"/>
      <c r="DQ621" s="53"/>
      <c r="DR621" s="53"/>
      <c r="DS621" s="53"/>
      <c r="DT621" s="53"/>
      <c r="DU621" s="53"/>
      <c r="DV621" s="53"/>
      <c r="DW621" s="53"/>
      <c r="DX621" s="53"/>
      <c r="DY621" s="53"/>
      <c r="DZ621" s="53"/>
      <c r="EA621" s="53"/>
      <c r="EB621" s="53"/>
      <c r="EC621" s="53"/>
      <c r="ED621" s="53"/>
      <c r="EE621" s="53"/>
      <c r="EF621" s="53"/>
      <c r="EG621" s="53"/>
      <c r="EH621" s="53"/>
      <c r="EI621" s="53"/>
      <c r="EJ621" s="53"/>
      <c r="EK621" s="53"/>
      <c r="EL621" s="53"/>
      <c r="EM621" s="53"/>
      <c r="EN621" s="53"/>
      <c r="EO621" s="53"/>
      <c r="EP621" s="53"/>
      <c r="EQ621" s="53"/>
      <c r="ER621" s="53"/>
      <c r="ES621" s="53"/>
      <c r="ET621" s="53"/>
      <c r="EU621" s="53"/>
      <c r="EV621" s="53"/>
      <c r="EW621" s="53"/>
      <c r="EX621" s="53"/>
      <c r="EY621" s="53"/>
      <c r="EZ621" s="53"/>
      <c r="FA621" s="53"/>
      <c r="FB621" s="53"/>
      <c r="FC621" s="53"/>
      <c r="FD621" s="53"/>
      <c r="FE621" s="53"/>
      <c r="FF621" s="53"/>
      <c r="FG621" s="53"/>
      <c r="FH621" s="53"/>
      <c r="FI621" s="53"/>
      <c r="FJ621" s="53"/>
      <c r="FK621" s="53"/>
      <c r="FL621" s="53"/>
      <c r="FM621" s="53"/>
      <c r="FN621" s="53"/>
      <c r="FO621" s="53"/>
      <c r="FP621" s="53"/>
      <c r="FQ621" s="53"/>
      <c r="FR621" s="53"/>
      <c r="FS621" s="53"/>
      <c r="FT621" s="53"/>
      <c r="FU621" s="53"/>
      <c r="FV621" s="53"/>
      <c r="FW621" s="53"/>
      <c r="FX621" s="53"/>
      <c r="FY621" s="53"/>
      <c r="FZ621" s="53"/>
      <c r="GA621" s="53"/>
      <c r="GB621" s="53"/>
      <c r="GC621" s="53"/>
      <c r="GD621" s="53"/>
      <c r="GE621" s="53"/>
      <c r="GF621" s="53"/>
      <c r="GG621" s="53"/>
      <c r="GH621" s="53"/>
      <c r="GI621" s="53"/>
      <c r="GJ621" s="53"/>
      <c r="GK621" s="53"/>
      <c r="GL621" s="53"/>
      <c r="GM621" s="53"/>
      <c r="GN621" s="53"/>
      <c r="GO621" s="53"/>
      <c r="GP621" s="53"/>
      <c r="GQ621" s="53"/>
      <c r="GR621" s="53"/>
      <c r="GS621" s="53"/>
      <c r="GT621" s="53"/>
      <c r="GU621" s="53"/>
      <c r="GV621" s="53"/>
      <c r="GW621" s="53"/>
      <c r="GX621" s="53"/>
      <c r="GY621" s="53"/>
      <c r="GZ621" s="53"/>
      <c r="HA621" s="53"/>
      <c r="HB621" s="53"/>
      <c r="HC621" s="53"/>
      <c r="HD621" s="53"/>
      <c r="HE621" s="53"/>
      <c r="HF621" s="53"/>
      <c r="HG621" s="53"/>
      <c r="HH621" s="53"/>
      <c r="HI621" s="53"/>
      <c r="HJ621" s="53"/>
      <c r="HK621" s="53"/>
      <c r="HL621" s="53"/>
      <c r="HM621" s="53"/>
      <c r="HN621" s="53"/>
      <c r="HO621" s="53"/>
      <c r="HP621" s="53"/>
      <c r="HQ621" s="53"/>
      <c r="HR621" s="53"/>
      <c r="HS621" s="53"/>
      <c r="HT621" s="53"/>
      <c r="HU621" s="53"/>
      <c r="HV621" s="53"/>
      <c r="HW621" s="53"/>
      <c r="HX621" s="53"/>
      <c r="HY621" s="53"/>
      <c r="HZ621" s="53"/>
      <c r="IA621" s="53"/>
    </row>
    <row r="622" spans="1:17" s="52" customFormat="1" ht="11.25">
      <c r="A622" s="37" t="s">
        <v>344</v>
      </c>
      <c r="B622" s="37"/>
      <c r="C622" s="37"/>
      <c r="D622" s="30">
        <f>D626</f>
        <v>0</v>
      </c>
      <c r="E622" s="30">
        <f>E626</f>
        <v>2275980</v>
      </c>
      <c r="F622" s="30">
        <f>D622+E622</f>
        <v>2275980</v>
      </c>
      <c r="G622" s="30">
        <v>0</v>
      </c>
      <c r="H622" s="30">
        <f>H624</f>
        <v>1108600</v>
      </c>
      <c r="I622" s="30" t="e">
        <f>#REF!</f>
        <v>#REF!</v>
      </c>
      <c r="J622" s="129">
        <f>J624</f>
        <v>1108600</v>
      </c>
      <c r="K622" s="129" t="e">
        <f>#REF!</f>
        <v>#REF!</v>
      </c>
      <c r="L622" s="129" t="e">
        <f>#REF!</f>
        <v>#REF!</v>
      </c>
      <c r="M622" s="129" t="e">
        <f>#REF!</f>
        <v>#REF!</v>
      </c>
      <c r="N622" s="129">
        <v>0</v>
      </c>
      <c r="O622" s="129">
        <v>0</v>
      </c>
      <c r="P622" s="30">
        <v>0</v>
      </c>
      <c r="Q622" s="75" t="e">
        <f>#REF!</f>
        <v>#REF!</v>
      </c>
    </row>
    <row r="623" spans="1:235" ht="33.75">
      <c r="A623" s="8" t="s">
        <v>345</v>
      </c>
      <c r="B623" s="6"/>
      <c r="C623" s="6"/>
      <c r="D623" s="7"/>
      <c r="E623" s="7"/>
      <c r="F623" s="7"/>
      <c r="G623" s="7"/>
      <c r="H623" s="7"/>
      <c r="I623" s="7"/>
      <c r="J623" s="23"/>
      <c r="K623" s="23"/>
      <c r="L623" s="23"/>
      <c r="M623" s="23"/>
      <c r="N623" s="23"/>
      <c r="O623" s="23"/>
      <c r="P623" s="7"/>
      <c r="Q623" s="24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3"/>
      <c r="AM623" s="53"/>
      <c r="AN623" s="53"/>
      <c r="AO623" s="53"/>
      <c r="AP623" s="53"/>
      <c r="AQ623" s="53"/>
      <c r="AR623" s="53"/>
      <c r="AS623" s="53"/>
      <c r="AT623" s="53"/>
      <c r="AU623" s="53"/>
      <c r="AV623" s="53"/>
      <c r="AW623" s="53"/>
      <c r="AX623" s="53"/>
      <c r="AY623" s="53"/>
      <c r="AZ623" s="53"/>
      <c r="BA623" s="53"/>
      <c r="BB623" s="53"/>
      <c r="BC623" s="53"/>
      <c r="BD623" s="53"/>
      <c r="BE623" s="53"/>
      <c r="BF623" s="53"/>
      <c r="BG623" s="53"/>
      <c r="BH623" s="53"/>
      <c r="BI623" s="53"/>
      <c r="BJ623" s="53"/>
      <c r="BK623" s="53"/>
      <c r="BL623" s="53"/>
      <c r="BM623" s="53"/>
      <c r="BN623" s="53"/>
      <c r="BO623" s="53"/>
      <c r="BP623" s="53"/>
      <c r="BQ623" s="53"/>
      <c r="BR623" s="53"/>
      <c r="BS623" s="53"/>
      <c r="BT623" s="53"/>
      <c r="BU623" s="53"/>
      <c r="BV623" s="53"/>
      <c r="BW623" s="53"/>
      <c r="BX623" s="53"/>
      <c r="BY623" s="53"/>
      <c r="BZ623" s="53"/>
      <c r="CA623" s="53"/>
      <c r="CB623" s="53"/>
      <c r="CC623" s="53"/>
      <c r="CD623" s="53"/>
      <c r="CE623" s="53"/>
      <c r="CF623" s="53"/>
      <c r="CG623" s="53"/>
      <c r="CH623" s="53"/>
      <c r="CI623" s="53"/>
      <c r="CJ623" s="53"/>
      <c r="CK623" s="53"/>
      <c r="CL623" s="53"/>
      <c r="CM623" s="53"/>
      <c r="CN623" s="53"/>
      <c r="CO623" s="53"/>
      <c r="CP623" s="53"/>
      <c r="CQ623" s="53"/>
      <c r="CR623" s="53"/>
      <c r="CS623" s="53"/>
      <c r="CT623" s="53"/>
      <c r="CU623" s="53"/>
      <c r="CV623" s="53"/>
      <c r="CW623" s="53"/>
      <c r="CX623" s="53"/>
      <c r="CY623" s="53"/>
      <c r="CZ623" s="53"/>
      <c r="DA623" s="53"/>
      <c r="DB623" s="53"/>
      <c r="DC623" s="53"/>
      <c r="DD623" s="53"/>
      <c r="DE623" s="53"/>
      <c r="DF623" s="53"/>
      <c r="DG623" s="53"/>
      <c r="DH623" s="53"/>
      <c r="DI623" s="53"/>
      <c r="DJ623" s="53"/>
      <c r="DK623" s="53"/>
      <c r="DL623" s="53"/>
      <c r="DM623" s="53"/>
      <c r="DN623" s="53"/>
      <c r="DO623" s="53"/>
      <c r="DP623" s="53"/>
      <c r="DQ623" s="53"/>
      <c r="DR623" s="53"/>
      <c r="DS623" s="53"/>
      <c r="DT623" s="53"/>
      <c r="DU623" s="53"/>
      <c r="DV623" s="53"/>
      <c r="DW623" s="53"/>
      <c r="DX623" s="53"/>
      <c r="DY623" s="53"/>
      <c r="DZ623" s="53"/>
      <c r="EA623" s="53"/>
      <c r="EB623" s="53"/>
      <c r="EC623" s="53"/>
      <c r="ED623" s="53"/>
      <c r="EE623" s="53"/>
      <c r="EF623" s="53"/>
      <c r="EG623" s="53"/>
      <c r="EH623" s="53"/>
      <c r="EI623" s="53"/>
      <c r="EJ623" s="53"/>
      <c r="EK623" s="53"/>
      <c r="EL623" s="53"/>
      <c r="EM623" s="53"/>
      <c r="EN623" s="53"/>
      <c r="EO623" s="53"/>
      <c r="EP623" s="53"/>
      <c r="EQ623" s="53"/>
      <c r="ER623" s="53"/>
      <c r="ES623" s="53"/>
      <c r="ET623" s="53"/>
      <c r="EU623" s="53"/>
      <c r="EV623" s="53"/>
      <c r="EW623" s="53"/>
      <c r="EX623" s="53"/>
      <c r="EY623" s="53"/>
      <c r="EZ623" s="53"/>
      <c r="FA623" s="53"/>
      <c r="FB623" s="53"/>
      <c r="FC623" s="53"/>
      <c r="FD623" s="53"/>
      <c r="FE623" s="53"/>
      <c r="FF623" s="53"/>
      <c r="FG623" s="53"/>
      <c r="FH623" s="53"/>
      <c r="FI623" s="53"/>
      <c r="FJ623" s="53"/>
      <c r="FK623" s="53"/>
      <c r="FL623" s="53"/>
      <c r="FM623" s="53"/>
      <c r="FN623" s="53"/>
      <c r="FO623" s="53"/>
      <c r="FP623" s="53"/>
      <c r="FQ623" s="53"/>
      <c r="FR623" s="53"/>
      <c r="FS623" s="53"/>
      <c r="FT623" s="53"/>
      <c r="FU623" s="53"/>
      <c r="FV623" s="53"/>
      <c r="FW623" s="53"/>
      <c r="FX623" s="53"/>
      <c r="FY623" s="53"/>
      <c r="FZ623" s="53"/>
      <c r="GA623" s="53"/>
      <c r="GB623" s="53"/>
      <c r="GC623" s="53"/>
      <c r="GD623" s="53"/>
      <c r="GE623" s="53"/>
      <c r="GF623" s="53"/>
      <c r="GG623" s="53"/>
      <c r="GH623" s="53"/>
      <c r="GI623" s="53"/>
      <c r="GJ623" s="53"/>
      <c r="GK623" s="53"/>
      <c r="GL623" s="53"/>
      <c r="GM623" s="53"/>
      <c r="GN623" s="53"/>
      <c r="GO623" s="53"/>
      <c r="GP623" s="53"/>
      <c r="GQ623" s="53"/>
      <c r="GR623" s="53"/>
      <c r="GS623" s="53"/>
      <c r="GT623" s="53"/>
      <c r="GU623" s="53"/>
      <c r="GV623" s="53"/>
      <c r="GW623" s="53"/>
      <c r="GX623" s="53"/>
      <c r="GY623" s="53"/>
      <c r="GZ623" s="53"/>
      <c r="HA623" s="53"/>
      <c r="HB623" s="53"/>
      <c r="HC623" s="53"/>
      <c r="HD623" s="53"/>
      <c r="HE623" s="53"/>
      <c r="HF623" s="53"/>
      <c r="HG623" s="53"/>
      <c r="HH623" s="53"/>
      <c r="HI623" s="53"/>
      <c r="HJ623" s="53"/>
      <c r="HK623" s="53"/>
      <c r="HL623" s="53"/>
      <c r="HM623" s="53"/>
      <c r="HN623" s="53"/>
      <c r="HO623" s="53"/>
      <c r="HP623" s="53"/>
      <c r="HQ623" s="53"/>
      <c r="HR623" s="53"/>
      <c r="HS623" s="53"/>
      <c r="HT623" s="53"/>
      <c r="HU623" s="53"/>
      <c r="HV623" s="53"/>
      <c r="HW623" s="53"/>
      <c r="HX623" s="53"/>
      <c r="HY623" s="53"/>
      <c r="HZ623" s="53"/>
      <c r="IA623" s="53"/>
    </row>
    <row r="624" spans="1:17" s="52" customFormat="1" ht="22.5">
      <c r="A624" s="34" t="s">
        <v>432</v>
      </c>
      <c r="B624" s="37"/>
      <c r="C624" s="37"/>
      <c r="D624" s="30"/>
      <c r="E624" s="30">
        <v>2275980</v>
      </c>
      <c r="F624" s="30">
        <v>2275980</v>
      </c>
      <c r="G624" s="30"/>
      <c r="H624" s="30">
        <f>H626</f>
        <v>1108600</v>
      </c>
      <c r="I624" s="30"/>
      <c r="J624" s="129">
        <f>H624</f>
        <v>1108600</v>
      </c>
      <c r="K624" s="129"/>
      <c r="L624" s="129"/>
      <c r="M624" s="129"/>
      <c r="N624" s="129"/>
      <c r="O624" s="129"/>
      <c r="P624" s="30"/>
      <c r="Q624" s="75"/>
    </row>
    <row r="625" spans="1:235" ht="11.25">
      <c r="A625" s="5" t="s">
        <v>4</v>
      </c>
      <c r="B625" s="6"/>
      <c r="C625" s="6"/>
      <c r="D625" s="7"/>
      <c r="E625" s="7"/>
      <c r="F625" s="7"/>
      <c r="G625" s="7"/>
      <c r="H625" s="7"/>
      <c r="I625" s="7"/>
      <c r="J625" s="23"/>
      <c r="K625" s="23"/>
      <c r="L625" s="23"/>
      <c r="M625" s="23"/>
      <c r="N625" s="23"/>
      <c r="O625" s="23"/>
      <c r="P625" s="7"/>
      <c r="Q625" s="24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3"/>
      <c r="AM625" s="53"/>
      <c r="AN625" s="53"/>
      <c r="AO625" s="53"/>
      <c r="AP625" s="53"/>
      <c r="AQ625" s="53"/>
      <c r="AR625" s="53"/>
      <c r="AS625" s="53"/>
      <c r="AT625" s="53"/>
      <c r="AU625" s="53"/>
      <c r="AV625" s="53"/>
      <c r="AW625" s="53"/>
      <c r="AX625" s="53"/>
      <c r="AY625" s="53"/>
      <c r="AZ625" s="53"/>
      <c r="BA625" s="53"/>
      <c r="BB625" s="53"/>
      <c r="BC625" s="53"/>
      <c r="BD625" s="53"/>
      <c r="BE625" s="53"/>
      <c r="BF625" s="53"/>
      <c r="BG625" s="53"/>
      <c r="BH625" s="53"/>
      <c r="BI625" s="53"/>
      <c r="BJ625" s="53"/>
      <c r="BK625" s="53"/>
      <c r="BL625" s="53"/>
      <c r="BM625" s="53"/>
      <c r="BN625" s="53"/>
      <c r="BO625" s="53"/>
      <c r="BP625" s="53"/>
      <c r="BQ625" s="53"/>
      <c r="BR625" s="53"/>
      <c r="BS625" s="53"/>
      <c r="BT625" s="53"/>
      <c r="BU625" s="53"/>
      <c r="BV625" s="53"/>
      <c r="BW625" s="53"/>
      <c r="BX625" s="53"/>
      <c r="BY625" s="53"/>
      <c r="BZ625" s="53"/>
      <c r="CA625" s="53"/>
      <c r="CB625" s="53"/>
      <c r="CC625" s="53"/>
      <c r="CD625" s="53"/>
      <c r="CE625" s="53"/>
      <c r="CF625" s="53"/>
      <c r="CG625" s="53"/>
      <c r="CH625" s="53"/>
      <c r="CI625" s="53"/>
      <c r="CJ625" s="53"/>
      <c r="CK625" s="53"/>
      <c r="CL625" s="53"/>
      <c r="CM625" s="53"/>
      <c r="CN625" s="53"/>
      <c r="CO625" s="53"/>
      <c r="CP625" s="53"/>
      <c r="CQ625" s="53"/>
      <c r="CR625" s="53"/>
      <c r="CS625" s="53"/>
      <c r="CT625" s="53"/>
      <c r="CU625" s="53"/>
      <c r="CV625" s="53"/>
      <c r="CW625" s="53"/>
      <c r="CX625" s="53"/>
      <c r="CY625" s="53"/>
      <c r="CZ625" s="53"/>
      <c r="DA625" s="53"/>
      <c r="DB625" s="53"/>
      <c r="DC625" s="53"/>
      <c r="DD625" s="53"/>
      <c r="DE625" s="53"/>
      <c r="DF625" s="53"/>
      <c r="DG625" s="53"/>
      <c r="DH625" s="53"/>
      <c r="DI625" s="53"/>
      <c r="DJ625" s="53"/>
      <c r="DK625" s="53"/>
      <c r="DL625" s="53"/>
      <c r="DM625" s="53"/>
      <c r="DN625" s="53"/>
      <c r="DO625" s="53"/>
      <c r="DP625" s="53"/>
      <c r="DQ625" s="53"/>
      <c r="DR625" s="53"/>
      <c r="DS625" s="53"/>
      <c r="DT625" s="53"/>
      <c r="DU625" s="53"/>
      <c r="DV625" s="53"/>
      <c r="DW625" s="53"/>
      <c r="DX625" s="53"/>
      <c r="DY625" s="53"/>
      <c r="DZ625" s="53"/>
      <c r="EA625" s="53"/>
      <c r="EB625" s="53"/>
      <c r="EC625" s="53"/>
      <c r="ED625" s="53"/>
      <c r="EE625" s="53"/>
      <c r="EF625" s="53"/>
      <c r="EG625" s="53"/>
      <c r="EH625" s="53"/>
      <c r="EI625" s="53"/>
      <c r="EJ625" s="53"/>
      <c r="EK625" s="53"/>
      <c r="EL625" s="53"/>
      <c r="EM625" s="53"/>
      <c r="EN625" s="53"/>
      <c r="EO625" s="53"/>
      <c r="EP625" s="53"/>
      <c r="EQ625" s="53"/>
      <c r="ER625" s="53"/>
      <c r="ES625" s="53"/>
      <c r="ET625" s="53"/>
      <c r="EU625" s="53"/>
      <c r="EV625" s="53"/>
      <c r="EW625" s="53"/>
      <c r="EX625" s="53"/>
      <c r="EY625" s="53"/>
      <c r="EZ625" s="53"/>
      <c r="FA625" s="53"/>
      <c r="FB625" s="53"/>
      <c r="FC625" s="53"/>
      <c r="FD625" s="53"/>
      <c r="FE625" s="53"/>
      <c r="FF625" s="53"/>
      <c r="FG625" s="53"/>
      <c r="FH625" s="53"/>
      <c r="FI625" s="53"/>
      <c r="FJ625" s="53"/>
      <c r="FK625" s="53"/>
      <c r="FL625" s="53"/>
      <c r="FM625" s="53"/>
      <c r="FN625" s="53"/>
      <c r="FO625" s="53"/>
      <c r="FP625" s="53"/>
      <c r="FQ625" s="53"/>
      <c r="FR625" s="53"/>
      <c r="FS625" s="53"/>
      <c r="FT625" s="53"/>
      <c r="FU625" s="53"/>
      <c r="FV625" s="53"/>
      <c r="FW625" s="53"/>
      <c r="FX625" s="53"/>
      <c r="FY625" s="53"/>
      <c r="FZ625" s="53"/>
      <c r="GA625" s="53"/>
      <c r="GB625" s="53"/>
      <c r="GC625" s="53"/>
      <c r="GD625" s="53"/>
      <c r="GE625" s="53"/>
      <c r="GF625" s="53"/>
      <c r="GG625" s="53"/>
      <c r="GH625" s="53"/>
      <c r="GI625" s="53"/>
      <c r="GJ625" s="53"/>
      <c r="GK625" s="53"/>
      <c r="GL625" s="53"/>
      <c r="GM625" s="53"/>
      <c r="GN625" s="53"/>
      <c r="GO625" s="53"/>
      <c r="GP625" s="53"/>
      <c r="GQ625" s="53"/>
      <c r="GR625" s="53"/>
      <c r="GS625" s="53"/>
      <c r="GT625" s="53"/>
      <c r="GU625" s="53"/>
      <c r="GV625" s="53"/>
      <c r="GW625" s="53"/>
      <c r="GX625" s="53"/>
      <c r="GY625" s="53"/>
      <c r="GZ625" s="53"/>
      <c r="HA625" s="53"/>
      <c r="HB625" s="53"/>
      <c r="HC625" s="53"/>
      <c r="HD625" s="53"/>
      <c r="HE625" s="53"/>
      <c r="HF625" s="53"/>
      <c r="HG625" s="53"/>
      <c r="HH625" s="53"/>
      <c r="HI625" s="53"/>
      <c r="HJ625" s="53"/>
      <c r="HK625" s="53"/>
      <c r="HL625" s="53"/>
      <c r="HM625" s="53"/>
      <c r="HN625" s="53"/>
      <c r="HO625" s="53"/>
      <c r="HP625" s="53"/>
      <c r="HQ625" s="53"/>
      <c r="HR625" s="53"/>
      <c r="HS625" s="53"/>
      <c r="HT625" s="53"/>
      <c r="HU625" s="53"/>
      <c r="HV625" s="53"/>
      <c r="HW625" s="53"/>
      <c r="HX625" s="53"/>
      <c r="HY625" s="53"/>
      <c r="HZ625" s="53"/>
      <c r="IA625" s="53"/>
    </row>
    <row r="626" spans="1:235" ht="11.25">
      <c r="A626" s="8" t="s">
        <v>43</v>
      </c>
      <c r="B626" s="6"/>
      <c r="C626" s="6"/>
      <c r="D626" s="7"/>
      <c r="E626" s="7">
        <f>2178000+97980</f>
        <v>2275980</v>
      </c>
      <c r="F626" s="7">
        <f>D626+E626</f>
        <v>2275980</v>
      </c>
      <c r="G626" s="7"/>
      <c r="H626" s="7">
        <v>1108600</v>
      </c>
      <c r="I626" s="7"/>
      <c r="J626" s="23">
        <f>H626</f>
        <v>1108600</v>
      </c>
      <c r="K626" s="23"/>
      <c r="L626" s="23"/>
      <c r="M626" s="23"/>
      <c r="N626" s="23"/>
      <c r="O626" s="23"/>
      <c r="P626" s="7"/>
      <c r="Q626" s="24"/>
      <c r="R626" s="53"/>
      <c r="S626" s="53"/>
      <c r="T626" s="53"/>
      <c r="U626" s="53"/>
      <c r="V626" s="53"/>
      <c r="W626" s="53"/>
      <c r="X626" s="53"/>
      <c r="Y626" s="53"/>
      <c r="Z626" s="53"/>
      <c r="AA626" s="53"/>
      <c r="AB626" s="53"/>
      <c r="AC626" s="53"/>
      <c r="AD626" s="53"/>
      <c r="AE626" s="53"/>
      <c r="AF626" s="53"/>
      <c r="AG626" s="53"/>
      <c r="AH626" s="53"/>
      <c r="AI626" s="53"/>
      <c r="AJ626" s="53"/>
      <c r="AK626" s="53"/>
      <c r="AL626" s="53"/>
      <c r="AM626" s="53"/>
      <c r="AN626" s="53"/>
      <c r="AO626" s="53"/>
      <c r="AP626" s="53"/>
      <c r="AQ626" s="53"/>
      <c r="AR626" s="53"/>
      <c r="AS626" s="53"/>
      <c r="AT626" s="53"/>
      <c r="AU626" s="53"/>
      <c r="AV626" s="53"/>
      <c r="AW626" s="53"/>
      <c r="AX626" s="53"/>
      <c r="AY626" s="53"/>
      <c r="AZ626" s="53"/>
      <c r="BA626" s="53"/>
      <c r="BB626" s="53"/>
      <c r="BC626" s="53"/>
      <c r="BD626" s="53"/>
      <c r="BE626" s="53"/>
      <c r="BF626" s="53"/>
      <c r="BG626" s="53"/>
      <c r="BH626" s="53"/>
      <c r="BI626" s="53"/>
      <c r="BJ626" s="53"/>
      <c r="BK626" s="53"/>
      <c r="BL626" s="53"/>
      <c r="BM626" s="53"/>
      <c r="BN626" s="53"/>
      <c r="BO626" s="53"/>
      <c r="BP626" s="53"/>
      <c r="BQ626" s="53"/>
      <c r="BR626" s="53"/>
      <c r="BS626" s="53"/>
      <c r="BT626" s="53"/>
      <c r="BU626" s="53"/>
      <c r="BV626" s="53"/>
      <c r="BW626" s="53"/>
      <c r="BX626" s="53"/>
      <c r="BY626" s="53"/>
      <c r="BZ626" s="53"/>
      <c r="CA626" s="53"/>
      <c r="CB626" s="53"/>
      <c r="CC626" s="53"/>
      <c r="CD626" s="53"/>
      <c r="CE626" s="53"/>
      <c r="CF626" s="53"/>
      <c r="CG626" s="53"/>
      <c r="CH626" s="53"/>
      <c r="CI626" s="53"/>
      <c r="CJ626" s="53"/>
      <c r="CK626" s="53"/>
      <c r="CL626" s="53"/>
      <c r="CM626" s="53"/>
      <c r="CN626" s="53"/>
      <c r="CO626" s="53"/>
      <c r="CP626" s="53"/>
      <c r="CQ626" s="53"/>
      <c r="CR626" s="53"/>
      <c r="CS626" s="53"/>
      <c r="CT626" s="53"/>
      <c r="CU626" s="53"/>
      <c r="CV626" s="53"/>
      <c r="CW626" s="53"/>
      <c r="CX626" s="53"/>
      <c r="CY626" s="53"/>
      <c r="CZ626" s="53"/>
      <c r="DA626" s="53"/>
      <c r="DB626" s="53"/>
      <c r="DC626" s="53"/>
      <c r="DD626" s="53"/>
      <c r="DE626" s="53"/>
      <c r="DF626" s="53"/>
      <c r="DG626" s="53"/>
      <c r="DH626" s="53"/>
      <c r="DI626" s="53"/>
      <c r="DJ626" s="53"/>
      <c r="DK626" s="53"/>
      <c r="DL626" s="53"/>
      <c r="DM626" s="53"/>
      <c r="DN626" s="53"/>
      <c r="DO626" s="53"/>
      <c r="DP626" s="53"/>
      <c r="DQ626" s="53"/>
      <c r="DR626" s="53"/>
      <c r="DS626" s="53"/>
      <c r="DT626" s="53"/>
      <c r="DU626" s="53"/>
      <c r="DV626" s="53"/>
      <c r="DW626" s="53"/>
      <c r="DX626" s="53"/>
      <c r="DY626" s="53"/>
      <c r="DZ626" s="53"/>
      <c r="EA626" s="53"/>
      <c r="EB626" s="53"/>
      <c r="EC626" s="53"/>
      <c r="ED626" s="53"/>
      <c r="EE626" s="53"/>
      <c r="EF626" s="53"/>
      <c r="EG626" s="53"/>
      <c r="EH626" s="53"/>
      <c r="EI626" s="53"/>
      <c r="EJ626" s="53"/>
      <c r="EK626" s="53"/>
      <c r="EL626" s="53"/>
      <c r="EM626" s="53"/>
      <c r="EN626" s="53"/>
      <c r="EO626" s="53"/>
      <c r="EP626" s="53"/>
      <c r="EQ626" s="53"/>
      <c r="ER626" s="53"/>
      <c r="ES626" s="53"/>
      <c r="ET626" s="53"/>
      <c r="EU626" s="53"/>
      <c r="EV626" s="53"/>
      <c r="EW626" s="53"/>
      <c r="EX626" s="53"/>
      <c r="EY626" s="53"/>
      <c r="EZ626" s="53"/>
      <c r="FA626" s="53"/>
      <c r="FB626" s="53"/>
      <c r="FC626" s="53"/>
      <c r="FD626" s="53"/>
      <c r="FE626" s="53"/>
      <c r="FF626" s="53"/>
      <c r="FG626" s="53"/>
      <c r="FH626" s="53"/>
      <c r="FI626" s="53"/>
      <c r="FJ626" s="53"/>
      <c r="FK626" s="53"/>
      <c r="FL626" s="53"/>
      <c r="FM626" s="53"/>
      <c r="FN626" s="53"/>
      <c r="FO626" s="53"/>
      <c r="FP626" s="53"/>
      <c r="FQ626" s="53"/>
      <c r="FR626" s="53"/>
      <c r="FS626" s="53"/>
      <c r="FT626" s="53"/>
      <c r="FU626" s="53"/>
      <c r="FV626" s="53"/>
      <c r="FW626" s="53"/>
      <c r="FX626" s="53"/>
      <c r="FY626" s="53"/>
      <c r="FZ626" s="53"/>
      <c r="GA626" s="53"/>
      <c r="GB626" s="53"/>
      <c r="GC626" s="53"/>
      <c r="GD626" s="53"/>
      <c r="GE626" s="53"/>
      <c r="GF626" s="53"/>
      <c r="GG626" s="53"/>
      <c r="GH626" s="53"/>
      <c r="GI626" s="53"/>
      <c r="GJ626" s="53"/>
      <c r="GK626" s="53"/>
      <c r="GL626" s="53"/>
      <c r="GM626" s="53"/>
      <c r="GN626" s="53"/>
      <c r="GO626" s="53"/>
      <c r="GP626" s="53"/>
      <c r="GQ626" s="53"/>
      <c r="GR626" s="53"/>
      <c r="GS626" s="53"/>
      <c r="GT626" s="53"/>
      <c r="GU626" s="53"/>
      <c r="GV626" s="53"/>
      <c r="GW626" s="53"/>
      <c r="GX626" s="53"/>
      <c r="GY626" s="53"/>
      <c r="GZ626" s="53"/>
      <c r="HA626" s="53"/>
      <c r="HB626" s="53"/>
      <c r="HC626" s="53"/>
      <c r="HD626" s="53"/>
      <c r="HE626" s="53"/>
      <c r="HF626" s="53"/>
      <c r="HG626" s="53"/>
      <c r="HH626" s="53"/>
      <c r="HI626" s="53"/>
      <c r="HJ626" s="53"/>
      <c r="HK626" s="53"/>
      <c r="HL626" s="53"/>
      <c r="HM626" s="53"/>
      <c r="HN626" s="53"/>
      <c r="HO626" s="53"/>
      <c r="HP626" s="53"/>
      <c r="HQ626" s="53"/>
      <c r="HR626" s="53"/>
      <c r="HS626" s="53"/>
      <c r="HT626" s="53"/>
      <c r="HU626" s="53"/>
      <c r="HV626" s="53"/>
      <c r="HW626" s="53"/>
      <c r="HX626" s="53"/>
      <c r="HY626" s="53"/>
      <c r="HZ626" s="53"/>
      <c r="IA626" s="53"/>
    </row>
    <row r="627" spans="1:235" ht="11.25">
      <c r="A627" s="5" t="s">
        <v>5</v>
      </c>
      <c r="B627" s="6"/>
      <c r="C627" s="6"/>
      <c r="D627" s="7"/>
      <c r="E627" s="7"/>
      <c r="F627" s="7"/>
      <c r="G627" s="7"/>
      <c r="H627" s="7"/>
      <c r="I627" s="7"/>
      <c r="J627" s="23"/>
      <c r="K627" s="23"/>
      <c r="L627" s="23"/>
      <c r="M627" s="23"/>
      <c r="N627" s="23"/>
      <c r="O627" s="23"/>
      <c r="P627" s="7"/>
      <c r="Q627" s="24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3"/>
      <c r="AM627" s="53"/>
      <c r="AN627" s="53"/>
      <c r="AO627" s="53"/>
      <c r="AP627" s="53"/>
      <c r="AQ627" s="53"/>
      <c r="AR627" s="53"/>
      <c r="AS627" s="53"/>
      <c r="AT627" s="53"/>
      <c r="AU627" s="53"/>
      <c r="AV627" s="53"/>
      <c r="AW627" s="53"/>
      <c r="AX627" s="53"/>
      <c r="AY627" s="53"/>
      <c r="AZ627" s="53"/>
      <c r="BA627" s="53"/>
      <c r="BB627" s="53"/>
      <c r="BC627" s="53"/>
      <c r="BD627" s="53"/>
      <c r="BE627" s="53"/>
      <c r="BF627" s="53"/>
      <c r="BG627" s="53"/>
      <c r="BH627" s="53"/>
      <c r="BI627" s="53"/>
      <c r="BJ627" s="53"/>
      <c r="BK627" s="53"/>
      <c r="BL627" s="53"/>
      <c r="BM627" s="53"/>
      <c r="BN627" s="53"/>
      <c r="BO627" s="53"/>
      <c r="BP627" s="53"/>
      <c r="BQ627" s="53"/>
      <c r="BR627" s="53"/>
      <c r="BS627" s="53"/>
      <c r="BT627" s="53"/>
      <c r="BU627" s="53"/>
      <c r="BV627" s="53"/>
      <c r="BW627" s="53"/>
      <c r="BX627" s="53"/>
      <c r="BY627" s="53"/>
      <c r="BZ627" s="53"/>
      <c r="CA627" s="53"/>
      <c r="CB627" s="53"/>
      <c r="CC627" s="53"/>
      <c r="CD627" s="53"/>
      <c r="CE627" s="53"/>
      <c r="CF627" s="53"/>
      <c r="CG627" s="53"/>
      <c r="CH627" s="53"/>
      <c r="CI627" s="53"/>
      <c r="CJ627" s="53"/>
      <c r="CK627" s="53"/>
      <c r="CL627" s="53"/>
      <c r="CM627" s="53"/>
      <c r="CN627" s="53"/>
      <c r="CO627" s="53"/>
      <c r="CP627" s="53"/>
      <c r="CQ627" s="53"/>
      <c r="CR627" s="53"/>
      <c r="CS627" s="53"/>
      <c r="CT627" s="53"/>
      <c r="CU627" s="53"/>
      <c r="CV627" s="53"/>
      <c r="CW627" s="53"/>
      <c r="CX627" s="53"/>
      <c r="CY627" s="53"/>
      <c r="CZ627" s="53"/>
      <c r="DA627" s="53"/>
      <c r="DB627" s="53"/>
      <c r="DC627" s="53"/>
      <c r="DD627" s="53"/>
      <c r="DE627" s="53"/>
      <c r="DF627" s="53"/>
      <c r="DG627" s="53"/>
      <c r="DH627" s="53"/>
      <c r="DI627" s="53"/>
      <c r="DJ627" s="53"/>
      <c r="DK627" s="53"/>
      <c r="DL627" s="53"/>
      <c r="DM627" s="53"/>
      <c r="DN627" s="53"/>
      <c r="DO627" s="53"/>
      <c r="DP627" s="53"/>
      <c r="DQ627" s="53"/>
      <c r="DR627" s="53"/>
      <c r="DS627" s="53"/>
      <c r="DT627" s="53"/>
      <c r="DU627" s="53"/>
      <c r="DV627" s="53"/>
      <c r="DW627" s="53"/>
      <c r="DX627" s="53"/>
      <c r="DY627" s="53"/>
      <c r="DZ627" s="53"/>
      <c r="EA627" s="53"/>
      <c r="EB627" s="53"/>
      <c r="EC627" s="53"/>
      <c r="ED627" s="53"/>
      <c r="EE627" s="53"/>
      <c r="EF627" s="53"/>
      <c r="EG627" s="53"/>
      <c r="EH627" s="53"/>
      <c r="EI627" s="53"/>
      <c r="EJ627" s="53"/>
      <c r="EK627" s="53"/>
      <c r="EL627" s="53"/>
      <c r="EM627" s="53"/>
      <c r="EN627" s="53"/>
      <c r="EO627" s="53"/>
      <c r="EP627" s="53"/>
      <c r="EQ627" s="53"/>
      <c r="ER627" s="53"/>
      <c r="ES627" s="53"/>
      <c r="ET627" s="53"/>
      <c r="EU627" s="53"/>
      <c r="EV627" s="53"/>
      <c r="EW627" s="53"/>
      <c r="EX627" s="53"/>
      <c r="EY627" s="53"/>
      <c r="EZ627" s="53"/>
      <c r="FA627" s="53"/>
      <c r="FB627" s="53"/>
      <c r="FC627" s="53"/>
      <c r="FD627" s="53"/>
      <c r="FE627" s="53"/>
      <c r="FF627" s="53"/>
      <c r="FG627" s="53"/>
      <c r="FH627" s="53"/>
      <c r="FI627" s="53"/>
      <c r="FJ627" s="53"/>
      <c r="FK627" s="53"/>
      <c r="FL627" s="53"/>
      <c r="FM627" s="53"/>
      <c r="FN627" s="53"/>
      <c r="FO627" s="53"/>
      <c r="FP627" s="53"/>
      <c r="FQ627" s="53"/>
      <c r="FR627" s="53"/>
      <c r="FS627" s="53"/>
      <c r="FT627" s="53"/>
      <c r="FU627" s="53"/>
      <c r="FV627" s="53"/>
      <c r="FW627" s="53"/>
      <c r="FX627" s="53"/>
      <c r="FY627" s="53"/>
      <c r="FZ627" s="53"/>
      <c r="GA627" s="53"/>
      <c r="GB627" s="53"/>
      <c r="GC627" s="53"/>
      <c r="GD627" s="53"/>
      <c r="GE627" s="53"/>
      <c r="GF627" s="53"/>
      <c r="GG627" s="53"/>
      <c r="GH627" s="53"/>
      <c r="GI627" s="53"/>
      <c r="GJ627" s="53"/>
      <c r="GK627" s="53"/>
      <c r="GL627" s="53"/>
      <c r="GM627" s="53"/>
      <c r="GN627" s="53"/>
      <c r="GO627" s="53"/>
      <c r="GP627" s="53"/>
      <c r="GQ627" s="53"/>
      <c r="GR627" s="53"/>
      <c r="GS627" s="53"/>
      <c r="GT627" s="53"/>
      <c r="GU627" s="53"/>
      <c r="GV627" s="53"/>
      <c r="GW627" s="53"/>
      <c r="GX627" s="53"/>
      <c r="GY627" s="53"/>
      <c r="GZ627" s="53"/>
      <c r="HA627" s="53"/>
      <c r="HB627" s="53"/>
      <c r="HC627" s="53"/>
      <c r="HD627" s="53"/>
      <c r="HE627" s="53"/>
      <c r="HF627" s="53"/>
      <c r="HG627" s="53"/>
      <c r="HH627" s="53"/>
      <c r="HI627" s="53"/>
      <c r="HJ627" s="53"/>
      <c r="HK627" s="53"/>
      <c r="HL627" s="53"/>
      <c r="HM627" s="53"/>
      <c r="HN627" s="53"/>
      <c r="HO627" s="53"/>
      <c r="HP627" s="53"/>
      <c r="HQ627" s="53"/>
      <c r="HR627" s="53"/>
      <c r="HS627" s="53"/>
      <c r="HT627" s="53"/>
      <c r="HU627" s="53"/>
      <c r="HV627" s="53"/>
      <c r="HW627" s="53"/>
      <c r="HX627" s="53"/>
      <c r="HY627" s="53"/>
      <c r="HZ627" s="53"/>
      <c r="IA627" s="53"/>
    </row>
    <row r="628" spans="1:235" ht="22.5">
      <c r="A628" s="8" t="s">
        <v>346</v>
      </c>
      <c r="B628" s="6"/>
      <c r="C628" s="6"/>
      <c r="D628" s="7"/>
      <c r="E628" s="7">
        <v>63</v>
      </c>
      <c r="F628" s="7">
        <v>63</v>
      </c>
      <c r="G628" s="7"/>
      <c r="H628" s="7">
        <v>22</v>
      </c>
      <c r="I628" s="7"/>
      <c r="J628" s="23">
        <f>H628</f>
        <v>22</v>
      </c>
      <c r="K628" s="23"/>
      <c r="L628" s="23"/>
      <c r="M628" s="23"/>
      <c r="N628" s="23"/>
      <c r="O628" s="23"/>
      <c r="P628" s="7"/>
      <c r="Q628" s="24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3"/>
      <c r="AM628" s="53"/>
      <c r="AN628" s="53"/>
      <c r="AO628" s="53"/>
      <c r="AP628" s="53"/>
      <c r="AQ628" s="53"/>
      <c r="AR628" s="53"/>
      <c r="AS628" s="53"/>
      <c r="AT628" s="53"/>
      <c r="AU628" s="53"/>
      <c r="AV628" s="53"/>
      <c r="AW628" s="53"/>
      <c r="AX628" s="53"/>
      <c r="AY628" s="53"/>
      <c r="AZ628" s="53"/>
      <c r="BA628" s="53"/>
      <c r="BB628" s="53"/>
      <c r="BC628" s="53"/>
      <c r="BD628" s="53"/>
      <c r="BE628" s="53"/>
      <c r="BF628" s="53"/>
      <c r="BG628" s="53"/>
      <c r="BH628" s="53"/>
      <c r="BI628" s="53"/>
      <c r="BJ628" s="53"/>
      <c r="BK628" s="53"/>
      <c r="BL628" s="53"/>
      <c r="BM628" s="53"/>
      <c r="BN628" s="53"/>
      <c r="BO628" s="53"/>
      <c r="BP628" s="53"/>
      <c r="BQ628" s="53"/>
      <c r="BR628" s="53"/>
      <c r="BS628" s="53"/>
      <c r="BT628" s="53"/>
      <c r="BU628" s="53"/>
      <c r="BV628" s="53"/>
      <c r="BW628" s="53"/>
      <c r="BX628" s="53"/>
      <c r="BY628" s="53"/>
      <c r="BZ628" s="53"/>
      <c r="CA628" s="53"/>
      <c r="CB628" s="53"/>
      <c r="CC628" s="53"/>
      <c r="CD628" s="53"/>
      <c r="CE628" s="53"/>
      <c r="CF628" s="53"/>
      <c r="CG628" s="53"/>
      <c r="CH628" s="53"/>
      <c r="CI628" s="53"/>
      <c r="CJ628" s="53"/>
      <c r="CK628" s="53"/>
      <c r="CL628" s="53"/>
      <c r="CM628" s="53"/>
      <c r="CN628" s="53"/>
      <c r="CO628" s="53"/>
      <c r="CP628" s="53"/>
      <c r="CQ628" s="53"/>
      <c r="CR628" s="53"/>
      <c r="CS628" s="53"/>
      <c r="CT628" s="53"/>
      <c r="CU628" s="53"/>
      <c r="CV628" s="53"/>
      <c r="CW628" s="53"/>
      <c r="CX628" s="53"/>
      <c r="CY628" s="53"/>
      <c r="CZ628" s="53"/>
      <c r="DA628" s="53"/>
      <c r="DB628" s="53"/>
      <c r="DC628" s="53"/>
      <c r="DD628" s="53"/>
      <c r="DE628" s="53"/>
      <c r="DF628" s="53"/>
      <c r="DG628" s="53"/>
      <c r="DH628" s="53"/>
      <c r="DI628" s="53"/>
      <c r="DJ628" s="53"/>
      <c r="DK628" s="53"/>
      <c r="DL628" s="53"/>
      <c r="DM628" s="53"/>
      <c r="DN628" s="53"/>
      <c r="DO628" s="53"/>
      <c r="DP628" s="53"/>
      <c r="DQ628" s="53"/>
      <c r="DR628" s="53"/>
      <c r="DS628" s="53"/>
      <c r="DT628" s="53"/>
      <c r="DU628" s="53"/>
      <c r="DV628" s="53"/>
      <c r="DW628" s="53"/>
      <c r="DX628" s="53"/>
      <c r="DY628" s="53"/>
      <c r="DZ628" s="53"/>
      <c r="EA628" s="53"/>
      <c r="EB628" s="53"/>
      <c r="EC628" s="53"/>
      <c r="ED628" s="53"/>
      <c r="EE628" s="53"/>
      <c r="EF628" s="53"/>
      <c r="EG628" s="53"/>
      <c r="EH628" s="53"/>
      <c r="EI628" s="53"/>
      <c r="EJ628" s="53"/>
      <c r="EK628" s="53"/>
      <c r="EL628" s="53"/>
      <c r="EM628" s="53"/>
      <c r="EN628" s="53"/>
      <c r="EO628" s="53"/>
      <c r="EP628" s="53"/>
      <c r="EQ628" s="53"/>
      <c r="ER628" s="53"/>
      <c r="ES628" s="53"/>
      <c r="ET628" s="53"/>
      <c r="EU628" s="53"/>
      <c r="EV628" s="53"/>
      <c r="EW628" s="53"/>
      <c r="EX628" s="53"/>
      <c r="EY628" s="53"/>
      <c r="EZ628" s="53"/>
      <c r="FA628" s="53"/>
      <c r="FB628" s="53"/>
      <c r="FC628" s="53"/>
      <c r="FD628" s="53"/>
      <c r="FE628" s="53"/>
      <c r="FF628" s="53"/>
      <c r="FG628" s="53"/>
      <c r="FH628" s="53"/>
      <c r="FI628" s="53"/>
      <c r="FJ628" s="53"/>
      <c r="FK628" s="53"/>
      <c r="FL628" s="53"/>
      <c r="FM628" s="53"/>
      <c r="FN628" s="53"/>
      <c r="FO628" s="53"/>
      <c r="FP628" s="53"/>
      <c r="FQ628" s="53"/>
      <c r="FR628" s="53"/>
      <c r="FS628" s="53"/>
      <c r="FT628" s="53"/>
      <c r="FU628" s="53"/>
      <c r="FV628" s="53"/>
      <c r="FW628" s="53"/>
      <c r="FX628" s="53"/>
      <c r="FY628" s="53"/>
      <c r="FZ628" s="53"/>
      <c r="GA628" s="53"/>
      <c r="GB628" s="53"/>
      <c r="GC628" s="53"/>
      <c r="GD628" s="53"/>
      <c r="GE628" s="53"/>
      <c r="GF628" s="53"/>
      <c r="GG628" s="53"/>
      <c r="GH628" s="53"/>
      <c r="GI628" s="53"/>
      <c r="GJ628" s="53"/>
      <c r="GK628" s="53"/>
      <c r="GL628" s="53"/>
      <c r="GM628" s="53"/>
      <c r="GN628" s="53"/>
      <c r="GO628" s="53"/>
      <c r="GP628" s="53"/>
      <c r="GQ628" s="53"/>
      <c r="GR628" s="53"/>
      <c r="GS628" s="53"/>
      <c r="GT628" s="53"/>
      <c r="GU628" s="53"/>
      <c r="GV628" s="53"/>
      <c r="GW628" s="53"/>
      <c r="GX628" s="53"/>
      <c r="GY628" s="53"/>
      <c r="GZ628" s="53"/>
      <c r="HA628" s="53"/>
      <c r="HB628" s="53"/>
      <c r="HC628" s="53"/>
      <c r="HD628" s="53"/>
      <c r="HE628" s="53"/>
      <c r="HF628" s="53"/>
      <c r="HG628" s="53"/>
      <c r="HH628" s="53"/>
      <c r="HI628" s="53"/>
      <c r="HJ628" s="53"/>
      <c r="HK628" s="53"/>
      <c r="HL628" s="53"/>
      <c r="HM628" s="53"/>
      <c r="HN628" s="53"/>
      <c r="HO628" s="53"/>
      <c r="HP628" s="53"/>
      <c r="HQ628" s="53"/>
      <c r="HR628" s="53"/>
      <c r="HS628" s="53"/>
      <c r="HT628" s="53"/>
      <c r="HU628" s="53"/>
      <c r="HV628" s="53"/>
      <c r="HW628" s="53"/>
      <c r="HX628" s="53"/>
      <c r="HY628" s="53"/>
      <c r="HZ628" s="53"/>
      <c r="IA628" s="53"/>
    </row>
    <row r="629" spans="1:235" ht="11.25">
      <c r="A629" s="5" t="s">
        <v>7</v>
      </c>
      <c r="B629" s="6"/>
      <c r="C629" s="6"/>
      <c r="D629" s="7"/>
      <c r="E629" s="7"/>
      <c r="F629" s="7"/>
      <c r="G629" s="7"/>
      <c r="H629" s="7"/>
      <c r="I629" s="7"/>
      <c r="J629" s="23"/>
      <c r="K629" s="23"/>
      <c r="L629" s="23"/>
      <c r="M629" s="23"/>
      <c r="N629" s="23"/>
      <c r="O629" s="23"/>
      <c r="P629" s="7"/>
      <c r="Q629" s="24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3"/>
      <c r="AM629" s="53"/>
      <c r="AN629" s="53"/>
      <c r="AO629" s="53"/>
      <c r="AP629" s="53"/>
      <c r="AQ629" s="53"/>
      <c r="AR629" s="53"/>
      <c r="AS629" s="53"/>
      <c r="AT629" s="53"/>
      <c r="AU629" s="53"/>
      <c r="AV629" s="53"/>
      <c r="AW629" s="53"/>
      <c r="AX629" s="53"/>
      <c r="AY629" s="53"/>
      <c r="AZ629" s="53"/>
      <c r="BA629" s="53"/>
      <c r="BB629" s="53"/>
      <c r="BC629" s="53"/>
      <c r="BD629" s="53"/>
      <c r="BE629" s="53"/>
      <c r="BF629" s="53"/>
      <c r="BG629" s="53"/>
      <c r="BH629" s="53"/>
      <c r="BI629" s="53"/>
      <c r="BJ629" s="53"/>
      <c r="BK629" s="53"/>
      <c r="BL629" s="53"/>
      <c r="BM629" s="53"/>
      <c r="BN629" s="53"/>
      <c r="BO629" s="53"/>
      <c r="BP629" s="53"/>
      <c r="BQ629" s="53"/>
      <c r="BR629" s="53"/>
      <c r="BS629" s="53"/>
      <c r="BT629" s="53"/>
      <c r="BU629" s="53"/>
      <c r="BV629" s="53"/>
      <c r="BW629" s="53"/>
      <c r="BX629" s="53"/>
      <c r="BY629" s="53"/>
      <c r="BZ629" s="53"/>
      <c r="CA629" s="53"/>
      <c r="CB629" s="53"/>
      <c r="CC629" s="53"/>
      <c r="CD629" s="53"/>
      <c r="CE629" s="53"/>
      <c r="CF629" s="53"/>
      <c r="CG629" s="53"/>
      <c r="CH629" s="53"/>
      <c r="CI629" s="53"/>
      <c r="CJ629" s="53"/>
      <c r="CK629" s="53"/>
      <c r="CL629" s="53"/>
      <c r="CM629" s="53"/>
      <c r="CN629" s="53"/>
      <c r="CO629" s="53"/>
      <c r="CP629" s="53"/>
      <c r="CQ629" s="53"/>
      <c r="CR629" s="53"/>
      <c r="CS629" s="53"/>
      <c r="CT629" s="53"/>
      <c r="CU629" s="53"/>
      <c r="CV629" s="53"/>
      <c r="CW629" s="53"/>
      <c r="CX629" s="53"/>
      <c r="CY629" s="53"/>
      <c r="CZ629" s="53"/>
      <c r="DA629" s="53"/>
      <c r="DB629" s="53"/>
      <c r="DC629" s="53"/>
      <c r="DD629" s="53"/>
      <c r="DE629" s="53"/>
      <c r="DF629" s="53"/>
      <c r="DG629" s="53"/>
      <c r="DH629" s="53"/>
      <c r="DI629" s="53"/>
      <c r="DJ629" s="53"/>
      <c r="DK629" s="53"/>
      <c r="DL629" s="53"/>
      <c r="DM629" s="53"/>
      <c r="DN629" s="53"/>
      <c r="DO629" s="53"/>
      <c r="DP629" s="53"/>
      <c r="DQ629" s="53"/>
      <c r="DR629" s="53"/>
      <c r="DS629" s="53"/>
      <c r="DT629" s="53"/>
      <c r="DU629" s="53"/>
      <c r="DV629" s="53"/>
      <c r="DW629" s="53"/>
      <c r="DX629" s="53"/>
      <c r="DY629" s="53"/>
      <c r="DZ629" s="53"/>
      <c r="EA629" s="53"/>
      <c r="EB629" s="53"/>
      <c r="EC629" s="53"/>
      <c r="ED629" s="53"/>
      <c r="EE629" s="53"/>
      <c r="EF629" s="53"/>
      <c r="EG629" s="53"/>
      <c r="EH629" s="53"/>
      <c r="EI629" s="53"/>
      <c r="EJ629" s="53"/>
      <c r="EK629" s="53"/>
      <c r="EL629" s="53"/>
      <c r="EM629" s="53"/>
      <c r="EN629" s="53"/>
      <c r="EO629" s="53"/>
      <c r="EP629" s="53"/>
      <c r="EQ629" s="53"/>
      <c r="ER629" s="53"/>
      <c r="ES629" s="53"/>
      <c r="ET629" s="53"/>
      <c r="EU629" s="53"/>
      <c r="EV629" s="53"/>
      <c r="EW629" s="53"/>
      <c r="EX629" s="53"/>
      <c r="EY629" s="53"/>
      <c r="EZ629" s="53"/>
      <c r="FA629" s="53"/>
      <c r="FB629" s="53"/>
      <c r="FC629" s="53"/>
      <c r="FD629" s="53"/>
      <c r="FE629" s="53"/>
      <c r="FF629" s="53"/>
      <c r="FG629" s="53"/>
      <c r="FH629" s="53"/>
      <c r="FI629" s="53"/>
      <c r="FJ629" s="53"/>
      <c r="FK629" s="53"/>
      <c r="FL629" s="53"/>
      <c r="FM629" s="53"/>
      <c r="FN629" s="53"/>
      <c r="FO629" s="53"/>
      <c r="FP629" s="53"/>
      <c r="FQ629" s="53"/>
      <c r="FR629" s="53"/>
      <c r="FS629" s="53"/>
      <c r="FT629" s="53"/>
      <c r="FU629" s="53"/>
      <c r="FV629" s="53"/>
      <c r="FW629" s="53"/>
      <c r="FX629" s="53"/>
      <c r="FY629" s="53"/>
      <c r="FZ629" s="53"/>
      <c r="GA629" s="53"/>
      <c r="GB629" s="53"/>
      <c r="GC629" s="53"/>
      <c r="GD629" s="53"/>
      <c r="GE629" s="53"/>
      <c r="GF629" s="53"/>
      <c r="GG629" s="53"/>
      <c r="GH629" s="53"/>
      <c r="GI629" s="53"/>
      <c r="GJ629" s="53"/>
      <c r="GK629" s="53"/>
      <c r="GL629" s="53"/>
      <c r="GM629" s="53"/>
      <c r="GN629" s="53"/>
      <c r="GO629" s="53"/>
      <c r="GP629" s="53"/>
      <c r="GQ629" s="53"/>
      <c r="GR629" s="53"/>
      <c r="GS629" s="53"/>
      <c r="GT629" s="53"/>
      <c r="GU629" s="53"/>
      <c r="GV629" s="53"/>
      <c r="GW629" s="53"/>
      <c r="GX629" s="53"/>
      <c r="GY629" s="53"/>
      <c r="GZ629" s="53"/>
      <c r="HA629" s="53"/>
      <c r="HB629" s="53"/>
      <c r="HC629" s="53"/>
      <c r="HD629" s="53"/>
      <c r="HE629" s="53"/>
      <c r="HF629" s="53"/>
      <c r="HG629" s="53"/>
      <c r="HH629" s="53"/>
      <c r="HI629" s="53"/>
      <c r="HJ629" s="53"/>
      <c r="HK629" s="53"/>
      <c r="HL629" s="53"/>
      <c r="HM629" s="53"/>
      <c r="HN629" s="53"/>
      <c r="HO629" s="53"/>
      <c r="HP629" s="53"/>
      <c r="HQ629" s="53"/>
      <c r="HR629" s="53"/>
      <c r="HS629" s="53"/>
      <c r="HT629" s="53"/>
      <c r="HU629" s="53"/>
      <c r="HV629" s="53"/>
      <c r="HW629" s="53"/>
      <c r="HX629" s="53"/>
      <c r="HY629" s="53"/>
      <c r="HZ629" s="53"/>
      <c r="IA629" s="53"/>
    </row>
    <row r="630" spans="1:235" ht="22.5">
      <c r="A630" s="8" t="s">
        <v>347</v>
      </c>
      <c r="B630" s="6"/>
      <c r="C630" s="6"/>
      <c r="D630" s="7"/>
      <c r="E630" s="7">
        <v>36300</v>
      </c>
      <c r="F630" s="7">
        <v>36300</v>
      </c>
      <c r="G630" s="7"/>
      <c r="H630" s="7">
        <v>50390.91</v>
      </c>
      <c r="I630" s="7"/>
      <c r="J630" s="23">
        <f>H630</f>
        <v>50390.91</v>
      </c>
      <c r="K630" s="23"/>
      <c r="L630" s="23"/>
      <c r="M630" s="23"/>
      <c r="N630" s="23"/>
      <c r="O630" s="23"/>
      <c r="P630" s="7"/>
      <c r="Q630" s="24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/>
      <c r="AL630" s="53"/>
      <c r="AM630" s="53"/>
      <c r="AN630" s="53"/>
      <c r="AO630" s="53"/>
      <c r="AP630" s="53"/>
      <c r="AQ630" s="53"/>
      <c r="AR630" s="53"/>
      <c r="AS630" s="53"/>
      <c r="AT630" s="53"/>
      <c r="AU630" s="53"/>
      <c r="AV630" s="53"/>
      <c r="AW630" s="53"/>
      <c r="AX630" s="53"/>
      <c r="AY630" s="53"/>
      <c r="AZ630" s="53"/>
      <c r="BA630" s="53"/>
      <c r="BB630" s="53"/>
      <c r="BC630" s="53"/>
      <c r="BD630" s="53"/>
      <c r="BE630" s="53"/>
      <c r="BF630" s="53"/>
      <c r="BG630" s="53"/>
      <c r="BH630" s="53"/>
      <c r="BI630" s="53"/>
      <c r="BJ630" s="53"/>
      <c r="BK630" s="53"/>
      <c r="BL630" s="53"/>
      <c r="BM630" s="53"/>
      <c r="BN630" s="53"/>
      <c r="BO630" s="53"/>
      <c r="BP630" s="53"/>
      <c r="BQ630" s="53"/>
      <c r="BR630" s="53"/>
      <c r="BS630" s="53"/>
      <c r="BT630" s="53"/>
      <c r="BU630" s="53"/>
      <c r="BV630" s="53"/>
      <c r="BW630" s="53"/>
      <c r="BX630" s="53"/>
      <c r="BY630" s="53"/>
      <c r="BZ630" s="53"/>
      <c r="CA630" s="53"/>
      <c r="CB630" s="53"/>
      <c r="CC630" s="53"/>
      <c r="CD630" s="53"/>
      <c r="CE630" s="53"/>
      <c r="CF630" s="53"/>
      <c r="CG630" s="53"/>
      <c r="CH630" s="53"/>
      <c r="CI630" s="53"/>
      <c r="CJ630" s="53"/>
      <c r="CK630" s="53"/>
      <c r="CL630" s="53"/>
      <c r="CM630" s="53"/>
      <c r="CN630" s="53"/>
      <c r="CO630" s="53"/>
      <c r="CP630" s="53"/>
      <c r="CQ630" s="53"/>
      <c r="CR630" s="53"/>
      <c r="CS630" s="53"/>
      <c r="CT630" s="53"/>
      <c r="CU630" s="53"/>
      <c r="CV630" s="53"/>
      <c r="CW630" s="53"/>
      <c r="CX630" s="53"/>
      <c r="CY630" s="53"/>
      <c r="CZ630" s="53"/>
      <c r="DA630" s="53"/>
      <c r="DB630" s="53"/>
      <c r="DC630" s="53"/>
      <c r="DD630" s="53"/>
      <c r="DE630" s="53"/>
      <c r="DF630" s="53"/>
      <c r="DG630" s="53"/>
      <c r="DH630" s="53"/>
      <c r="DI630" s="53"/>
      <c r="DJ630" s="53"/>
      <c r="DK630" s="53"/>
      <c r="DL630" s="53"/>
      <c r="DM630" s="53"/>
      <c r="DN630" s="53"/>
      <c r="DO630" s="53"/>
      <c r="DP630" s="53"/>
      <c r="DQ630" s="53"/>
      <c r="DR630" s="53"/>
      <c r="DS630" s="53"/>
      <c r="DT630" s="53"/>
      <c r="DU630" s="53"/>
      <c r="DV630" s="53"/>
      <c r="DW630" s="53"/>
      <c r="DX630" s="53"/>
      <c r="DY630" s="53"/>
      <c r="DZ630" s="53"/>
      <c r="EA630" s="53"/>
      <c r="EB630" s="53"/>
      <c r="EC630" s="53"/>
      <c r="ED630" s="53"/>
      <c r="EE630" s="53"/>
      <c r="EF630" s="53"/>
      <c r="EG630" s="53"/>
      <c r="EH630" s="53"/>
      <c r="EI630" s="53"/>
      <c r="EJ630" s="53"/>
      <c r="EK630" s="53"/>
      <c r="EL630" s="53"/>
      <c r="EM630" s="53"/>
      <c r="EN630" s="53"/>
      <c r="EO630" s="53"/>
      <c r="EP630" s="53"/>
      <c r="EQ630" s="53"/>
      <c r="ER630" s="53"/>
      <c r="ES630" s="53"/>
      <c r="ET630" s="53"/>
      <c r="EU630" s="53"/>
      <c r="EV630" s="53"/>
      <c r="EW630" s="53"/>
      <c r="EX630" s="53"/>
      <c r="EY630" s="53"/>
      <c r="EZ630" s="53"/>
      <c r="FA630" s="53"/>
      <c r="FB630" s="53"/>
      <c r="FC630" s="53"/>
      <c r="FD630" s="53"/>
      <c r="FE630" s="53"/>
      <c r="FF630" s="53"/>
      <c r="FG630" s="53"/>
      <c r="FH630" s="53"/>
      <c r="FI630" s="53"/>
      <c r="FJ630" s="53"/>
      <c r="FK630" s="53"/>
      <c r="FL630" s="53"/>
      <c r="FM630" s="53"/>
      <c r="FN630" s="53"/>
      <c r="FO630" s="53"/>
      <c r="FP630" s="53"/>
      <c r="FQ630" s="53"/>
      <c r="FR630" s="53"/>
      <c r="FS630" s="53"/>
      <c r="FT630" s="53"/>
      <c r="FU630" s="53"/>
      <c r="FV630" s="53"/>
      <c r="FW630" s="53"/>
      <c r="FX630" s="53"/>
      <c r="FY630" s="53"/>
      <c r="FZ630" s="53"/>
      <c r="GA630" s="53"/>
      <c r="GB630" s="53"/>
      <c r="GC630" s="53"/>
      <c r="GD630" s="53"/>
      <c r="GE630" s="53"/>
      <c r="GF630" s="53"/>
      <c r="GG630" s="53"/>
      <c r="GH630" s="53"/>
      <c r="GI630" s="53"/>
      <c r="GJ630" s="53"/>
      <c r="GK630" s="53"/>
      <c r="GL630" s="53"/>
      <c r="GM630" s="53"/>
      <c r="GN630" s="53"/>
      <c r="GO630" s="53"/>
      <c r="GP630" s="53"/>
      <c r="GQ630" s="53"/>
      <c r="GR630" s="53"/>
      <c r="GS630" s="53"/>
      <c r="GT630" s="53"/>
      <c r="GU630" s="53"/>
      <c r="GV630" s="53"/>
      <c r="GW630" s="53"/>
      <c r="GX630" s="53"/>
      <c r="GY630" s="53"/>
      <c r="GZ630" s="53"/>
      <c r="HA630" s="53"/>
      <c r="HB630" s="53"/>
      <c r="HC630" s="53"/>
      <c r="HD630" s="53"/>
      <c r="HE630" s="53"/>
      <c r="HF630" s="53"/>
      <c r="HG630" s="53"/>
      <c r="HH630" s="53"/>
      <c r="HI630" s="53"/>
      <c r="HJ630" s="53"/>
      <c r="HK630" s="53"/>
      <c r="HL630" s="53"/>
      <c r="HM630" s="53"/>
      <c r="HN630" s="53"/>
      <c r="HO630" s="53"/>
      <c r="HP630" s="53"/>
      <c r="HQ630" s="53"/>
      <c r="HR630" s="53"/>
      <c r="HS630" s="53"/>
      <c r="HT630" s="53"/>
      <c r="HU630" s="53"/>
      <c r="HV630" s="53"/>
      <c r="HW630" s="53"/>
      <c r="HX630" s="53"/>
      <c r="HY630" s="53"/>
      <c r="HZ630" s="53"/>
      <c r="IA630" s="53"/>
    </row>
    <row r="631" spans="1:235" ht="11.25">
      <c r="A631" s="8"/>
      <c r="B631" s="6"/>
      <c r="C631" s="6"/>
      <c r="D631" s="7"/>
      <c r="E631" s="7"/>
      <c r="F631" s="7"/>
      <c r="G631" s="7"/>
      <c r="H631" s="7"/>
      <c r="I631" s="7"/>
      <c r="J631" s="23"/>
      <c r="K631" s="23"/>
      <c r="L631" s="23"/>
      <c r="M631" s="23"/>
      <c r="N631" s="23"/>
      <c r="O631" s="23"/>
      <c r="P631" s="7"/>
      <c r="Q631" s="24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3"/>
      <c r="AM631" s="53"/>
      <c r="AN631" s="53"/>
      <c r="AO631" s="53"/>
      <c r="AP631" s="53"/>
      <c r="AQ631" s="53"/>
      <c r="AR631" s="53"/>
      <c r="AS631" s="53"/>
      <c r="AT631" s="53"/>
      <c r="AU631" s="53"/>
      <c r="AV631" s="53"/>
      <c r="AW631" s="53"/>
      <c r="AX631" s="53"/>
      <c r="AY631" s="53"/>
      <c r="AZ631" s="53"/>
      <c r="BA631" s="53"/>
      <c r="BB631" s="53"/>
      <c r="BC631" s="53"/>
      <c r="BD631" s="53"/>
      <c r="BE631" s="53"/>
      <c r="BF631" s="53"/>
      <c r="BG631" s="53"/>
      <c r="BH631" s="53"/>
      <c r="BI631" s="53"/>
      <c r="BJ631" s="53"/>
      <c r="BK631" s="53"/>
      <c r="BL631" s="53"/>
      <c r="BM631" s="53"/>
      <c r="BN631" s="53"/>
      <c r="BO631" s="53"/>
      <c r="BP631" s="53"/>
      <c r="BQ631" s="53"/>
      <c r="BR631" s="53"/>
      <c r="BS631" s="53"/>
      <c r="BT631" s="53"/>
      <c r="BU631" s="53"/>
      <c r="BV631" s="53"/>
      <c r="BW631" s="53"/>
      <c r="BX631" s="53"/>
      <c r="BY631" s="53"/>
      <c r="BZ631" s="53"/>
      <c r="CA631" s="53"/>
      <c r="CB631" s="53"/>
      <c r="CC631" s="53"/>
      <c r="CD631" s="53"/>
      <c r="CE631" s="53"/>
      <c r="CF631" s="53"/>
      <c r="CG631" s="53"/>
      <c r="CH631" s="53"/>
      <c r="CI631" s="53"/>
      <c r="CJ631" s="53"/>
      <c r="CK631" s="53"/>
      <c r="CL631" s="53"/>
      <c r="CM631" s="53"/>
      <c r="CN631" s="53"/>
      <c r="CO631" s="53"/>
      <c r="CP631" s="53"/>
      <c r="CQ631" s="53"/>
      <c r="CR631" s="53"/>
      <c r="CS631" s="53"/>
      <c r="CT631" s="53"/>
      <c r="CU631" s="53"/>
      <c r="CV631" s="53"/>
      <c r="CW631" s="53"/>
      <c r="CX631" s="53"/>
      <c r="CY631" s="53"/>
      <c r="CZ631" s="53"/>
      <c r="DA631" s="53"/>
      <c r="DB631" s="53"/>
      <c r="DC631" s="53"/>
      <c r="DD631" s="53"/>
      <c r="DE631" s="53"/>
      <c r="DF631" s="53"/>
      <c r="DG631" s="53"/>
      <c r="DH631" s="53"/>
      <c r="DI631" s="53"/>
      <c r="DJ631" s="53"/>
      <c r="DK631" s="53"/>
      <c r="DL631" s="53"/>
      <c r="DM631" s="53"/>
      <c r="DN631" s="53"/>
      <c r="DO631" s="53"/>
      <c r="DP631" s="53"/>
      <c r="DQ631" s="53"/>
      <c r="DR631" s="53"/>
      <c r="DS631" s="53"/>
      <c r="DT631" s="53"/>
      <c r="DU631" s="53"/>
      <c r="DV631" s="53"/>
      <c r="DW631" s="53"/>
      <c r="DX631" s="53"/>
      <c r="DY631" s="53"/>
      <c r="DZ631" s="53"/>
      <c r="EA631" s="53"/>
      <c r="EB631" s="53"/>
      <c r="EC631" s="53"/>
      <c r="ED631" s="53"/>
      <c r="EE631" s="53"/>
      <c r="EF631" s="53"/>
      <c r="EG631" s="53"/>
      <c r="EH631" s="53"/>
      <c r="EI631" s="53"/>
      <c r="EJ631" s="53"/>
      <c r="EK631" s="53"/>
      <c r="EL631" s="53"/>
      <c r="EM631" s="53"/>
      <c r="EN631" s="53"/>
      <c r="EO631" s="53"/>
      <c r="EP631" s="53"/>
      <c r="EQ631" s="53"/>
      <c r="ER631" s="53"/>
      <c r="ES631" s="53"/>
      <c r="ET631" s="53"/>
      <c r="EU631" s="53"/>
      <c r="EV631" s="53"/>
      <c r="EW631" s="53"/>
      <c r="EX631" s="53"/>
      <c r="EY631" s="53"/>
      <c r="EZ631" s="53"/>
      <c r="FA631" s="53"/>
      <c r="FB631" s="53"/>
      <c r="FC631" s="53"/>
      <c r="FD631" s="53"/>
      <c r="FE631" s="53"/>
      <c r="FF631" s="53"/>
      <c r="FG631" s="53"/>
      <c r="FH631" s="53"/>
      <c r="FI631" s="53"/>
      <c r="FJ631" s="53"/>
      <c r="FK631" s="53"/>
      <c r="FL631" s="53"/>
      <c r="FM631" s="53"/>
      <c r="FN631" s="53"/>
      <c r="FO631" s="53"/>
      <c r="FP631" s="53"/>
      <c r="FQ631" s="53"/>
      <c r="FR631" s="53"/>
      <c r="FS631" s="53"/>
      <c r="FT631" s="53"/>
      <c r="FU631" s="53"/>
      <c r="FV631" s="53"/>
      <c r="FW631" s="53"/>
      <c r="FX631" s="53"/>
      <c r="FY631" s="53"/>
      <c r="FZ631" s="53"/>
      <c r="GA631" s="53"/>
      <c r="GB631" s="53"/>
      <c r="GC631" s="53"/>
      <c r="GD631" s="53"/>
      <c r="GE631" s="53"/>
      <c r="GF631" s="53"/>
      <c r="GG631" s="53"/>
      <c r="GH631" s="53"/>
      <c r="GI631" s="53"/>
      <c r="GJ631" s="53"/>
      <c r="GK631" s="53"/>
      <c r="GL631" s="53"/>
      <c r="GM631" s="53"/>
      <c r="GN631" s="53"/>
      <c r="GO631" s="53"/>
      <c r="GP631" s="53"/>
      <c r="GQ631" s="53"/>
      <c r="GR631" s="53"/>
      <c r="GS631" s="53"/>
      <c r="GT631" s="53"/>
      <c r="GU631" s="53"/>
      <c r="GV631" s="53"/>
      <c r="GW631" s="53"/>
      <c r="GX631" s="53"/>
      <c r="GY631" s="53"/>
      <c r="GZ631" s="53"/>
      <c r="HA631" s="53"/>
      <c r="HB631" s="53"/>
      <c r="HC631" s="53"/>
      <c r="HD631" s="53"/>
      <c r="HE631" s="53"/>
      <c r="HF631" s="53"/>
      <c r="HG631" s="53"/>
      <c r="HH631" s="53"/>
      <c r="HI631" s="53"/>
      <c r="HJ631" s="53"/>
      <c r="HK631" s="53"/>
      <c r="HL631" s="53"/>
      <c r="HM631" s="53"/>
      <c r="HN631" s="53"/>
      <c r="HO631" s="53"/>
      <c r="HP631" s="53"/>
      <c r="HQ631" s="53"/>
      <c r="HR631" s="53"/>
      <c r="HS631" s="53"/>
      <c r="HT631" s="53"/>
      <c r="HU631" s="53"/>
      <c r="HV631" s="53"/>
      <c r="HW631" s="53"/>
      <c r="HX631" s="53"/>
      <c r="HY631" s="53"/>
      <c r="HZ631" s="53"/>
      <c r="IA631" s="53"/>
    </row>
    <row r="632" spans="1:235" ht="11.25">
      <c r="A632" s="37" t="s">
        <v>329</v>
      </c>
      <c r="B632" s="6"/>
      <c r="C632" s="6"/>
      <c r="D632" s="36">
        <f>D634</f>
        <v>3000000</v>
      </c>
      <c r="E632" s="36">
        <f aca="true" t="shared" si="63" ref="E632:Q632">E634</f>
        <v>0</v>
      </c>
      <c r="F632" s="36">
        <f t="shared" si="63"/>
        <v>3000000</v>
      </c>
      <c r="G632" s="36">
        <f t="shared" si="63"/>
        <v>1714999.99773</v>
      </c>
      <c r="H632" s="36">
        <f t="shared" si="63"/>
        <v>0</v>
      </c>
      <c r="I632" s="36">
        <f t="shared" si="63"/>
        <v>0</v>
      </c>
      <c r="J632" s="36">
        <f t="shared" si="63"/>
        <v>1714999.99773</v>
      </c>
      <c r="K632" s="36">
        <f t="shared" si="63"/>
        <v>0</v>
      </c>
      <c r="L632" s="36">
        <f t="shared" si="63"/>
        <v>0</v>
      </c>
      <c r="M632" s="36">
        <f t="shared" si="63"/>
        <v>0</v>
      </c>
      <c r="N632" s="36">
        <f t="shared" si="63"/>
        <v>100000</v>
      </c>
      <c r="O632" s="36">
        <f t="shared" si="63"/>
        <v>0</v>
      </c>
      <c r="P632" s="36">
        <f t="shared" si="63"/>
        <v>100000</v>
      </c>
      <c r="Q632" s="36">
        <f t="shared" si="63"/>
        <v>0</v>
      </c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3"/>
      <c r="AM632" s="53"/>
      <c r="AN632" s="53"/>
      <c r="AO632" s="53"/>
      <c r="AP632" s="53"/>
      <c r="AQ632" s="53"/>
      <c r="AR632" s="53"/>
      <c r="AS632" s="53"/>
      <c r="AT632" s="53"/>
      <c r="AU632" s="53"/>
      <c r="AV632" s="53"/>
      <c r="AW632" s="53"/>
      <c r="AX632" s="53"/>
      <c r="AY632" s="53"/>
      <c r="AZ632" s="53"/>
      <c r="BA632" s="53"/>
      <c r="BB632" s="53"/>
      <c r="BC632" s="53"/>
      <c r="BD632" s="53"/>
      <c r="BE632" s="53"/>
      <c r="BF632" s="53"/>
      <c r="BG632" s="53"/>
      <c r="BH632" s="53"/>
      <c r="BI632" s="53"/>
      <c r="BJ632" s="53"/>
      <c r="BK632" s="53"/>
      <c r="BL632" s="53"/>
      <c r="BM632" s="53"/>
      <c r="BN632" s="53"/>
      <c r="BO632" s="53"/>
      <c r="BP632" s="53"/>
      <c r="BQ632" s="53"/>
      <c r="BR632" s="53"/>
      <c r="BS632" s="53"/>
      <c r="BT632" s="53"/>
      <c r="BU632" s="53"/>
      <c r="BV632" s="53"/>
      <c r="BW632" s="53"/>
      <c r="BX632" s="53"/>
      <c r="BY632" s="53"/>
      <c r="BZ632" s="53"/>
      <c r="CA632" s="53"/>
      <c r="CB632" s="53"/>
      <c r="CC632" s="53"/>
      <c r="CD632" s="53"/>
      <c r="CE632" s="53"/>
      <c r="CF632" s="53"/>
      <c r="CG632" s="53"/>
      <c r="CH632" s="53"/>
      <c r="CI632" s="53"/>
      <c r="CJ632" s="53"/>
      <c r="CK632" s="53"/>
      <c r="CL632" s="53"/>
      <c r="CM632" s="53"/>
      <c r="CN632" s="53"/>
      <c r="CO632" s="53"/>
      <c r="CP632" s="53"/>
      <c r="CQ632" s="53"/>
      <c r="CR632" s="53"/>
      <c r="CS632" s="53"/>
      <c r="CT632" s="53"/>
      <c r="CU632" s="53"/>
      <c r="CV632" s="53"/>
      <c r="CW632" s="53"/>
      <c r="CX632" s="53"/>
      <c r="CY632" s="53"/>
      <c r="CZ632" s="53"/>
      <c r="DA632" s="53"/>
      <c r="DB632" s="53"/>
      <c r="DC632" s="53"/>
      <c r="DD632" s="53"/>
      <c r="DE632" s="53"/>
      <c r="DF632" s="53"/>
      <c r="DG632" s="53"/>
      <c r="DH632" s="53"/>
      <c r="DI632" s="53"/>
      <c r="DJ632" s="53"/>
      <c r="DK632" s="53"/>
      <c r="DL632" s="53"/>
      <c r="DM632" s="53"/>
      <c r="DN632" s="53"/>
      <c r="DO632" s="53"/>
      <c r="DP632" s="53"/>
      <c r="DQ632" s="53"/>
      <c r="DR632" s="53"/>
      <c r="DS632" s="53"/>
      <c r="DT632" s="53"/>
      <c r="DU632" s="53"/>
      <c r="DV632" s="53"/>
      <c r="DW632" s="53"/>
      <c r="DX632" s="53"/>
      <c r="DY632" s="53"/>
      <c r="DZ632" s="53"/>
      <c r="EA632" s="53"/>
      <c r="EB632" s="53"/>
      <c r="EC632" s="53"/>
      <c r="ED632" s="53"/>
      <c r="EE632" s="53"/>
      <c r="EF632" s="53"/>
      <c r="EG632" s="53"/>
      <c r="EH632" s="53"/>
      <c r="EI632" s="53"/>
      <c r="EJ632" s="53"/>
      <c r="EK632" s="53"/>
      <c r="EL632" s="53"/>
      <c r="EM632" s="53"/>
      <c r="EN632" s="53"/>
      <c r="EO632" s="53"/>
      <c r="EP632" s="53"/>
      <c r="EQ632" s="53"/>
      <c r="ER632" s="53"/>
      <c r="ES632" s="53"/>
      <c r="ET632" s="53"/>
      <c r="EU632" s="53"/>
      <c r="EV632" s="53"/>
      <c r="EW632" s="53"/>
      <c r="EX632" s="53"/>
      <c r="EY632" s="53"/>
      <c r="EZ632" s="53"/>
      <c r="FA632" s="53"/>
      <c r="FB632" s="53"/>
      <c r="FC632" s="53"/>
      <c r="FD632" s="53"/>
      <c r="FE632" s="53"/>
      <c r="FF632" s="53"/>
      <c r="FG632" s="53"/>
      <c r="FH632" s="53"/>
      <c r="FI632" s="53"/>
      <c r="FJ632" s="53"/>
      <c r="FK632" s="53"/>
      <c r="FL632" s="53"/>
      <c r="FM632" s="53"/>
      <c r="FN632" s="53"/>
      <c r="FO632" s="53"/>
      <c r="FP632" s="53"/>
      <c r="FQ632" s="53"/>
      <c r="FR632" s="53"/>
      <c r="FS632" s="53"/>
      <c r="FT632" s="53"/>
      <c r="FU632" s="53"/>
      <c r="FV632" s="53"/>
      <c r="FW632" s="53"/>
      <c r="FX632" s="53"/>
      <c r="FY632" s="53"/>
      <c r="FZ632" s="53"/>
      <c r="GA632" s="53"/>
      <c r="GB632" s="53"/>
      <c r="GC632" s="53"/>
      <c r="GD632" s="53"/>
      <c r="GE632" s="53"/>
      <c r="GF632" s="53"/>
      <c r="GG632" s="53"/>
      <c r="GH632" s="53"/>
      <c r="GI632" s="53"/>
      <c r="GJ632" s="53"/>
      <c r="GK632" s="53"/>
      <c r="GL632" s="53"/>
      <c r="GM632" s="53"/>
      <c r="GN632" s="53"/>
      <c r="GO632" s="53"/>
      <c r="GP632" s="53"/>
      <c r="GQ632" s="53"/>
      <c r="GR632" s="53"/>
      <c r="GS632" s="53"/>
      <c r="GT632" s="53"/>
      <c r="GU632" s="53"/>
      <c r="GV632" s="53"/>
      <c r="GW632" s="53"/>
      <c r="GX632" s="53"/>
      <c r="GY632" s="53"/>
      <c r="GZ632" s="53"/>
      <c r="HA632" s="53"/>
      <c r="HB632" s="53"/>
      <c r="HC632" s="53"/>
      <c r="HD632" s="53"/>
      <c r="HE632" s="53"/>
      <c r="HF632" s="53"/>
      <c r="HG632" s="53"/>
      <c r="HH632" s="53"/>
      <c r="HI632" s="53"/>
      <c r="HJ632" s="53"/>
      <c r="HK632" s="53"/>
      <c r="HL632" s="53"/>
      <c r="HM632" s="53"/>
      <c r="HN632" s="53"/>
      <c r="HO632" s="53"/>
      <c r="HP632" s="53"/>
      <c r="HQ632" s="53"/>
      <c r="HR632" s="53"/>
      <c r="HS632" s="53"/>
      <c r="HT632" s="53"/>
      <c r="HU632" s="53"/>
      <c r="HV632" s="53"/>
      <c r="HW632" s="53"/>
      <c r="HX632" s="53"/>
      <c r="HY632" s="53"/>
      <c r="HZ632" s="53"/>
      <c r="IA632" s="53"/>
    </row>
    <row r="633" spans="1:235" ht="22.5">
      <c r="A633" s="8" t="s">
        <v>260</v>
      </c>
      <c r="B633" s="6"/>
      <c r="C633" s="6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24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3"/>
      <c r="AM633" s="53"/>
      <c r="AN633" s="53"/>
      <c r="AO633" s="53"/>
      <c r="AP633" s="53"/>
      <c r="AQ633" s="53"/>
      <c r="AR633" s="53"/>
      <c r="AS633" s="53"/>
      <c r="AT633" s="53"/>
      <c r="AU633" s="53"/>
      <c r="AV633" s="53"/>
      <c r="AW633" s="53"/>
      <c r="AX633" s="53"/>
      <c r="AY633" s="53"/>
      <c r="AZ633" s="53"/>
      <c r="BA633" s="53"/>
      <c r="BB633" s="53"/>
      <c r="BC633" s="53"/>
      <c r="BD633" s="53"/>
      <c r="BE633" s="53"/>
      <c r="BF633" s="53"/>
      <c r="BG633" s="53"/>
      <c r="BH633" s="53"/>
      <c r="BI633" s="53"/>
      <c r="BJ633" s="53"/>
      <c r="BK633" s="53"/>
      <c r="BL633" s="53"/>
      <c r="BM633" s="53"/>
      <c r="BN633" s="53"/>
      <c r="BO633" s="53"/>
      <c r="BP633" s="53"/>
      <c r="BQ633" s="53"/>
      <c r="BR633" s="53"/>
      <c r="BS633" s="53"/>
      <c r="BT633" s="53"/>
      <c r="BU633" s="53"/>
      <c r="BV633" s="53"/>
      <c r="BW633" s="53"/>
      <c r="BX633" s="53"/>
      <c r="BY633" s="53"/>
      <c r="BZ633" s="53"/>
      <c r="CA633" s="53"/>
      <c r="CB633" s="53"/>
      <c r="CC633" s="53"/>
      <c r="CD633" s="53"/>
      <c r="CE633" s="53"/>
      <c r="CF633" s="53"/>
      <c r="CG633" s="53"/>
      <c r="CH633" s="53"/>
      <c r="CI633" s="53"/>
      <c r="CJ633" s="53"/>
      <c r="CK633" s="53"/>
      <c r="CL633" s="53"/>
      <c r="CM633" s="53"/>
      <c r="CN633" s="53"/>
      <c r="CO633" s="53"/>
      <c r="CP633" s="53"/>
      <c r="CQ633" s="53"/>
      <c r="CR633" s="53"/>
      <c r="CS633" s="53"/>
      <c r="CT633" s="53"/>
      <c r="CU633" s="53"/>
      <c r="CV633" s="53"/>
      <c r="CW633" s="53"/>
      <c r="CX633" s="53"/>
      <c r="CY633" s="53"/>
      <c r="CZ633" s="53"/>
      <c r="DA633" s="53"/>
      <c r="DB633" s="53"/>
      <c r="DC633" s="53"/>
      <c r="DD633" s="53"/>
      <c r="DE633" s="53"/>
      <c r="DF633" s="53"/>
      <c r="DG633" s="53"/>
      <c r="DH633" s="53"/>
      <c r="DI633" s="53"/>
      <c r="DJ633" s="53"/>
      <c r="DK633" s="53"/>
      <c r="DL633" s="53"/>
      <c r="DM633" s="53"/>
      <c r="DN633" s="53"/>
      <c r="DO633" s="53"/>
      <c r="DP633" s="53"/>
      <c r="DQ633" s="53"/>
      <c r="DR633" s="53"/>
      <c r="DS633" s="53"/>
      <c r="DT633" s="53"/>
      <c r="DU633" s="53"/>
      <c r="DV633" s="53"/>
      <c r="DW633" s="53"/>
      <c r="DX633" s="53"/>
      <c r="DY633" s="53"/>
      <c r="DZ633" s="53"/>
      <c r="EA633" s="53"/>
      <c r="EB633" s="53"/>
      <c r="EC633" s="53"/>
      <c r="ED633" s="53"/>
      <c r="EE633" s="53"/>
      <c r="EF633" s="53"/>
      <c r="EG633" s="53"/>
      <c r="EH633" s="53"/>
      <c r="EI633" s="53"/>
      <c r="EJ633" s="53"/>
      <c r="EK633" s="53"/>
      <c r="EL633" s="53"/>
      <c r="EM633" s="53"/>
      <c r="EN633" s="53"/>
      <c r="EO633" s="53"/>
      <c r="EP633" s="53"/>
      <c r="EQ633" s="53"/>
      <c r="ER633" s="53"/>
      <c r="ES633" s="53"/>
      <c r="ET633" s="53"/>
      <c r="EU633" s="53"/>
      <c r="EV633" s="53"/>
      <c r="EW633" s="53"/>
      <c r="EX633" s="53"/>
      <c r="EY633" s="53"/>
      <c r="EZ633" s="53"/>
      <c r="FA633" s="53"/>
      <c r="FB633" s="53"/>
      <c r="FC633" s="53"/>
      <c r="FD633" s="53"/>
      <c r="FE633" s="53"/>
      <c r="FF633" s="53"/>
      <c r="FG633" s="53"/>
      <c r="FH633" s="53"/>
      <c r="FI633" s="53"/>
      <c r="FJ633" s="53"/>
      <c r="FK633" s="53"/>
      <c r="FL633" s="53"/>
      <c r="FM633" s="53"/>
      <c r="FN633" s="53"/>
      <c r="FO633" s="53"/>
      <c r="FP633" s="53"/>
      <c r="FQ633" s="53"/>
      <c r="FR633" s="53"/>
      <c r="FS633" s="53"/>
      <c r="FT633" s="53"/>
      <c r="FU633" s="53"/>
      <c r="FV633" s="53"/>
      <c r="FW633" s="53"/>
      <c r="FX633" s="53"/>
      <c r="FY633" s="53"/>
      <c r="FZ633" s="53"/>
      <c r="GA633" s="53"/>
      <c r="GB633" s="53"/>
      <c r="GC633" s="53"/>
      <c r="GD633" s="53"/>
      <c r="GE633" s="53"/>
      <c r="GF633" s="53"/>
      <c r="GG633" s="53"/>
      <c r="GH633" s="53"/>
      <c r="GI633" s="53"/>
      <c r="GJ633" s="53"/>
      <c r="GK633" s="53"/>
      <c r="GL633" s="53"/>
      <c r="GM633" s="53"/>
      <c r="GN633" s="53"/>
      <c r="GO633" s="53"/>
      <c r="GP633" s="53"/>
      <c r="GQ633" s="53"/>
      <c r="GR633" s="53"/>
      <c r="GS633" s="53"/>
      <c r="GT633" s="53"/>
      <c r="GU633" s="53"/>
      <c r="GV633" s="53"/>
      <c r="GW633" s="53"/>
      <c r="GX633" s="53"/>
      <c r="GY633" s="53"/>
      <c r="GZ633" s="53"/>
      <c r="HA633" s="53"/>
      <c r="HB633" s="53"/>
      <c r="HC633" s="53"/>
      <c r="HD633" s="53"/>
      <c r="HE633" s="53"/>
      <c r="HF633" s="53"/>
      <c r="HG633" s="53"/>
      <c r="HH633" s="53"/>
      <c r="HI633" s="53"/>
      <c r="HJ633" s="53"/>
      <c r="HK633" s="53"/>
      <c r="HL633" s="53"/>
      <c r="HM633" s="53"/>
      <c r="HN633" s="53"/>
      <c r="HO633" s="53"/>
      <c r="HP633" s="53"/>
      <c r="HQ633" s="53"/>
      <c r="HR633" s="53"/>
      <c r="HS633" s="53"/>
      <c r="HT633" s="53"/>
      <c r="HU633" s="53"/>
      <c r="HV633" s="53"/>
      <c r="HW633" s="53"/>
      <c r="HX633" s="53"/>
      <c r="HY633" s="53"/>
      <c r="HZ633" s="53"/>
      <c r="IA633" s="53"/>
    </row>
    <row r="634" spans="1:17" s="39" customFormat="1" ht="37.5" customHeight="1">
      <c r="A634" s="34" t="s">
        <v>433</v>
      </c>
      <c r="B634" s="35"/>
      <c r="C634" s="35"/>
      <c r="D634" s="45">
        <f>D636</f>
        <v>3000000</v>
      </c>
      <c r="E634" s="45"/>
      <c r="F634" s="45">
        <f>D634+E634</f>
        <v>3000000</v>
      </c>
      <c r="G634" s="36">
        <f>G639*G641</f>
        <v>1714999.99773</v>
      </c>
      <c r="H634" s="36"/>
      <c r="I634" s="36"/>
      <c r="J634" s="36">
        <f>J636</f>
        <v>1714999.99773</v>
      </c>
      <c r="K634" s="36"/>
      <c r="L634" s="36"/>
      <c r="M634" s="36"/>
      <c r="N634" s="36">
        <f>N636</f>
        <v>100000</v>
      </c>
      <c r="O634" s="36"/>
      <c r="P634" s="36">
        <f>N634</f>
        <v>100000</v>
      </c>
      <c r="Q634" s="78"/>
    </row>
    <row r="635" spans="1:235" ht="11.25">
      <c r="A635" s="5" t="s">
        <v>4</v>
      </c>
      <c r="B635" s="6"/>
      <c r="C635" s="6"/>
      <c r="D635" s="84"/>
      <c r="E635" s="84"/>
      <c r="F635" s="84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24"/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3"/>
      <c r="AK635" s="53"/>
      <c r="AL635" s="53"/>
      <c r="AM635" s="53"/>
      <c r="AN635" s="53"/>
      <c r="AO635" s="53"/>
      <c r="AP635" s="53"/>
      <c r="AQ635" s="53"/>
      <c r="AR635" s="53"/>
      <c r="AS635" s="53"/>
      <c r="AT635" s="53"/>
      <c r="AU635" s="53"/>
      <c r="AV635" s="53"/>
      <c r="AW635" s="53"/>
      <c r="AX635" s="53"/>
      <c r="AY635" s="53"/>
      <c r="AZ635" s="53"/>
      <c r="BA635" s="53"/>
      <c r="BB635" s="53"/>
      <c r="BC635" s="53"/>
      <c r="BD635" s="53"/>
      <c r="BE635" s="53"/>
      <c r="BF635" s="53"/>
      <c r="BG635" s="53"/>
      <c r="BH635" s="53"/>
      <c r="BI635" s="53"/>
      <c r="BJ635" s="53"/>
      <c r="BK635" s="53"/>
      <c r="BL635" s="53"/>
      <c r="BM635" s="53"/>
      <c r="BN635" s="53"/>
      <c r="BO635" s="53"/>
      <c r="BP635" s="53"/>
      <c r="BQ635" s="53"/>
      <c r="BR635" s="53"/>
      <c r="BS635" s="53"/>
      <c r="BT635" s="53"/>
      <c r="BU635" s="53"/>
      <c r="BV635" s="53"/>
      <c r="BW635" s="53"/>
      <c r="BX635" s="53"/>
      <c r="BY635" s="53"/>
      <c r="BZ635" s="53"/>
      <c r="CA635" s="53"/>
      <c r="CB635" s="53"/>
      <c r="CC635" s="53"/>
      <c r="CD635" s="53"/>
      <c r="CE635" s="53"/>
      <c r="CF635" s="53"/>
      <c r="CG635" s="53"/>
      <c r="CH635" s="53"/>
      <c r="CI635" s="53"/>
      <c r="CJ635" s="53"/>
      <c r="CK635" s="53"/>
      <c r="CL635" s="53"/>
      <c r="CM635" s="53"/>
      <c r="CN635" s="53"/>
      <c r="CO635" s="53"/>
      <c r="CP635" s="53"/>
      <c r="CQ635" s="53"/>
      <c r="CR635" s="53"/>
      <c r="CS635" s="53"/>
      <c r="CT635" s="53"/>
      <c r="CU635" s="53"/>
      <c r="CV635" s="53"/>
      <c r="CW635" s="53"/>
      <c r="CX635" s="53"/>
      <c r="CY635" s="53"/>
      <c r="CZ635" s="53"/>
      <c r="DA635" s="53"/>
      <c r="DB635" s="53"/>
      <c r="DC635" s="53"/>
      <c r="DD635" s="53"/>
      <c r="DE635" s="53"/>
      <c r="DF635" s="53"/>
      <c r="DG635" s="53"/>
      <c r="DH635" s="53"/>
      <c r="DI635" s="53"/>
      <c r="DJ635" s="53"/>
      <c r="DK635" s="53"/>
      <c r="DL635" s="53"/>
      <c r="DM635" s="53"/>
      <c r="DN635" s="53"/>
      <c r="DO635" s="53"/>
      <c r="DP635" s="53"/>
      <c r="DQ635" s="53"/>
      <c r="DR635" s="53"/>
      <c r="DS635" s="53"/>
      <c r="DT635" s="53"/>
      <c r="DU635" s="53"/>
      <c r="DV635" s="53"/>
      <c r="DW635" s="53"/>
      <c r="DX635" s="53"/>
      <c r="DY635" s="53"/>
      <c r="DZ635" s="53"/>
      <c r="EA635" s="53"/>
      <c r="EB635" s="53"/>
      <c r="EC635" s="53"/>
      <c r="ED635" s="53"/>
      <c r="EE635" s="53"/>
      <c r="EF635" s="53"/>
      <c r="EG635" s="53"/>
      <c r="EH635" s="53"/>
      <c r="EI635" s="53"/>
      <c r="EJ635" s="53"/>
      <c r="EK635" s="53"/>
      <c r="EL635" s="53"/>
      <c r="EM635" s="53"/>
      <c r="EN635" s="53"/>
      <c r="EO635" s="53"/>
      <c r="EP635" s="53"/>
      <c r="EQ635" s="53"/>
      <c r="ER635" s="53"/>
      <c r="ES635" s="53"/>
      <c r="ET635" s="53"/>
      <c r="EU635" s="53"/>
      <c r="EV635" s="53"/>
      <c r="EW635" s="53"/>
      <c r="EX635" s="53"/>
      <c r="EY635" s="53"/>
      <c r="EZ635" s="53"/>
      <c r="FA635" s="53"/>
      <c r="FB635" s="53"/>
      <c r="FC635" s="53"/>
      <c r="FD635" s="53"/>
      <c r="FE635" s="53"/>
      <c r="FF635" s="53"/>
      <c r="FG635" s="53"/>
      <c r="FH635" s="53"/>
      <c r="FI635" s="53"/>
      <c r="FJ635" s="53"/>
      <c r="FK635" s="53"/>
      <c r="FL635" s="53"/>
      <c r="FM635" s="53"/>
      <c r="FN635" s="53"/>
      <c r="FO635" s="53"/>
      <c r="FP635" s="53"/>
      <c r="FQ635" s="53"/>
      <c r="FR635" s="53"/>
      <c r="FS635" s="53"/>
      <c r="FT635" s="53"/>
      <c r="FU635" s="53"/>
      <c r="FV635" s="53"/>
      <c r="FW635" s="53"/>
      <c r="FX635" s="53"/>
      <c r="FY635" s="53"/>
      <c r="FZ635" s="53"/>
      <c r="GA635" s="53"/>
      <c r="GB635" s="53"/>
      <c r="GC635" s="53"/>
      <c r="GD635" s="53"/>
      <c r="GE635" s="53"/>
      <c r="GF635" s="53"/>
      <c r="GG635" s="53"/>
      <c r="GH635" s="53"/>
      <c r="GI635" s="53"/>
      <c r="GJ635" s="53"/>
      <c r="GK635" s="53"/>
      <c r="GL635" s="53"/>
      <c r="GM635" s="53"/>
      <c r="GN635" s="53"/>
      <c r="GO635" s="53"/>
      <c r="GP635" s="53"/>
      <c r="GQ635" s="53"/>
      <c r="GR635" s="53"/>
      <c r="GS635" s="53"/>
      <c r="GT635" s="53"/>
      <c r="GU635" s="53"/>
      <c r="GV635" s="53"/>
      <c r="GW635" s="53"/>
      <c r="GX635" s="53"/>
      <c r="GY635" s="53"/>
      <c r="GZ635" s="53"/>
      <c r="HA635" s="53"/>
      <c r="HB635" s="53"/>
      <c r="HC635" s="53"/>
      <c r="HD635" s="53"/>
      <c r="HE635" s="53"/>
      <c r="HF635" s="53"/>
      <c r="HG635" s="53"/>
      <c r="HH635" s="53"/>
      <c r="HI635" s="53"/>
      <c r="HJ635" s="53"/>
      <c r="HK635" s="53"/>
      <c r="HL635" s="53"/>
      <c r="HM635" s="53"/>
      <c r="HN635" s="53"/>
      <c r="HO635" s="53"/>
      <c r="HP635" s="53"/>
      <c r="HQ635" s="53"/>
      <c r="HR635" s="53"/>
      <c r="HS635" s="53"/>
      <c r="HT635" s="53"/>
      <c r="HU635" s="53"/>
      <c r="HV635" s="53"/>
      <c r="HW635" s="53"/>
      <c r="HX635" s="53"/>
      <c r="HY635" s="53"/>
      <c r="HZ635" s="53"/>
      <c r="IA635" s="53"/>
    </row>
    <row r="636" spans="1:235" ht="10.5" customHeight="1">
      <c r="A636" s="8" t="s">
        <v>43</v>
      </c>
      <c r="B636" s="6"/>
      <c r="C636" s="6"/>
      <c r="D636" s="84">
        <f>D639*D641</f>
        <v>3000000</v>
      </c>
      <c r="E636" s="84"/>
      <c r="F636" s="84">
        <f>D636+E636</f>
        <v>3000000</v>
      </c>
      <c r="G636" s="7">
        <f>G639*G641</f>
        <v>1714999.99773</v>
      </c>
      <c r="H636" s="7"/>
      <c r="I636" s="7"/>
      <c r="J636" s="7">
        <f>G636+H636</f>
        <v>1714999.99773</v>
      </c>
      <c r="K636" s="7"/>
      <c r="L636" s="7"/>
      <c r="M636" s="7"/>
      <c r="N636" s="7">
        <v>100000</v>
      </c>
      <c r="O636" s="7"/>
      <c r="P636" s="7">
        <f>P639*P641</f>
        <v>100003.5</v>
      </c>
      <c r="Q636" s="24"/>
      <c r="R636" s="53"/>
      <c r="S636" s="53"/>
      <c r="T636" s="53"/>
      <c r="U636" s="53"/>
      <c r="V636" s="53"/>
      <c r="W636" s="53"/>
      <c r="X636" s="53"/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  <c r="AI636" s="53"/>
      <c r="AJ636" s="53"/>
      <c r="AK636" s="53"/>
      <c r="AL636" s="53"/>
      <c r="AM636" s="53"/>
      <c r="AN636" s="53"/>
      <c r="AO636" s="53"/>
      <c r="AP636" s="53"/>
      <c r="AQ636" s="53"/>
      <c r="AR636" s="53"/>
      <c r="AS636" s="53"/>
      <c r="AT636" s="53"/>
      <c r="AU636" s="53"/>
      <c r="AV636" s="53"/>
      <c r="AW636" s="53"/>
      <c r="AX636" s="53"/>
      <c r="AY636" s="53"/>
      <c r="AZ636" s="53"/>
      <c r="BA636" s="53"/>
      <c r="BB636" s="53"/>
      <c r="BC636" s="53"/>
      <c r="BD636" s="53"/>
      <c r="BE636" s="53"/>
      <c r="BF636" s="53"/>
      <c r="BG636" s="53"/>
      <c r="BH636" s="53"/>
      <c r="BI636" s="53"/>
      <c r="BJ636" s="53"/>
      <c r="BK636" s="53"/>
      <c r="BL636" s="53"/>
      <c r="BM636" s="53"/>
      <c r="BN636" s="53"/>
      <c r="BO636" s="53"/>
      <c r="BP636" s="53"/>
      <c r="BQ636" s="53"/>
      <c r="BR636" s="53"/>
      <c r="BS636" s="53"/>
      <c r="BT636" s="53"/>
      <c r="BU636" s="53"/>
      <c r="BV636" s="53"/>
      <c r="BW636" s="53"/>
      <c r="BX636" s="53"/>
      <c r="BY636" s="53"/>
      <c r="BZ636" s="53"/>
      <c r="CA636" s="53"/>
      <c r="CB636" s="53"/>
      <c r="CC636" s="53"/>
      <c r="CD636" s="53"/>
      <c r="CE636" s="53"/>
      <c r="CF636" s="53"/>
      <c r="CG636" s="53"/>
      <c r="CH636" s="53"/>
      <c r="CI636" s="53"/>
      <c r="CJ636" s="53"/>
      <c r="CK636" s="53"/>
      <c r="CL636" s="53"/>
      <c r="CM636" s="53"/>
      <c r="CN636" s="53"/>
      <c r="CO636" s="53"/>
      <c r="CP636" s="53"/>
      <c r="CQ636" s="53"/>
      <c r="CR636" s="53"/>
      <c r="CS636" s="53"/>
      <c r="CT636" s="53"/>
      <c r="CU636" s="53"/>
      <c r="CV636" s="53"/>
      <c r="CW636" s="53"/>
      <c r="CX636" s="53"/>
      <c r="CY636" s="53"/>
      <c r="CZ636" s="53"/>
      <c r="DA636" s="53"/>
      <c r="DB636" s="53"/>
      <c r="DC636" s="53"/>
      <c r="DD636" s="53"/>
      <c r="DE636" s="53"/>
      <c r="DF636" s="53"/>
      <c r="DG636" s="53"/>
      <c r="DH636" s="53"/>
      <c r="DI636" s="53"/>
      <c r="DJ636" s="53"/>
      <c r="DK636" s="53"/>
      <c r="DL636" s="53"/>
      <c r="DM636" s="53"/>
      <c r="DN636" s="53"/>
      <c r="DO636" s="53"/>
      <c r="DP636" s="53"/>
      <c r="DQ636" s="53"/>
      <c r="DR636" s="53"/>
      <c r="DS636" s="53"/>
      <c r="DT636" s="53"/>
      <c r="DU636" s="53"/>
      <c r="DV636" s="53"/>
      <c r="DW636" s="53"/>
      <c r="DX636" s="53"/>
      <c r="DY636" s="53"/>
      <c r="DZ636" s="53"/>
      <c r="EA636" s="53"/>
      <c r="EB636" s="53"/>
      <c r="EC636" s="53"/>
      <c r="ED636" s="53"/>
      <c r="EE636" s="53"/>
      <c r="EF636" s="53"/>
      <c r="EG636" s="53"/>
      <c r="EH636" s="53"/>
      <c r="EI636" s="53"/>
      <c r="EJ636" s="53"/>
      <c r="EK636" s="53"/>
      <c r="EL636" s="53"/>
      <c r="EM636" s="53"/>
      <c r="EN636" s="53"/>
      <c r="EO636" s="53"/>
      <c r="EP636" s="53"/>
      <c r="EQ636" s="53"/>
      <c r="ER636" s="53"/>
      <c r="ES636" s="53"/>
      <c r="ET636" s="53"/>
      <c r="EU636" s="53"/>
      <c r="EV636" s="53"/>
      <c r="EW636" s="53"/>
      <c r="EX636" s="53"/>
      <c r="EY636" s="53"/>
      <c r="EZ636" s="53"/>
      <c r="FA636" s="53"/>
      <c r="FB636" s="53"/>
      <c r="FC636" s="53"/>
      <c r="FD636" s="53"/>
      <c r="FE636" s="53"/>
      <c r="FF636" s="53"/>
      <c r="FG636" s="53"/>
      <c r="FH636" s="53"/>
      <c r="FI636" s="53"/>
      <c r="FJ636" s="53"/>
      <c r="FK636" s="53"/>
      <c r="FL636" s="53"/>
      <c r="FM636" s="53"/>
      <c r="FN636" s="53"/>
      <c r="FO636" s="53"/>
      <c r="FP636" s="53"/>
      <c r="FQ636" s="53"/>
      <c r="FR636" s="53"/>
      <c r="FS636" s="53"/>
      <c r="FT636" s="53"/>
      <c r="FU636" s="53"/>
      <c r="FV636" s="53"/>
      <c r="FW636" s="53"/>
      <c r="FX636" s="53"/>
      <c r="FY636" s="53"/>
      <c r="FZ636" s="53"/>
      <c r="GA636" s="53"/>
      <c r="GB636" s="53"/>
      <c r="GC636" s="53"/>
      <c r="GD636" s="53"/>
      <c r="GE636" s="53"/>
      <c r="GF636" s="53"/>
      <c r="GG636" s="53"/>
      <c r="GH636" s="53"/>
      <c r="GI636" s="53"/>
      <c r="GJ636" s="53"/>
      <c r="GK636" s="53"/>
      <c r="GL636" s="53"/>
      <c r="GM636" s="53"/>
      <c r="GN636" s="53"/>
      <c r="GO636" s="53"/>
      <c r="GP636" s="53"/>
      <c r="GQ636" s="53"/>
      <c r="GR636" s="53"/>
      <c r="GS636" s="53"/>
      <c r="GT636" s="53"/>
      <c r="GU636" s="53"/>
      <c r="GV636" s="53"/>
      <c r="GW636" s="53"/>
      <c r="GX636" s="53"/>
      <c r="GY636" s="53"/>
      <c r="GZ636" s="53"/>
      <c r="HA636" s="53"/>
      <c r="HB636" s="53"/>
      <c r="HC636" s="53"/>
      <c r="HD636" s="53"/>
      <c r="HE636" s="53"/>
      <c r="HF636" s="53"/>
      <c r="HG636" s="53"/>
      <c r="HH636" s="53"/>
      <c r="HI636" s="53"/>
      <c r="HJ636" s="53"/>
      <c r="HK636" s="53"/>
      <c r="HL636" s="53"/>
      <c r="HM636" s="53"/>
      <c r="HN636" s="53"/>
      <c r="HO636" s="53"/>
      <c r="HP636" s="53"/>
      <c r="HQ636" s="53"/>
      <c r="HR636" s="53"/>
      <c r="HS636" s="53"/>
      <c r="HT636" s="53"/>
      <c r="HU636" s="53"/>
      <c r="HV636" s="53"/>
      <c r="HW636" s="53"/>
      <c r="HX636" s="53"/>
      <c r="HY636" s="53"/>
      <c r="HZ636" s="53"/>
      <c r="IA636" s="53"/>
    </row>
    <row r="637" spans="1:235" ht="11.25">
      <c r="A637" s="5" t="s">
        <v>5</v>
      </c>
      <c r="B637" s="6"/>
      <c r="C637" s="6"/>
      <c r="D637" s="84"/>
      <c r="E637" s="84"/>
      <c r="F637" s="84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24"/>
      <c r="R637" s="53"/>
      <c r="S637" s="53"/>
      <c r="T637" s="53"/>
      <c r="U637" s="53"/>
      <c r="V637" s="53"/>
      <c r="W637" s="53"/>
      <c r="X637" s="53"/>
      <c r="Y637" s="53"/>
      <c r="Z637" s="53"/>
      <c r="AA637" s="53"/>
      <c r="AB637" s="53"/>
      <c r="AC637" s="53"/>
      <c r="AD637" s="53"/>
      <c r="AE637" s="53"/>
      <c r="AF637" s="53"/>
      <c r="AG637" s="53"/>
      <c r="AH637" s="53"/>
      <c r="AI637" s="53"/>
      <c r="AJ637" s="53"/>
      <c r="AK637" s="53"/>
      <c r="AL637" s="53"/>
      <c r="AM637" s="53"/>
      <c r="AN637" s="53"/>
      <c r="AO637" s="53"/>
      <c r="AP637" s="53"/>
      <c r="AQ637" s="53"/>
      <c r="AR637" s="53"/>
      <c r="AS637" s="53"/>
      <c r="AT637" s="53"/>
      <c r="AU637" s="53"/>
      <c r="AV637" s="53"/>
      <c r="AW637" s="53"/>
      <c r="AX637" s="53"/>
      <c r="AY637" s="53"/>
      <c r="AZ637" s="53"/>
      <c r="BA637" s="53"/>
      <c r="BB637" s="53"/>
      <c r="BC637" s="53"/>
      <c r="BD637" s="53"/>
      <c r="BE637" s="53"/>
      <c r="BF637" s="53"/>
      <c r="BG637" s="53"/>
      <c r="BH637" s="53"/>
      <c r="BI637" s="53"/>
      <c r="BJ637" s="53"/>
      <c r="BK637" s="53"/>
      <c r="BL637" s="53"/>
      <c r="BM637" s="53"/>
      <c r="BN637" s="53"/>
      <c r="BO637" s="53"/>
      <c r="BP637" s="53"/>
      <c r="BQ637" s="53"/>
      <c r="BR637" s="53"/>
      <c r="BS637" s="53"/>
      <c r="BT637" s="53"/>
      <c r="BU637" s="53"/>
      <c r="BV637" s="53"/>
      <c r="BW637" s="53"/>
      <c r="BX637" s="53"/>
      <c r="BY637" s="53"/>
      <c r="BZ637" s="53"/>
      <c r="CA637" s="53"/>
      <c r="CB637" s="53"/>
      <c r="CC637" s="53"/>
      <c r="CD637" s="53"/>
      <c r="CE637" s="53"/>
      <c r="CF637" s="53"/>
      <c r="CG637" s="53"/>
      <c r="CH637" s="53"/>
      <c r="CI637" s="53"/>
      <c r="CJ637" s="53"/>
      <c r="CK637" s="53"/>
      <c r="CL637" s="53"/>
      <c r="CM637" s="53"/>
      <c r="CN637" s="53"/>
      <c r="CO637" s="53"/>
      <c r="CP637" s="53"/>
      <c r="CQ637" s="53"/>
      <c r="CR637" s="53"/>
      <c r="CS637" s="53"/>
      <c r="CT637" s="53"/>
      <c r="CU637" s="53"/>
      <c r="CV637" s="53"/>
      <c r="CW637" s="53"/>
      <c r="CX637" s="53"/>
      <c r="CY637" s="53"/>
      <c r="CZ637" s="53"/>
      <c r="DA637" s="53"/>
      <c r="DB637" s="53"/>
      <c r="DC637" s="53"/>
      <c r="DD637" s="53"/>
      <c r="DE637" s="53"/>
      <c r="DF637" s="53"/>
      <c r="DG637" s="53"/>
      <c r="DH637" s="53"/>
      <c r="DI637" s="53"/>
      <c r="DJ637" s="53"/>
      <c r="DK637" s="53"/>
      <c r="DL637" s="53"/>
      <c r="DM637" s="53"/>
      <c r="DN637" s="53"/>
      <c r="DO637" s="53"/>
      <c r="DP637" s="53"/>
      <c r="DQ637" s="53"/>
      <c r="DR637" s="53"/>
      <c r="DS637" s="53"/>
      <c r="DT637" s="53"/>
      <c r="DU637" s="53"/>
      <c r="DV637" s="53"/>
      <c r="DW637" s="53"/>
      <c r="DX637" s="53"/>
      <c r="DY637" s="53"/>
      <c r="DZ637" s="53"/>
      <c r="EA637" s="53"/>
      <c r="EB637" s="53"/>
      <c r="EC637" s="53"/>
      <c r="ED637" s="53"/>
      <c r="EE637" s="53"/>
      <c r="EF637" s="53"/>
      <c r="EG637" s="53"/>
      <c r="EH637" s="53"/>
      <c r="EI637" s="53"/>
      <c r="EJ637" s="53"/>
      <c r="EK637" s="53"/>
      <c r="EL637" s="53"/>
      <c r="EM637" s="53"/>
      <c r="EN637" s="53"/>
      <c r="EO637" s="53"/>
      <c r="EP637" s="53"/>
      <c r="EQ637" s="53"/>
      <c r="ER637" s="53"/>
      <c r="ES637" s="53"/>
      <c r="ET637" s="53"/>
      <c r="EU637" s="53"/>
      <c r="EV637" s="53"/>
      <c r="EW637" s="53"/>
      <c r="EX637" s="53"/>
      <c r="EY637" s="53"/>
      <c r="EZ637" s="53"/>
      <c r="FA637" s="53"/>
      <c r="FB637" s="53"/>
      <c r="FC637" s="53"/>
      <c r="FD637" s="53"/>
      <c r="FE637" s="53"/>
      <c r="FF637" s="53"/>
      <c r="FG637" s="53"/>
      <c r="FH637" s="53"/>
      <c r="FI637" s="53"/>
      <c r="FJ637" s="53"/>
      <c r="FK637" s="53"/>
      <c r="FL637" s="53"/>
      <c r="FM637" s="53"/>
      <c r="FN637" s="53"/>
      <c r="FO637" s="53"/>
      <c r="FP637" s="53"/>
      <c r="FQ637" s="53"/>
      <c r="FR637" s="53"/>
      <c r="FS637" s="53"/>
      <c r="FT637" s="53"/>
      <c r="FU637" s="53"/>
      <c r="FV637" s="53"/>
      <c r="FW637" s="53"/>
      <c r="FX637" s="53"/>
      <c r="FY637" s="53"/>
      <c r="FZ637" s="53"/>
      <c r="GA637" s="53"/>
      <c r="GB637" s="53"/>
      <c r="GC637" s="53"/>
      <c r="GD637" s="53"/>
      <c r="GE637" s="53"/>
      <c r="GF637" s="53"/>
      <c r="GG637" s="53"/>
      <c r="GH637" s="53"/>
      <c r="GI637" s="53"/>
      <c r="GJ637" s="53"/>
      <c r="GK637" s="53"/>
      <c r="GL637" s="53"/>
      <c r="GM637" s="53"/>
      <c r="GN637" s="53"/>
      <c r="GO637" s="53"/>
      <c r="GP637" s="53"/>
      <c r="GQ637" s="53"/>
      <c r="GR637" s="53"/>
      <c r="GS637" s="53"/>
      <c r="GT637" s="53"/>
      <c r="GU637" s="53"/>
      <c r="GV637" s="53"/>
      <c r="GW637" s="53"/>
      <c r="GX637" s="53"/>
      <c r="GY637" s="53"/>
      <c r="GZ637" s="53"/>
      <c r="HA637" s="53"/>
      <c r="HB637" s="53"/>
      <c r="HC637" s="53"/>
      <c r="HD637" s="53"/>
      <c r="HE637" s="53"/>
      <c r="HF637" s="53"/>
      <c r="HG637" s="53"/>
      <c r="HH637" s="53"/>
      <c r="HI637" s="53"/>
      <c r="HJ637" s="53"/>
      <c r="HK637" s="53"/>
      <c r="HL637" s="53"/>
      <c r="HM637" s="53"/>
      <c r="HN637" s="53"/>
      <c r="HO637" s="53"/>
      <c r="HP637" s="53"/>
      <c r="HQ637" s="53"/>
      <c r="HR637" s="53"/>
      <c r="HS637" s="53"/>
      <c r="HT637" s="53"/>
      <c r="HU637" s="53"/>
      <c r="HV637" s="53"/>
      <c r="HW637" s="53"/>
      <c r="HX637" s="53"/>
      <c r="HY637" s="53"/>
      <c r="HZ637" s="53"/>
      <c r="IA637" s="53"/>
    </row>
    <row r="638" spans="1:235" ht="0.75" customHeight="1">
      <c r="A638" s="8" t="s">
        <v>169</v>
      </c>
      <c r="B638" s="6"/>
      <c r="C638" s="6"/>
      <c r="D638" s="84"/>
      <c r="E638" s="84"/>
      <c r="F638" s="84">
        <f>D638+E638</f>
        <v>0</v>
      </c>
      <c r="G638" s="84"/>
      <c r="H638" s="84"/>
      <c r="I638" s="84"/>
      <c r="J638" s="84"/>
      <c r="K638" s="7"/>
      <c r="L638" s="7"/>
      <c r="M638" s="7"/>
      <c r="N638" s="7"/>
      <c r="O638" s="7"/>
      <c r="P638" s="7"/>
      <c r="Q638" s="24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53"/>
      <c r="AK638" s="53"/>
      <c r="AL638" s="53"/>
      <c r="AM638" s="53"/>
      <c r="AN638" s="53"/>
      <c r="AO638" s="53"/>
      <c r="AP638" s="53"/>
      <c r="AQ638" s="53"/>
      <c r="AR638" s="53"/>
      <c r="AS638" s="53"/>
      <c r="AT638" s="53"/>
      <c r="AU638" s="53"/>
      <c r="AV638" s="53"/>
      <c r="AW638" s="53"/>
      <c r="AX638" s="53"/>
      <c r="AY638" s="53"/>
      <c r="AZ638" s="53"/>
      <c r="BA638" s="53"/>
      <c r="BB638" s="53"/>
      <c r="BC638" s="53"/>
      <c r="BD638" s="53"/>
      <c r="BE638" s="53"/>
      <c r="BF638" s="53"/>
      <c r="BG638" s="53"/>
      <c r="BH638" s="53"/>
      <c r="BI638" s="53"/>
      <c r="BJ638" s="53"/>
      <c r="BK638" s="53"/>
      <c r="BL638" s="53"/>
      <c r="BM638" s="53"/>
      <c r="BN638" s="53"/>
      <c r="BO638" s="53"/>
      <c r="BP638" s="53"/>
      <c r="BQ638" s="53"/>
      <c r="BR638" s="53"/>
      <c r="BS638" s="53"/>
      <c r="BT638" s="53"/>
      <c r="BU638" s="53"/>
      <c r="BV638" s="53"/>
      <c r="BW638" s="53"/>
      <c r="BX638" s="53"/>
      <c r="BY638" s="53"/>
      <c r="BZ638" s="53"/>
      <c r="CA638" s="53"/>
      <c r="CB638" s="53"/>
      <c r="CC638" s="53"/>
      <c r="CD638" s="53"/>
      <c r="CE638" s="53"/>
      <c r="CF638" s="53"/>
      <c r="CG638" s="53"/>
      <c r="CH638" s="53"/>
      <c r="CI638" s="53"/>
      <c r="CJ638" s="53"/>
      <c r="CK638" s="53"/>
      <c r="CL638" s="53"/>
      <c r="CM638" s="53"/>
      <c r="CN638" s="53"/>
      <c r="CO638" s="53"/>
      <c r="CP638" s="53"/>
      <c r="CQ638" s="53"/>
      <c r="CR638" s="53"/>
      <c r="CS638" s="53"/>
      <c r="CT638" s="53"/>
      <c r="CU638" s="53"/>
      <c r="CV638" s="53"/>
      <c r="CW638" s="53"/>
      <c r="CX638" s="53"/>
      <c r="CY638" s="53"/>
      <c r="CZ638" s="53"/>
      <c r="DA638" s="53"/>
      <c r="DB638" s="53"/>
      <c r="DC638" s="53"/>
      <c r="DD638" s="53"/>
      <c r="DE638" s="53"/>
      <c r="DF638" s="53"/>
      <c r="DG638" s="53"/>
      <c r="DH638" s="53"/>
      <c r="DI638" s="53"/>
      <c r="DJ638" s="53"/>
      <c r="DK638" s="53"/>
      <c r="DL638" s="53"/>
      <c r="DM638" s="53"/>
      <c r="DN638" s="53"/>
      <c r="DO638" s="53"/>
      <c r="DP638" s="53"/>
      <c r="DQ638" s="53"/>
      <c r="DR638" s="53"/>
      <c r="DS638" s="53"/>
      <c r="DT638" s="53"/>
      <c r="DU638" s="53"/>
      <c r="DV638" s="53"/>
      <c r="DW638" s="53"/>
      <c r="DX638" s="53"/>
      <c r="DY638" s="53"/>
      <c r="DZ638" s="53"/>
      <c r="EA638" s="53"/>
      <c r="EB638" s="53"/>
      <c r="EC638" s="53"/>
      <c r="ED638" s="53"/>
      <c r="EE638" s="53"/>
      <c r="EF638" s="53"/>
      <c r="EG638" s="53"/>
      <c r="EH638" s="53"/>
      <c r="EI638" s="53"/>
      <c r="EJ638" s="53"/>
      <c r="EK638" s="53"/>
      <c r="EL638" s="53"/>
      <c r="EM638" s="53"/>
      <c r="EN638" s="53"/>
      <c r="EO638" s="53"/>
      <c r="EP638" s="53"/>
      <c r="EQ638" s="53"/>
      <c r="ER638" s="53"/>
      <c r="ES638" s="53"/>
      <c r="ET638" s="53"/>
      <c r="EU638" s="53"/>
      <c r="EV638" s="53"/>
      <c r="EW638" s="53"/>
      <c r="EX638" s="53"/>
      <c r="EY638" s="53"/>
      <c r="EZ638" s="53"/>
      <c r="FA638" s="53"/>
      <c r="FB638" s="53"/>
      <c r="FC638" s="53"/>
      <c r="FD638" s="53"/>
      <c r="FE638" s="53"/>
      <c r="FF638" s="53"/>
      <c r="FG638" s="53"/>
      <c r="FH638" s="53"/>
      <c r="FI638" s="53"/>
      <c r="FJ638" s="53"/>
      <c r="FK638" s="53"/>
      <c r="FL638" s="53"/>
      <c r="FM638" s="53"/>
      <c r="FN638" s="53"/>
      <c r="FO638" s="53"/>
      <c r="FP638" s="53"/>
      <c r="FQ638" s="53"/>
      <c r="FR638" s="53"/>
      <c r="FS638" s="53"/>
      <c r="FT638" s="53"/>
      <c r="FU638" s="53"/>
      <c r="FV638" s="53"/>
      <c r="FW638" s="53"/>
      <c r="FX638" s="53"/>
      <c r="FY638" s="53"/>
      <c r="FZ638" s="53"/>
      <c r="GA638" s="53"/>
      <c r="GB638" s="53"/>
      <c r="GC638" s="53"/>
      <c r="GD638" s="53"/>
      <c r="GE638" s="53"/>
      <c r="GF638" s="53"/>
      <c r="GG638" s="53"/>
      <c r="GH638" s="53"/>
      <c r="GI638" s="53"/>
      <c r="GJ638" s="53"/>
      <c r="GK638" s="53"/>
      <c r="GL638" s="53"/>
      <c r="GM638" s="53"/>
      <c r="GN638" s="53"/>
      <c r="GO638" s="53"/>
      <c r="GP638" s="53"/>
      <c r="GQ638" s="53"/>
      <c r="GR638" s="53"/>
      <c r="GS638" s="53"/>
      <c r="GT638" s="53"/>
      <c r="GU638" s="53"/>
      <c r="GV638" s="53"/>
      <c r="GW638" s="53"/>
      <c r="GX638" s="53"/>
      <c r="GY638" s="53"/>
      <c r="GZ638" s="53"/>
      <c r="HA638" s="53"/>
      <c r="HB638" s="53"/>
      <c r="HC638" s="53"/>
      <c r="HD638" s="53"/>
      <c r="HE638" s="53"/>
      <c r="HF638" s="53"/>
      <c r="HG638" s="53"/>
      <c r="HH638" s="53"/>
      <c r="HI638" s="53"/>
      <c r="HJ638" s="53"/>
      <c r="HK638" s="53"/>
      <c r="HL638" s="53"/>
      <c r="HM638" s="53"/>
      <c r="HN638" s="53"/>
      <c r="HO638" s="53"/>
      <c r="HP638" s="53"/>
      <c r="HQ638" s="53"/>
      <c r="HR638" s="53"/>
      <c r="HS638" s="53"/>
      <c r="HT638" s="53"/>
      <c r="HU638" s="53"/>
      <c r="HV638" s="53"/>
      <c r="HW638" s="53"/>
      <c r="HX638" s="53"/>
      <c r="HY638" s="53"/>
      <c r="HZ638" s="53"/>
      <c r="IA638" s="53"/>
    </row>
    <row r="639" spans="1:235" ht="11.25">
      <c r="A639" s="8" t="s">
        <v>176</v>
      </c>
      <c r="B639" s="6"/>
      <c r="C639" s="6"/>
      <c r="D639" s="84">
        <v>667</v>
      </c>
      <c r="E639" s="84"/>
      <c r="F639" s="84">
        <f>D639+E639</f>
        <v>667</v>
      </c>
      <c r="G639" s="84">
        <v>381</v>
      </c>
      <c r="H639" s="84"/>
      <c r="I639" s="84"/>
      <c r="J639" s="84">
        <f>G639+H639</f>
        <v>381</v>
      </c>
      <c r="K639" s="7"/>
      <c r="L639" s="7"/>
      <c r="M639" s="7"/>
      <c r="N639" s="159">
        <v>14.085</v>
      </c>
      <c r="O639" s="7"/>
      <c r="P639" s="159">
        <f>N639</f>
        <v>14.085</v>
      </c>
      <c r="Q639" s="24"/>
      <c r="R639" s="53"/>
      <c r="S639" s="53"/>
      <c r="T639" s="53"/>
      <c r="U639" s="53"/>
      <c r="V639" s="53"/>
      <c r="W639" s="53"/>
      <c r="X639" s="53"/>
      <c r="Y639" s="53"/>
      <c r="Z639" s="53"/>
      <c r="AA639" s="53"/>
      <c r="AB639" s="53"/>
      <c r="AC639" s="53"/>
      <c r="AD639" s="53"/>
      <c r="AE639" s="53"/>
      <c r="AF639" s="53"/>
      <c r="AG639" s="53"/>
      <c r="AH639" s="53"/>
      <c r="AI639" s="53"/>
      <c r="AJ639" s="53"/>
      <c r="AK639" s="53"/>
      <c r="AL639" s="53"/>
      <c r="AM639" s="53"/>
      <c r="AN639" s="53"/>
      <c r="AO639" s="53"/>
      <c r="AP639" s="53"/>
      <c r="AQ639" s="53"/>
      <c r="AR639" s="53"/>
      <c r="AS639" s="53"/>
      <c r="AT639" s="53"/>
      <c r="AU639" s="53"/>
      <c r="AV639" s="53"/>
      <c r="AW639" s="53"/>
      <c r="AX639" s="53"/>
      <c r="AY639" s="53"/>
      <c r="AZ639" s="53"/>
      <c r="BA639" s="53"/>
      <c r="BB639" s="53"/>
      <c r="BC639" s="53"/>
      <c r="BD639" s="53"/>
      <c r="BE639" s="53"/>
      <c r="BF639" s="53"/>
      <c r="BG639" s="53"/>
      <c r="BH639" s="53"/>
      <c r="BI639" s="53"/>
      <c r="BJ639" s="53"/>
      <c r="BK639" s="53"/>
      <c r="BL639" s="53"/>
      <c r="BM639" s="53"/>
      <c r="BN639" s="53"/>
      <c r="BO639" s="53"/>
      <c r="BP639" s="53"/>
      <c r="BQ639" s="53"/>
      <c r="BR639" s="53"/>
      <c r="BS639" s="53"/>
      <c r="BT639" s="53"/>
      <c r="BU639" s="53"/>
      <c r="BV639" s="53"/>
      <c r="BW639" s="53"/>
      <c r="BX639" s="53"/>
      <c r="BY639" s="53"/>
      <c r="BZ639" s="53"/>
      <c r="CA639" s="53"/>
      <c r="CB639" s="53"/>
      <c r="CC639" s="53"/>
      <c r="CD639" s="53"/>
      <c r="CE639" s="53"/>
      <c r="CF639" s="53"/>
      <c r="CG639" s="53"/>
      <c r="CH639" s="53"/>
      <c r="CI639" s="53"/>
      <c r="CJ639" s="53"/>
      <c r="CK639" s="53"/>
      <c r="CL639" s="53"/>
      <c r="CM639" s="53"/>
      <c r="CN639" s="53"/>
      <c r="CO639" s="53"/>
      <c r="CP639" s="53"/>
      <c r="CQ639" s="53"/>
      <c r="CR639" s="53"/>
      <c r="CS639" s="53"/>
      <c r="CT639" s="53"/>
      <c r="CU639" s="53"/>
      <c r="CV639" s="53"/>
      <c r="CW639" s="53"/>
      <c r="CX639" s="53"/>
      <c r="CY639" s="53"/>
      <c r="CZ639" s="53"/>
      <c r="DA639" s="53"/>
      <c r="DB639" s="53"/>
      <c r="DC639" s="53"/>
      <c r="DD639" s="53"/>
      <c r="DE639" s="53"/>
      <c r="DF639" s="53"/>
      <c r="DG639" s="53"/>
      <c r="DH639" s="53"/>
      <c r="DI639" s="53"/>
      <c r="DJ639" s="53"/>
      <c r="DK639" s="53"/>
      <c r="DL639" s="53"/>
      <c r="DM639" s="53"/>
      <c r="DN639" s="53"/>
      <c r="DO639" s="53"/>
      <c r="DP639" s="53"/>
      <c r="DQ639" s="53"/>
      <c r="DR639" s="53"/>
      <c r="DS639" s="53"/>
      <c r="DT639" s="53"/>
      <c r="DU639" s="53"/>
      <c r="DV639" s="53"/>
      <c r="DW639" s="53"/>
      <c r="DX639" s="53"/>
      <c r="DY639" s="53"/>
      <c r="DZ639" s="53"/>
      <c r="EA639" s="53"/>
      <c r="EB639" s="53"/>
      <c r="EC639" s="53"/>
      <c r="ED639" s="53"/>
      <c r="EE639" s="53"/>
      <c r="EF639" s="53"/>
      <c r="EG639" s="53"/>
      <c r="EH639" s="53"/>
      <c r="EI639" s="53"/>
      <c r="EJ639" s="53"/>
      <c r="EK639" s="53"/>
      <c r="EL639" s="53"/>
      <c r="EM639" s="53"/>
      <c r="EN639" s="53"/>
      <c r="EO639" s="53"/>
      <c r="EP639" s="53"/>
      <c r="EQ639" s="53"/>
      <c r="ER639" s="53"/>
      <c r="ES639" s="53"/>
      <c r="ET639" s="53"/>
      <c r="EU639" s="53"/>
      <c r="EV639" s="53"/>
      <c r="EW639" s="53"/>
      <c r="EX639" s="53"/>
      <c r="EY639" s="53"/>
      <c r="EZ639" s="53"/>
      <c r="FA639" s="53"/>
      <c r="FB639" s="53"/>
      <c r="FC639" s="53"/>
      <c r="FD639" s="53"/>
      <c r="FE639" s="53"/>
      <c r="FF639" s="53"/>
      <c r="FG639" s="53"/>
      <c r="FH639" s="53"/>
      <c r="FI639" s="53"/>
      <c r="FJ639" s="53"/>
      <c r="FK639" s="53"/>
      <c r="FL639" s="53"/>
      <c r="FM639" s="53"/>
      <c r="FN639" s="53"/>
      <c r="FO639" s="53"/>
      <c r="FP639" s="53"/>
      <c r="FQ639" s="53"/>
      <c r="FR639" s="53"/>
      <c r="FS639" s="53"/>
      <c r="FT639" s="53"/>
      <c r="FU639" s="53"/>
      <c r="FV639" s="53"/>
      <c r="FW639" s="53"/>
      <c r="FX639" s="53"/>
      <c r="FY639" s="53"/>
      <c r="FZ639" s="53"/>
      <c r="GA639" s="53"/>
      <c r="GB639" s="53"/>
      <c r="GC639" s="53"/>
      <c r="GD639" s="53"/>
      <c r="GE639" s="53"/>
      <c r="GF639" s="53"/>
      <c r="GG639" s="53"/>
      <c r="GH639" s="53"/>
      <c r="GI639" s="53"/>
      <c r="GJ639" s="53"/>
      <c r="GK639" s="53"/>
      <c r="GL639" s="53"/>
      <c r="GM639" s="53"/>
      <c r="GN639" s="53"/>
      <c r="GO639" s="53"/>
      <c r="GP639" s="53"/>
      <c r="GQ639" s="53"/>
      <c r="GR639" s="53"/>
      <c r="GS639" s="53"/>
      <c r="GT639" s="53"/>
      <c r="GU639" s="53"/>
      <c r="GV639" s="53"/>
      <c r="GW639" s="53"/>
      <c r="GX639" s="53"/>
      <c r="GY639" s="53"/>
      <c r="GZ639" s="53"/>
      <c r="HA639" s="53"/>
      <c r="HB639" s="53"/>
      <c r="HC639" s="53"/>
      <c r="HD639" s="53"/>
      <c r="HE639" s="53"/>
      <c r="HF639" s="53"/>
      <c r="HG639" s="53"/>
      <c r="HH639" s="53"/>
      <c r="HI639" s="53"/>
      <c r="HJ639" s="53"/>
      <c r="HK639" s="53"/>
      <c r="HL639" s="53"/>
      <c r="HM639" s="53"/>
      <c r="HN639" s="53"/>
      <c r="HO639" s="53"/>
      <c r="HP639" s="53"/>
      <c r="HQ639" s="53"/>
      <c r="HR639" s="53"/>
      <c r="HS639" s="53"/>
      <c r="HT639" s="53"/>
      <c r="HU639" s="53"/>
      <c r="HV639" s="53"/>
      <c r="HW639" s="53"/>
      <c r="HX639" s="53"/>
      <c r="HY639" s="53"/>
      <c r="HZ639" s="53"/>
      <c r="IA639" s="53"/>
    </row>
    <row r="640" spans="1:235" ht="10.5" customHeight="1">
      <c r="A640" s="5" t="s">
        <v>7</v>
      </c>
      <c r="B640" s="6"/>
      <c r="C640" s="6"/>
      <c r="D640" s="84"/>
      <c r="E640" s="84"/>
      <c r="F640" s="84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24"/>
      <c r="R640" s="53"/>
      <c r="S640" s="53"/>
      <c r="T640" s="53"/>
      <c r="U640" s="53"/>
      <c r="V640" s="53"/>
      <c r="W640" s="53"/>
      <c r="X640" s="53"/>
      <c r="Y640" s="53"/>
      <c r="Z640" s="53"/>
      <c r="AA640" s="53"/>
      <c r="AB640" s="53"/>
      <c r="AC640" s="53"/>
      <c r="AD640" s="53"/>
      <c r="AE640" s="53"/>
      <c r="AF640" s="53"/>
      <c r="AG640" s="53"/>
      <c r="AH640" s="53"/>
      <c r="AI640" s="53"/>
      <c r="AJ640" s="53"/>
      <c r="AK640" s="53"/>
      <c r="AL640" s="53"/>
      <c r="AM640" s="53"/>
      <c r="AN640" s="53"/>
      <c r="AO640" s="53"/>
      <c r="AP640" s="53"/>
      <c r="AQ640" s="53"/>
      <c r="AR640" s="53"/>
      <c r="AS640" s="53"/>
      <c r="AT640" s="53"/>
      <c r="AU640" s="53"/>
      <c r="AV640" s="53"/>
      <c r="AW640" s="53"/>
      <c r="AX640" s="53"/>
      <c r="AY640" s="53"/>
      <c r="AZ640" s="53"/>
      <c r="BA640" s="53"/>
      <c r="BB640" s="53"/>
      <c r="BC640" s="53"/>
      <c r="BD640" s="53"/>
      <c r="BE640" s="53"/>
      <c r="BF640" s="53"/>
      <c r="BG640" s="53"/>
      <c r="BH640" s="53"/>
      <c r="BI640" s="53"/>
      <c r="BJ640" s="53"/>
      <c r="BK640" s="53"/>
      <c r="BL640" s="53"/>
      <c r="BM640" s="53"/>
      <c r="BN640" s="53"/>
      <c r="BO640" s="53"/>
      <c r="BP640" s="53"/>
      <c r="BQ640" s="53"/>
      <c r="BR640" s="53"/>
      <c r="BS640" s="53"/>
      <c r="BT640" s="53"/>
      <c r="BU640" s="53"/>
      <c r="BV640" s="53"/>
      <c r="BW640" s="53"/>
      <c r="BX640" s="53"/>
      <c r="BY640" s="53"/>
      <c r="BZ640" s="53"/>
      <c r="CA640" s="53"/>
      <c r="CB640" s="53"/>
      <c r="CC640" s="53"/>
      <c r="CD640" s="53"/>
      <c r="CE640" s="53"/>
      <c r="CF640" s="53"/>
      <c r="CG640" s="53"/>
      <c r="CH640" s="53"/>
      <c r="CI640" s="53"/>
      <c r="CJ640" s="53"/>
      <c r="CK640" s="53"/>
      <c r="CL640" s="53"/>
      <c r="CM640" s="53"/>
      <c r="CN640" s="53"/>
      <c r="CO640" s="53"/>
      <c r="CP640" s="53"/>
      <c r="CQ640" s="53"/>
      <c r="CR640" s="53"/>
      <c r="CS640" s="53"/>
      <c r="CT640" s="53"/>
      <c r="CU640" s="53"/>
      <c r="CV640" s="53"/>
      <c r="CW640" s="53"/>
      <c r="CX640" s="53"/>
      <c r="CY640" s="53"/>
      <c r="CZ640" s="53"/>
      <c r="DA640" s="53"/>
      <c r="DB640" s="53"/>
      <c r="DC640" s="53"/>
      <c r="DD640" s="53"/>
      <c r="DE640" s="53"/>
      <c r="DF640" s="53"/>
      <c r="DG640" s="53"/>
      <c r="DH640" s="53"/>
      <c r="DI640" s="53"/>
      <c r="DJ640" s="53"/>
      <c r="DK640" s="53"/>
      <c r="DL640" s="53"/>
      <c r="DM640" s="53"/>
      <c r="DN640" s="53"/>
      <c r="DO640" s="53"/>
      <c r="DP640" s="53"/>
      <c r="DQ640" s="53"/>
      <c r="DR640" s="53"/>
      <c r="DS640" s="53"/>
      <c r="DT640" s="53"/>
      <c r="DU640" s="53"/>
      <c r="DV640" s="53"/>
      <c r="DW640" s="53"/>
      <c r="DX640" s="53"/>
      <c r="DY640" s="53"/>
      <c r="DZ640" s="53"/>
      <c r="EA640" s="53"/>
      <c r="EB640" s="53"/>
      <c r="EC640" s="53"/>
      <c r="ED640" s="53"/>
      <c r="EE640" s="53"/>
      <c r="EF640" s="53"/>
      <c r="EG640" s="53"/>
      <c r="EH640" s="53"/>
      <c r="EI640" s="53"/>
      <c r="EJ640" s="53"/>
      <c r="EK640" s="53"/>
      <c r="EL640" s="53"/>
      <c r="EM640" s="53"/>
      <c r="EN640" s="53"/>
      <c r="EO640" s="53"/>
      <c r="EP640" s="53"/>
      <c r="EQ640" s="53"/>
      <c r="ER640" s="53"/>
      <c r="ES640" s="53"/>
      <c r="ET640" s="53"/>
      <c r="EU640" s="53"/>
      <c r="EV640" s="53"/>
      <c r="EW640" s="53"/>
      <c r="EX640" s="53"/>
      <c r="EY640" s="53"/>
      <c r="EZ640" s="53"/>
      <c r="FA640" s="53"/>
      <c r="FB640" s="53"/>
      <c r="FC640" s="53"/>
      <c r="FD640" s="53"/>
      <c r="FE640" s="53"/>
      <c r="FF640" s="53"/>
      <c r="FG640" s="53"/>
      <c r="FH640" s="53"/>
      <c r="FI640" s="53"/>
      <c r="FJ640" s="53"/>
      <c r="FK640" s="53"/>
      <c r="FL640" s="53"/>
      <c r="FM640" s="53"/>
      <c r="FN640" s="53"/>
      <c r="FO640" s="53"/>
      <c r="FP640" s="53"/>
      <c r="FQ640" s="53"/>
      <c r="FR640" s="53"/>
      <c r="FS640" s="53"/>
      <c r="FT640" s="53"/>
      <c r="FU640" s="53"/>
      <c r="FV640" s="53"/>
      <c r="FW640" s="53"/>
      <c r="FX640" s="53"/>
      <c r="FY640" s="53"/>
      <c r="FZ640" s="53"/>
      <c r="GA640" s="53"/>
      <c r="GB640" s="53"/>
      <c r="GC640" s="53"/>
      <c r="GD640" s="53"/>
      <c r="GE640" s="53"/>
      <c r="GF640" s="53"/>
      <c r="GG640" s="53"/>
      <c r="GH640" s="53"/>
      <c r="GI640" s="53"/>
      <c r="GJ640" s="53"/>
      <c r="GK640" s="53"/>
      <c r="GL640" s="53"/>
      <c r="GM640" s="53"/>
      <c r="GN640" s="53"/>
      <c r="GO640" s="53"/>
      <c r="GP640" s="53"/>
      <c r="GQ640" s="53"/>
      <c r="GR640" s="53"/>
      <c r="GS640" s="53"/>
      <c r="GT640" s="53"/>
      <c r="GU640" s="53"/>
      <c r="GV640" s="53"/>
      <c r="GW640" s="53"/>
      <c r="GX640" s="53"/>
      <c r="GY640" s="53"/>
      <c r="GZ640" s="53"/>
      <c r="HA640" s="53"/>
      <c r="HB640" s="53"/>
      <c r="HC640" s="53"/>
      <c r="HD640" s="53"/>
      <c r="HE640" s="53"/>
      <c r="HF640" s="53"/>
      <c r="HG640" s="53"/>
      <c r="HH640" s="53"/>
      <c r="HI640" s="53"/>
      <c r="HJ640" s="53"/>
      <c r="HK640" s="53"/>
      <c r="HL640" s="53"/>
      <c r="HM640" s="53"/>
      <c r="HN640" s="53"/>
      <c r="HO640" s="53"/>
      <c r="HP640" s="53"/>
      <c r="HQ640" s="53"/>
      <c r="HR640" s="53"/>
      <c r="HS640" s="53"/>
      <c r="HT640" s="53"/>
      <c r="HU640" s="53"/>
      <c r="HV640" s="53"/>
      <c r="HW640" s="53"/>
      <c r="HX640" s="53"/>
      <c r="HY640" s="53"/>
      <c r="HZ640" s="53"/>
      <c r="IA640" s="53"/>
    </row>
    <row r="641" spans="1:235" ht="22.5" customHeight="1">
      <c r="A641" s="8" t="s">
        <v>177</v>
      </c>
      <c r="B641" s="6"/>
      <c r="C641" s="6"/>
      <c r="D641" s="7">
        <f>3000000/667</f>
        <v>4497.751124437781</v>
      </c>
      <c r="E641" s="7"/>
      <c r="F641" s="84">
        <f>D641+E641</f>
        <v>4497.751124437781</v>
      </c>
      <c r="G641" s="7">
        <v>4501.31233</v>
      </c>
      <c r="H641" s="7"/>
      <c r="I641" s="7"/>
      <c r="J641" s="7">
        <f>G641+H641</f>
        <v>4501.31233</v>
      </c>
      <c r="K641" s="7"/>
      <c r="L641" s="7"/>
      <c r="M641" s="7"/>
      <c r="N641" s="7">
        <v>7100</v>
      </c>
      <c r="O641" s="7"/>
      <c r="P641" s="7">
        <f>N641</f>
        <v>7100</v>
      </c>
      <c r="Q641" s="24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3"/>
      <c r="AK641" s="53"/>
      <c r="AL641" s="53"/>
      <c r="AM641" s="53"/>
      <c r="AN641" s="53"/>
      <c r="AO641" s="53"/>
      <c r="AP641" s="53"/>
      <c r="AQ641" s="53"/>
      <c r="AR641" s="53"/>
      <c r="AS641" s="53"/>
      <c r="AT641" s="53"/>
      <c r="AU641" s="53"/>
      <c r="AV641" s="53"/>
      <c r="AW641" s="53"/>
      <c r="AX641" s="53"/>
      <c r="AY641" s="53"/>
      <c r="AZ641" s="53"/>
      <c r="BA641" s="53"/>
      <c r="BB641" s="53"/>
      <c r="BC641" s="53"/>
      <c r="BD641" s="53"/>
      <c r="BE641" s="53"/>
      <c r="BF641" s="53"/>
      <c r="BG641" s="53"/>
      <c r="BH641" s="53"/>
      <c r="BI641" s="53"/>
      <c r="BJ641" s="53"/>
      <c r="BK641" s="53"/>
      <c r="BL641" s="53"/>
      <c r="BM641" s="53"/>
      <c r="BN641" s="53"/>
      <c r="BO641" s="53"/>
      <c r="BP641" s="53"/>
      <c r="BQ641" s="53"/>
      <c r="BR641" s="53"/>
      <c r="BS641" s="53"/>
      <c r="BT641" s="53"/>
      <c r="BU641" s="53"/>
      <c r="BV641" s="53"/>
      <c r="BW641" s="53"/>
      <c r="BX641" s="53"/>
      <c r="BY641" s="53"/>
      <c r="BZ641" s="53"/>
      <c r="CA641" s="53"/>
      <c r="CB641" s="53"/>
      <c r="CC641" s="53"/>
      <c r="CD641" s="53"/>
      <c r="CE641" s="53"/>
      <c r="CF641" s="53"/>
      <c r="CG641" s="53"/>
      <c r="CH641" s="53"/>
      <c r="CI641" s="53"/>
      <c r="CJ641" s="53"/>
      <c r="CK641" s="53"/>
      <c r="CL641" s="53"/>
      <c r="CM641" s="53"/>
      <c r="CN641" s="53"/>
      <c r="CO641" s="53"/>
      <c r="CP641" s="53"/>
      <c r="CQ641" s="53"/>
      <c r="CR641" s="53"/>
      <c r="CS641" s="53"/>
      <c r="CT641" s="53"/>
      <c r="CU641" s="53"/>
      <c r="CV641" s="53"/>
      <c r="CW641" s="53"/>
      <c r="CX641" s="53"/>
      <c r="CY641" s="53"/>
      <c r="CZ641" s="53"/>
      <c r="DA641" s="53"/>
      <c r="DB641" s="53"/>
      <c r="DC641" s="53"/>
      <c r="DD641" s="53"/>
      <c r="DE641" s="53"/>
      <c r="DF641" s="53"/>
      <c r="DG641" s="53"/>
      <c r="DH641" s="53"/>
      <c r="DI641" s="53"/>
      <c r="DJ641" s="53"/>
      <c r="DK641" s="53"/>
      <c r="DL641" s="53"/>
      <c r="DM641" s="53"/>
      <c r="DN641" s="53"/>
      <c r="DO641" s="53"/>
      <c r="DP641" s="53"/>
      <c r="DQ641" s="53"/>
      <c r="DR641" s="53"/>
      <c r="DS641" s="53"/>
      <c r="DT641" s="53"/>
      <c r="DU641" s="53"/>
      <c r="DV641" s="53"/>
      <c r="DW641" s="53"/>
      <c r="DX641" s="53"/>
      <c r="DY641" s="53"/>
      <c r="DZ641" s="53"/>
      <c r="EA641" s="53"/>
      <c r="EB641" s="53"/>
      <c r="EC641" s="53"/>
      <c r="ED641" s="53"/>
      <c r="EE641" s="53"/>
      <c r="EF641" s="53"/>
      <c r="EG641" s="53"/>
      <c r="EH641" s="53"/>
      <c r="EI641" s="53"/>
      <c r="EJ641" s="53"/>
      <c r="EK641" s="53"/>
      <c r="EL641" s="53"/>
      <c r="EM641" s="53"/>
      <c r="EN641" s="53"/>
      <c r="EO641" s="53"/>
      <c r="EP641" s="53"/>
      <c r="EQ641" s="53"/>
      <c r="ER641" s="53"/>
      <c r="ES641" s="53"/>
      <c r="ET641" s="53"/>
      <c r="EU641" s="53"/>
      <c r="EV641" s="53"/>
      <c r="EW641" s="53"/>
      <c r="EX641" s="53"/>
      <c r="EY641" s="53"/>
      <c r="EZ641" s="53"/>
      <c r="FA641" s="53"/>
      <c r="FB641" s="53"/>
      <c r="FC641" s="53"/>
      <c r="FD641" s="53"/>
      <c r="FE641" s="53"/>
      <c r="FF641" s="53"/>
      <c r="FG641" s="53"/>
      <c r="FH641" s="53"/>
      <c r="FI641" s="53"/>
      <c r="FJ641" s="53"/>
      <c r="FK641" s="53"/>
      <c r="FL641" s="53"/>
      <c r="FM641" s="53"/>
      <c r="FN641" s="53"/>
      <c r="FO641" s="53"/>
      <c r="FP641" s="53"/>
      <c r="FQ641" s="53"/>
      <c r="FR641" s="53"/>
      <c r="FS641" s="53"/>
      <c r="FT641" s="53"/>
      <c r="FU641" s="53"/>
      <c r="FV641" s="53"/>
      <c r="FW641" s="53"/>
      <c r="FX641" s="53"/>
      <c r="FY641" s="53"/>
      <c r="FZ641" s="53"/>
      <c r="GA641" s="53"/>
      <c r="GB641" s="53"/>
      <c r="GC641" s="53"/>
      <c r="GD641" s="53"/>
      <c r="GE641" s="53"/>
      <c r="GF641" s="53"/>
      <c r="GG641" s="53"/>
      <c r="GH641" s="53"/>
      <c r="GI641" s="53"/>
      <c r="GJ641" s="53"/>
      <c r="GK641" s="53"/>
      <c r="GL641" s="53"/>
      <c r="GM641" s="53"/>
      <c r="GN641" s="53"/>
      <c r="GO641" s="53"/>
      <c r="GP641" s="53"/>
      <c r="GQ641" s="53"/>
      <c r="GR641" s="53"/>
      <c r="GS641" s="53"/>
      <c r="GT641" s="53"/>
      <c r="GU641" s="53"/>
      <c r="GV641" s="53"/>
      <c r="GW641" s="53"/>
      <c r="GX641" s="53"/>
      <c r="GY641" s="53"/>
      <c r="GZ641" s="53"/>
      <c r="HA641" s="53"/>
      <c r="HB641" s="53"/>
      <c r="HC641" s="53"/>
      <c r="HD641" s="53"/>
      <c r="HE641" s="53"/>
      <c r="HF641" s="53"/>
      <c r="HG641" s="53"/>
      <c r="HH641" s="53"/>
      <c r="HI641" s="53"/>
      <c r="HJ641" s="53"/>
      <c r="HK641" s="53"/>
      <c r="HL641" s="53"/>
      <c r="HM641" s="53"/>
      <c r="HN641" s="53"/>
      <c r="HO641" s="53"/>
      <c r="HP641" s="53"/>
      <c r="HQ641" s="53"/>
      <c r="HR641" s="53"/>
      <c r="HS641" s="53"/>
      <c r="HT641" s="53"/>
      <c r="HU641" s="53"/>
      <c r="HV641" s="53"/>
      <c r="HW641" s="53"/>
      <c r="HX641" s="53"/>
      <c r="HY641" s="53"/>
      <c r="HZ641" s="53"/>
      <c r="IA641" s="53"/>
    </row>
    <row r="642" spans="1:235" ht="11.25">
      <c r="A642" s="126" t="s">
        <v>330</v>
      </c>
      <c r="B642" s="6"/>
      <c r="C642" s="6"/>
      <c r="D642" s="30">
        <f>D643</f>
        <v>656000</v>
      </c>
      <c r="E642" s="30">
        <f>E643</f>
        <v>0</v>
      </c>
      <c r="F642" s="30">
        <f>F643</f>
        <v>656000</v>
      </c>
      <c r="G642" s="30">
        <f>G643</f>
        <v>819000</v>
      </c>
      <c r="H642" s="30"/>
      <c r="I642" s="30">
        <f>I643</f>
        <v>0</v>
      </c>
      <c r="J642" s="30">
        <f>G642</f>
        <v>819000</v>
      </c>
      <c r="K642" s="7"/>
      <c r="L642" s="7"/>
      <c r="M642" s="7"/>
      <c r="N642" s="30">
        <f>N643</f>
        <v>725000</v>
      </c>
      <c r="O642" s="30"/>
      <c r="P642" s="30">
        <f>N642</f>
        <v>725000</v>
      </c>
      <c r="Q642" s="24"/>
      <c r="R642" s="53"/>
      <c r="S642" s="53"/>
      <c r="T642" s="53"/>
      <c r="U642" s="53"/>
      <c r="V642" s="53"/>
      <c r="W642" s="53"/>
      <c r="X642" s="53"/>
      <c r="Y642" s="53"/>
      <c r="Z642" s="53"/>
      <c r="AA642" s="53"/>
      <c r="AB642" s="53"/>
      <c r="AC642" s="53"/>
      <c r="AD642" s="53"/>
      <c r="AE642" s="53"/>
      <c r="AF642" s="53"/>
      <c r="AG642" s="53"/>
      <c r="AH642" s="53"/>
      <c r="AI642" s="53"/>
      <c r="AJ642" s="53"/>
      <c r="AK642" s="53"/>
      <c r="AL642" s="53"/>
      <c r="AM642" s="53"/>
      <c r="AN642" s="53"/>
      <c r="AO642" s="53"/>
      <c r="AP642" s="53"/>
      <c r="AQ642" s="53"/>
      <c r="AR642" s="53"/>
      <c r="AS642" s="53"/>
      <c r="AT642" s="53"/>
      <c r="AU642" s="53"/>
      <c r="AV642" s="53"/>
      <c r="AW642" s="53"/>
      <c r="AX642" s="53"/>
      <c r="AY642" s="53"/>
      <c r="AZ642" s="53"/>
      <c r="BA642" s="53"/>
      <c r="BB642" s="53"/>
      <c r="BC642" s="53"/>
      <c r="BD642" s="53"/>
      <c r="BE642" s="53"/>
      <c r="BF642" s="53"/>
      <c r="BG642" s="53"/>
      <c r="BH642" s="53"/>
      <c r="BI642" s="53"/>
      <c r="BJ642" s="53"/>
      <c r="BK642" s="53"/>
      <c r="BL642" s="53"/>
      <c r="BM642" s="53"/>
      <c r="BN642" s="53"/>
      <c r="BO642" s="53"/>
      <c r="BP642" s="53"/>
      <c r="BQ642" s="53"/>
      <c r="BR642" s="53"/>
      <c r="BS642" s="53"/>
      <c r="BT642" s="53"/>
      <c r="BU642" s="53"/>
      <c r="BV642" s="53"/>
      <c r="BW642" s="53"/>
      <c r="BX642" s="53"/>
      <c r="BY642" s="53"/>
      <c r="BZ642" s="53"/>
      <c r="CA642" s="53"/>
      <c r="CB642" s="53"/>
      <c r="CC642" s="53"/>
      <c r="CD642" s="53"/>
      <c r="CE642" s="53"/>
      <c r="CF642" s="53"/>
      <c r="CG642" s="53"/>
      <c r="CH642" s="53"/>
      <c r="CI642" s="53"/>
      <c r="CJ642" s="53"/>
      <c r="CK642" s="53"/>
      <c r="CL642" s="53"/>
      <c r="CM642" s="53"/>
      <c r="CN642" s="53"/>
      <c r="CO642" s="53"/>
      <c r="CP642" s="53"/>
      <c r="CQ642" s="53"/>
      <c r="CR642" s="53"/>
      <c r="CS642" s="53"/>
      <c r="CT642" s="53"/>
      <c r="CU642" s="53"/>
      <c r="CV642" s="53"/>
      <c r="CW642" s="53"/>
      <c r="CX642" s="53"/>
      <c r="CY642" s="53"/>
      <c r="CZ642" s="53"/>
      <c r="DA642" s="53"/>
      <c r="DB642" s="53"/>
      <c r="DC642" s="53"/>
      <c r="DD642" s="53"/>
      <c r="DE642" s="53"/>
      <c r="DF642" s="53"/>
      <c r="DG642" s="53"/>
      <c r="DH642" s="53"/>
      <c r="DI642" s="53"/>
      <c r="DJ642" s="53"/>
      <c r="DK642" s="53"/>
      <c r="DL642" s="53"/>
      <c r="DM642" s="53"/>
      <c r="DN642" s="53"/>
      <c r="DO642" s="53"/>
      <c r="DP642" s="53"/>
      <c r="DQ642" s="53"/>
      <c r="DR642" s="53"/>
      <c r="DS642" s="53"/>
      <c r="DT642" s="53"/>
      <c r="DU642" s="53"/>
      <c r="DV642" s="53"/>
      <c r="DW642" s="53"/>
      <c r="DX642" s="53"/>
      <c r="DY642" s="53"/>
      <c r="DZ642" s="53"/>
      <c r="EA642" s="53"/>
      <c r="EB642" s="53"/>
      <c r="EC642" s="53"/>
      <c r="ED642" s="53"/>
      <c r="EE642" s="53"/>
      <c r="EF642" s="53"/>
      <c r="EG642" s="53"/>
      <c r="EH642" s="53"/>
      <c r="EI642" s="53"/>
      <c r="EJ642" s="53"/>
      <c r="EK642" s="53"/>
      <c r="EL642" s="53"/>
      <c r="EM642" s="53"/>
      <c r="EN642" s="53"/>
      <c r="EO642" s="53"/>
      <c r="EP642" s="53"/>
      <c r="EQ642" s="53"/>
      <c r="ER642" s="53"/>
      <c r="ES642" s="53"/>
      <c r="ET642" s="53"/>
      <c r="EU642" s="53"/>
      <c r="EV642" s="53"/>
      <c r="EW642" s="53"/>
      <c r="EX642" s="53"/>
      <c r="EY642" s="53"/>
      <c r="EZ642" s="53"/>
      <c r="FA642" s="53"/>
      <c r="FB642" s="53"/>
      <c r="FC642" s="53"/>
      <c r="FD642" s="53"/>
      <c r="FE642" s="53"/>
      <c r="FF642" s="53"/>
      <c r="FG642" s="53"/>
      <c r="FH642" s="53"/>
      <c r="FI642" s="53"/>
      <c r="FJ642" s="53"/>
      <c r="FK642" s="53"/>
      <c r="FL642" s="53"/>
      <c r="FM642" s="53"/>
      <c r="FN642" s="53"/>
      <c r="FO642" s="53"/>
      <c r="FP642" s="53"/>
      <c r="FQ642" s="53"/>
      <c r="FR642" s="53"/>
      <c r="FS642" s="53"/>
      <c r="FT642" s="53"/>
      <c r="FU642" s="53"/>
      <c r="FV642" s="53"/>
      <c r="FW642" s="53"/>
      <c r="FX642" s="53"/>
      <c r="FY642" s="53"/>
      <c r="FZ642" s="53"/>
      <c r="GA642" s="53"/>
      <c r="GB642" s="53"/>
      <c r="GC642" s="53"/>
      <c r="GD642" s="53"/>
      <c r="GE642" s="53"/>
      <c r="GF642" s="53"/>
      <c r="GG642" s="53"/>
      <c r="GH642" s="53"/>
      <c r="GI642" s="53"/>
      <c r="GJ642" s="53"/>
      <c r="GK642" s="53"/>
      <c r="GL642" s="53"/>
      <c r="GM642" s="53"/>
      <c r="GN642" s="53"/>
      <c r="GO642" s="53"/>
      <c r="GP642" s="53"/>
      <c r="GQ642" s="53"/>
      <c r="GR642" s="53"/>
      <c r="GS642" s="53"/>
      <c r="GT642" s="53"/>
      <c r="GU642" s="53"/>
      <c r="GV642" s="53"/>
      <c r="GW642" s="53"/>
      <c r="GX642" s="53"/>
      <c r="GY642" s="53"/>
      <c r="GZ642" s="53"/>
      <c r="HA642" s="53"/>
      <c r="HB642" s="53"/>
      <c r="HC642" s="53"/>
      <c r="HD642" s="53"/>
      <c r="HE642" s="53"/>
      <c r="HF642" s="53"/>
      <c r="HG642" s="53"/>
      <c r="HH642" s="53"/>
      <c r="HI642" s="53"/>
      <c r="HJ642" s="53"/>
      <c r="HK642" s="53"/>
      <c r="HL642" s="53"/>
      <c r="HM642" s="53"/>
      <c r="HN642" s="53"/>
      <c r="HO642" s="53"/>
      <c r="HP642" s="53"/>
      <c r="HQ642" s="53"/>
      <c r="HR642" s="53"/>
      <c r="HS642" s="53"/>
      <c r="HT642" s="53"/>
      <c r="HU642" s="53"/>
      <c r="HV642" s="53"/>
      <c r="HW642" s="53"/>
      <c r="HX642" s="53"/>
      <c r="HY642" s="53"/>
      <c r="HZ642" s="53"/>
      <c r="IA642" s="53"/>
    </row>
    <row r="643" spans="1:17" s="39" customFormat="1" ht="22.5">
      <c r="A643" s="34" t="s">
        <v>434</v>
      </c>
      <c r="B643" s="35"/>
      <c r="C643" s="35"/>
      <c r="D643" s="36">
        <f>D645</f>
        <v>656000</v>
      </c>
      <c r="E643" s="36"/>
      <c r="F643" s="7">
        <f>D643</f>
        <v>656000</v>
      </c>
      <c r="G643" s="36">
        <f>G647*G649</f>
        <v>819000</v>
      </c>
      <c r="H643" s="36"/>
      <c r="I643" s="36"/>
      <c r="J643" s="36">
        <f>G643</f>
        <v>819000</v>
      </c>
      <c r="K643" s="36"/>
      <c r="L643" s="36"/>
      <c r="M643" s="36"/>
      <c r="N643" s="36">
        <f>N647*N649</f>
        <v>725000</v>
      </c>
      <c r="O643" s="36"/>
      <c r="P643" s="30">
        <f>N643</f>
        <v>725000</v>
      </c>
      <c r="Q643" s="78"/>
    </row>
    <row r="644" spans="1:235" ht="11.25">
      <c r="A644" s="5" t="s">
        <v>4</v>
      </c>
      <c r="B644" s="6"/>
      <c r="C644" s="6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24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3"/>
      <c r="AM644" s="53"/>
      <c r="AN644" s="53"/>
      <c r="AO644" s="53"/>
      <c r="AP644" s="53"/>
      <c r="AQ644" s="53"/>
      <c r="AR644" s="53"/>
      <c r="AS644" s="53"/>
      <c r="AT644" s="53"/>
      <c r="AU644" s="53"/>
      <c r="AV644" s="53"/>
      <c r="AW644" s="53"/>
      <c r="AX644" s="53"/>
      <c r="AY644" s="53"/>
      <c r="AZ644" s="53"/>
      <c r="BA644" s="53"/>
      <c r="BB644" s="53"/>
      <c r="BC644" s="53"/>
      <c r="BD644" s="53"/>
      <c r="BE644" s="53"/>
      <c r="BF644" s="53"/>
      <c r="BG644" s="53"/>
      <c r="BH644" s="53"/>
      <c r="BI644" s="53"/>
      <c r="BJ644" s="53"/>
      <c r="BK644" s="53"/>
      <c r="BL644" s="53"/>
      <c r="BM644" s="53"/>
      <c r="BN644" s="53"/>
      <c r="BO644" s="53"/>
      <c r="BP644" s="53"/>
      <c r="BQ644" s="53"/>
      <c r="BR644" s="53"/>
      <c r="BS644" s="53"/>
      <c r="BT644" s="53"/>
      <c r="BU644" s="53"/>
      <c r="BV644" s="53"/>
      <c r="BW644" s="53"/>
      <c r="BX644" s="53"/>
      <c r="BY644" s="53"/>
      <c r="BZ644" s="53"/>
      <c r="CA644" s="53"/>
      <c r="CB644" s="53"/>
      <c r="CC644" s="53"/>
      <c r="CD644" s="53"/>
      <c r="CE644" s="53"/>
      <c r="CF644" s="53"/>
      <c r="CG644" s="53"/>
      <c r="CH644" s="53"/>
      <c r="CI644" s="53"/>
      <c r="CJ644" s="53"/>
      <c r="CK644" s="53"/>
      <c r="CL644" s="53"/>
      <c r="CM644" s="53"/>
      <c r="CN644" s="53"/>
      <c r="CO644" s="53"/>
      <c r="CP644" s="53"/>
      <c r="CQ644" s="53"/>
      <c r="CR644" s="53"/>
      <c r="CS644" s="53"/>
      <c r="CT644" s="53"/>
      <c r="CU644" s="53"/>
      <c r="CV644" s="53"/>
      <c r="CW644" s="53"/>
      <c r="CX644" s="53"/>
      <c r="CY644" s="53"/>
      <c r="CZ644" s="53"/>
      <c r="DA644" s="53"/>
      <c r="DB644" s="53"/>
      <c r="DC644" s="53"/>
      <c r="DD644" s="53"/>
      <c r="DE644" s="53"/>
      <c r="DF644" s="53"/>
      <c r="DG644" s="53"/>
      <c r="DH644" s="53"/>
      <c r="DI644" s="53"/>
      <c r="DJ644" s="53"/>
      <c r="DK644" s="53"/>
      <c r="DL644" s="53"/>
      <c r="DM644" s="53"/>
      <c r="DN644" s="53"/>
      <c r="DO644" s="53"/>
      <c r="DP644" s="53"/>
      <c r="DQ644" s="53"/>
      <c r="DR644" s="53"/>
      <c r="DS644" s="53"/>
      <c r="DT644" s="53"/>
      <c r="DU644" s="53"/>
      <c r="DV644" s="53"/>
      <c r="DW644" s="53"/>
      <c r="DX644" s="53"/>
      <c r="DY644" s="53"/>
      <c r="DZ644" s="53"/>
      <c r="EA644" s="53"/>
      <c r="EB644" s="53"/>
      <c r="EC644" s="53"/>
      <c r="ED644" s="53"/>
      <c r="EE644" s="53"/>
      <c r="EF644" s="53"/>
      <c r="EG644" s="53"/>
      <c r="EH644" s="53"/>
      <c r="EI644" s="53"/>
      <c r="EJ644" s="53"/>
      <c r="EK644" s="53"/>
      <c r="EL644" s="53"/>
      <c r="EM644" s="53"/>
      <c r="EN644" s="53"/>
      <c r="EO644" s="53"/>
      <c r="EP644" s="53"/>
      <c r="EQ644" s="53"/>
      <c r="ER644" s="53"/>
      <c r="ES644" s="53"/>
      <c r="ET644" s="53"/>
      <c r="EU644" s="53"/>
      <c r="EV644" s="53"/>
      <c r="EW644" s="53"/>
      <c r="EX644" s="53"/>
      <c r="EY644" s="53"/>
      <c r="EZ644" s="53"/>
      <c r="FA644" s="53"/>
      <c r="FB644" s="53"/>
      <c r="FC644" s="53"/>
      <c r="FD644" s="53"/>
      <c r="FE644" s="53"/>
      <c r="FF644" s="53"/>
      <c r="FG644" s="53"/>
      <c r="FH644" s="53"/>
      <c r="FI644" s="53"/>
      <c r="FJ644" s="53"/>
      <c r="FK644" s="53"/>
      <c r="FL644" s="53"/>
      <c r="FM644" s="53"/>
      <c r="FN644" s="53"/>
      <c r="FO644" s="53"/>
      <c r="FP644" s="53"/>
      <c r="FQ644" s="53"/>
      <c r="FR644" s="53"/>
      <c r="FS644" s="53"/>
      <c r="FT644" s="53"/>
      <c r="FU644" s="53"/>
      <c r="FV644" s="53"/>
      <c r="FW644" s="53"/>
      <c r="FX644" s="53"/>
      <c r="FY644" s="53"/>
      <c r="FZ644" s="53"/>
      <c r="GA644" s="53"/>
      <c r="GB644" s="53"/>
      <c r="GC644" s="53"/>
      <c r="GD644" s="53"/>
      <c r="GE644" s="53"/>
      <c r="GF644" s="53"/>
      <c r="GG644" s="53"/>
      <c r="GH644" s="53"/>
      <c r="GI644" s="53"/>
      <c r="GJ644" s="53"/>
      <c r="GK644" s="53"/>
      <c r="GL644" s="53"/>
      <c r="GM644" s="53"/>
      <c r="GN644" s="53"/>
      <c r="GO644" s="53"/>
      <c r="GP644" s="53"/>
      <c r="GQ644" s="53"/>
      <c r="GR644" s="53"/>
      <c r="GS644" s="53"/>
      <c r="GT644" s="53"/>
      <c r="GU644" s="53"/>
      <c r="GV644" s="53"/>
      <c r="GW644" s="53"/>
      <c r="GX644" s="53"/>
      <c r="GY644" s="53"/>
      <c r="GZ644" s="53"/>
      <c r="HA644" s="53"/>
      <c r="HB644" s="53"/>
      <c r="HC644" s="53"/>
      <c r="HD644" s="53"/>
      <c r="HE644" s="53"/>
      <c r="HF644" s="53"/>
      <c r="HG644" s="53"/>
      <c r="HH644" s="53"/>
      <c r="HI644" s="53"/>
      <c r="HJ644" s="53"/>
      <c r="HK644" s="53"/>
      <c r="HL644" s="53"/>
      <c r="HM644" s="53"/>
      <c r="HN644" s="53"/>
      <c r="HO644" s="53"/>
      <c r="HP644" s="53"/>
      <c r="HQ644" s="53"/>
      <c r="HR644" s="53"/>
      <c r="HS644" s="53"/>
      <c r="HT644" s="53"/>
      <c r="HU644" s="53"/>
      <c r="HV644" s="53"/>
      <c r="HW644" s="53"/>
      <c r="HX644" s="53"/>
      <c r="HY644" s="53"/>
      <c r="HZ644" s="53"/>
      <c r="IA644" s="53"/>
    </row>
    <row r="645" spans="1:235" ht="22.5">
      <c r="A645" s="8" t="s">
        <v>49</v>
      </c>
      <c r="B645" s="6"/>
      <c r="C645" s="6"/>
      <c r="D645" s="7">
        <f>D647*D649</f>
        <v>656000</v>
      </c>
      <c r="E645" s="7"/>
      <c r="F645" s="7">
        <f>D645</f>
        <v>656000</v>
      </c>
      <c r="G645" s="7">
        <v>819000</v>
      </c>
      <c r="H645" s="7"/>
      <c r="I645" s="7"/>
      <c r="J645" s="7">
        <f>G645</f>
        <v>819000</v>
      </c>
      <c r="K645" s="7"/>
      <c r="L645" s="7"/>
      <c r="M645" s="7"/>
      <c r="N645" s="7">
        <f>N647*N649</f>
        <v>725000</v>
      </c>
      <c r="O645" s="7"/>
      <c r="P645" s="7">
        <f>N645</f>
        <v>725000</v>
      </c>
      <c r="Q645" s="24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3"/>
      <c r="AM645" s="53"/>
      <c r="AN645" s="53"/>
      <c r="AO645" s="53"/>
      <c r="AP645" s="53"/>
      <c r="AQ645" s="53"/>
      <c r="AR645" s="53"/>
      <c r="AS645" s="53"/>
      <c r="AT645" s="53"/>
      <c r="AU645" s="53"/>
      <c r="AV645" s="53"/>
      <c r="AW645" s="53"/>
      <c r="AX645" s="53"/>
      <c r="AY645" s="53"/>
      <c r="AZ645" s="53"/>
      <c r="BA645" s="53"/>
      <c r="BB645" s="53"/>
      <c r="BC645" s="53"/>
      <c r="BD645" s="53"/>
      <c r="BE645" s="53"/>
      <c r="BF645" s="53"/>
      <c r="BG645" s="53"/>
      <c r="BH645" s="53"/>
      <c r="BI645" s="53"/>
      <c r="BJ645" s="53"/>
      <c r="BK645" s="53"/>
      <c r="BL645" s="53"/>
      <c r="BM645" s="53"/>
      <c r="BN645" s="53"/>
      <c r="BO645" s="53"/>
      <c r="BP645" s="53"/>
      <c r="BQ645" s="53"/>
      <c r="BR645" s="53"/>
      <c r="BS645" s="53"/>
      <c r="BT645" s="53"/>
      <c r="BU645" s="53"/>
      <c r="BV645" s="53"/>
      <c r="BW645" s="53"/>
      <c r="BX645" s="53"/>
      <c r="BY645" s="53"/>
      <c r="BZ645" s="53"/>
      <c r="CA645" s="53"/>
      <c r="CB645" s="53"/>
      <c r="CC645" s="53"/>
      <c r="CD645" s="53"/>
      <c r="CE645" s="53"/>
      <c r="CF645" s="53"/>
      <c r="CG645" s="53"/>
      <c r="CH645" s="53"/>
      <c r="CI645" s="53"/>
      <c r="CJ645" s="53"/>
      <c r="CK645" s="53"/>
      <c r="CL645" s="53"/>
      <c r="CM645" s="53"/>
      <c r="CN645" s="53"/>
      <c r="CO645" s="53"/>
      <c r="CP645" s="53"/>
      <c r="CQ645" s="53"/>
      <c r="CR645" s="53"/>
      <c r="CS645" s="53"/>
      <c r="CT645" s="53"/>
      <c r="CU645" s="53"/>
      <c r="CV645" s="53"/>
      <c r="CW645" s="53"/>
      <c r="CX645" s="53"/>
      <c r="CY645" s="53"/>
      <c r="CZ645" s="53"/>
      <c r="DA645" s="53"/>
      <c r="DB645" s="53"/>
      <c r="DC645" s="53"/>
      <c r="DD645" s="53"/>
      <c r="DE645" s="53"/>
      <c r="DF645" s="53"/>
      <c r="DG645" s="53"/>
      <c r="DH645" s="53"/>
      <c r="DI645" s="53"/>
      <c r="DJ645" s="53"/>
      <c r="DK645" s="53"/>
      <c r="DL645" s="53"/>
      <c r="DM645" s="53"/>
      <c r="DN645" s="53"/>
      <c r="DO645" s="53"/>
      <c r="DP645" s="53"/>
      <c r="DQ645" s="53"/>
      <c r="DR645" s="53"/>
      <c r="DS645" s="53"/>
      <c r="DT645" s="53"/>
      <c r="DU645" s="53"/>
      <c r="DV645" s="53"/>
      <c r="DW645" s="53"/>
      <c r="DX645" s="53"/>
      <c r="DY645" s="53"/>
      <c r="DZ645" s="53"/>
      <c r="EA645" s="53"/>
      <c r="EB645" s="53"/>
      <c r="EC645" s="53"/>
      <c r="ED645" s="53"/>
      <c r="EE645" s="53"/>
      <c r="EF645" s="53"/>
      <c r="EG645" s="53"/>
      <c r="EH645" s="53"/>
      <c r="EI645" s="53"/>
      <c r="EJ645" s="53"/>
      <c r="EK645" s="53"/>
      <c r="EL645" s="53"/>
      <c r="EM645" s="53"/>
      <c r="EN645" s="53"/>
      <c r="EO645" s="53"/>
      <c r="EP645" s="53"/>
      <c r="EQ645" s="53"/>
      <c r="ER645" s="53"/>
      <c r="ES645" s="53"/>
      <c r="ET645" s="53"/>
      <c r="EU645" s="53"/>
      <c r="EV645" s="53"/>
      <c r="EW645" s="53"/>
      <c r="EX645" s="53"/>
      <c r="EY645" s="53"/>
      <c r="EZ645" s="53"/>
      <c r="FA645" s="53"/>
      <c r="FB645" s="53"/>
      <c r="FC645" s="53"/>
      <c r="FD645" s="53"/>
      <c r="FE645" s="53"/>
      <c r="FF645" s="53"/>
      <c r="FG645" s="53"/>
      <c r="FH645" s="53"/>
      <c r="FI645" s="53"/>
      <c r="FJ645" s="53"/>
      <c r="FK645" s="53"/>
      <c r="FL645" s="53"/>
      <c r="FM645" s="53"/>
      <c r="FN645" s="53"/>
      <c r="FO645" s="53"/>
      <c r="FP645" s="53"/>
      <c r="FQ645" s="53"/>
      <c r="FR645" s="53"/>
      <c r="FS645" s="53"/>
      <c r="FT645" s="53"/>
      <c r="FU645" s="53"/>
      <c r="FV645" s="53"/>
      <c r="FW645" s="53"/>
      <c r="FX645" s="53"/>
      <c r="FY645" s="53"/>
      <c r="FZ645" s="53"/>
      <c r="GA645" s="53"/>
      <c r="GB645" s="53"/>
      <c r="GC645" s="53"/>
      <c r="GD645" s="53"/>
      <c r="GE645" s="53"/>
      <c r="GF645" s="53"/>
      <c r="GG645" s="53"/>
      <c r="GH645" s="53"/>
      <c r="GI645" s="53"/>
      <c r="GJ645" s="53"/>
      <c r="GK645" s="53"/>
      <c r="GL645" s="53"/>
      <c r="GM645" s="53"/>
      <c r="GN645" s="53"/>
      <c r="GO645" s="53"/>
      <c r="GP645" s="53"/>
      <c r="GQ645" s="53"/>
      <c r="GR645" s="53"/>
      <c r="GS645" s="53"/>
      <c r="GT645" s="53"/>
      <c r="GU645" s="53"/>
      <c r="GV645" s="53"/>
      <c r="GW645" s="53"/>
      <c r="GX645" s="53"/>
      <c r="GY645" s="53"/>
      <c r="GZ645" s="53"/>
      <c r="HA645" s="53"/>
      <c r="HB645" s="53"/>
      <c r="HC645" s="53"/>
      <c r="HD645" s="53"/>
      <c r="HE645" s="53"/>
      <c r="HF645" s="53"/>
      <c r="HG645" s="53"/>
      <c r="HH645" s="53"/>
      <c r="HI645" s="53"/>
      <c r="HJ645" s="53"/>
      <c r="HK645" s="53"/>
      <c r="HL645" s="53"/>
      <c r="HM645" s="53"/>
      <c r="HN645" s="53"/>
      <c r="HO645" s="53"/>
      <c r="HP645" s="53"/>
      <c r="HQ645" s="53"/>
      <c r="HR645" s="53"/>
      <c r="HS645" s="53"/>
      <c r="HT645" s="53"/>
      <c r="HU645" s="53"/>
      <c r="HV645" s="53"/>
      <c r="HW645" s="53"/>
      <c r="HX645" s="53"/>
      <c r="HY645" s="53"/>
      <c r="HZ645" s="53"/>
      <c r="IA645" s="53"/>
    </row>
    <row r="646" spans="1:235" ht="11.25">
      <c r="A646" s="5" t="s">
        <v>5</v>
      </c>
      <c r="B646" s="6"/>
      <c r="C646" s="6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24"/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  <c r="AD646" s="53"/>
      <c r="AE646" s="53"/>
      <c r="AF646" s="53"/>
      <c r="AG646" s="53"/>
      <c r="AH646" s="53"/>
      <c r="AI646" s="53"/>
      <c r="AJ646" s="53"/>
      <c r="AK646" s="53"/>
      <c r="AL646" s="53"/>
      <c r="AM646" s="53"/>
      <c r="AN646" s="53"/>
      <c r="AO646" s="53"/>
      <c r="AP646" s="53"/>
      <c r="AQ646" s="53"/>
      <c r="AR646" s="53"/>
      <c r="AS646" s="53"/>
      <c r="AT646" s="53"/>
      <c r="AU646" s="53"/>
      <c r="AV646" s="53"/>
      <c r="AW646" s="53"/>
      <c r="AX646" s="53"/>
      <c r="AY646" s="53"/>
      <c r="AZ646" s="53"/>
      <c r="BA646" s="53"/>
      <c r="BB646" s="53"/>
      <c r="BC646" s="53"/>
      <c r="BD646" s="53"/>
      <c r="BE646" s="53"/>
      <c r="BF646" s="53"/>
      <c r="BG646" s="53"/>
      <c r="BH646" s="53"/>
      <c r="BI646" s="53"/>
      <c r="BJ646" s="53"/>
      <c r="BK646" s="53"/>
      <c r="BL646" s="53"/>
      <c r="BM646" s="53"/>
      <c r="BN646" s="53"/>
      <c r="BO646" s="53"/>
      <c r="BP646" s="53"/>
      <c r="BQ646" s="53"/>
      <c r="BR646" s="53"/>
      <c r="BS646" s="53"/>
      <c r="BT646" s="53"/>
      <c r="BU646" s="53"/>
      <c r="BV646" s="53"/>
      <c r="BW646" s="53"/>
      <c r="BX646" s="53"/>
      <c r="BY646" s="53"/>
      <c r="BZ646" s="53"/>
      <c r="CA646" s="53"/>
      <c r="CB646" s="53"/>
      <c r="CC646" s="53"/>
      <c r="CD646" s="53"/>
      <c r="CE646" s="53"/>
      <c r="CF646" s="53"/>
      <c r="CG646" s="53"/>
      <c r="CH646" s="53"/>
      <c r="CI646" s="53"/>
      <c r="CJ646" s="53"/>
      <c r="CK646" s="53"/>
      <c r="CL646" s="53"/>
      <c r="CM646" s="53"/>
      <c r="CN646" s="53"/>
      <c r="CO646" s="53"/>
      <c r="CP646" s="53"/>
      <c r="CQ646" s="53"/>
      <c r="CR646" s="53"/>
      <c r="CS646" s="53"/>
      <c r="CT646" s="53"/>
      <c r="CU646" s="53"/>
      <c r="CV646" s="53"/>
      <c r="CW646" s="53"/>
      <c r="CX646" s="53"/>
      <c r="CY646" s="53"/>
      <c r="CZ646" s="53"/>
      <c r="DA646" s="53"/>
      <c r="DB646" s="53"/>
      <c r="DC646" s="53"/>
      <c r="DD646" s="53"/>
      <c r="DE646" s="53"/>
      <c r="DF646" s="53"/>
      <c r="DG646" s="53"/>
      <c r="DH646" s="53"/>
      <c r="DI646" s="53"/>
      <c r="DJ646" s="53"/>
      <c r="DK646" s="53"/>
      <c r="DL646" s="53"/>
      <c r="DM646" s="53"/>
      <c r="DN646" s="53"/>
      <c r="DO646" s="53"/>
      <c r="DP646" s="53"/>
      <c r="DQ646" s="53"/>
      <c r="DR646" s="53"/>
      <c r="DS646" s="53"/>
      <c r="DT646" s="53"/>
      <c r="DU646" s="53"/>
      <c r="DV646" s="53"/>
      <c r="DW646" s="53"/>
      <c r="DX646" s="53"/>
      <c r="DY646" s="53"/>
      <c r="DZ646" s="53"/>
      <c r="EA646" s="53"/>
      <c r="EB646" s="53"/>
      <c r="EC646" s="53"/>
      <c r="ED646" s="53"/>
      <c r="EE646" s="53"/>
      <c r="EF646" s="53"/>
      <c r="EG646" s="53"/>
      <c r="EH646" s="53"/>
      <c r="EI646" s="53"/>
      <c r="EJ646" s="53"/>
      <c r="EK646" s="53"/>
      <c r="EL646" s="53"/>
      <c r="EM646" s="53"/>
      <c r="EN646" s="53"/>
      <c r="EO646" s="53"/>
      <c r="EP646" s="53"/>
      <c r="EQ646" s="53"/>
      <c r="ER646" s="53"/>
      <c r="ES646" s="53"/>
      <c r="ET646" s="53"/>
      <c r="EU646" s="53"/>
      <c r="EV646" s="53"/>
      <c r="EW646" s="53"/>
      <c r="EX646" s="53"/>
      <c r="EY646" s="53"/>
      <c r="EZ646" s="53"/>
      <c r="FA646" s="53"/>
      <c r="FB646" s="53"/>
      <c r="FC646" s="53"/>
      <c r="FD646" s="53"/>
      <c r="FE646" s="53"/>
      <c r="FF646" s="53"/>
      <c r="FG646" s="53"/>
      <c r="FH646" s="53"/>
      <c r="FI646" s="53"/>
      <c r="FJ646" s="53"/>
      <c r="FK646" s="53"/>
      <c r="FL646" s="53"/>
      <c r="FM646" s="53"/>
      <c r="FN646" s="53"/>
      <c r="FO646" s="53"/>
      <c r="FP646" s="53"/>
      <c r="FQ646" s="53"/>
      <c r="FR646" s="53"/>
      <c r="FS646" s="53"/>
      <c r="FT646" s="53"/>
      <c r="FU646" s="53"/>
      <c r="FV646" s="53"/>
      <c r="FW646" s="53"/>
      <c r="FX646" s="53"/>
      <c r="FY646" s="53"/>
      <c r="FZ646" s="53"/>
      <c r="GA646" s="53"/>
      <c r="GB646" s="53"/>
      <c r="GC646" s="53"/>
      <c r="GD646" s="53"/>
      <c r="GE646" s="53"/>
      <c r="GF646" s="53"/>
      <c r="GG646" s="53"/>
      <c r="GH646" s="53"/>
      <c r="GI646" s="53"/>
      <c r="GJ646" s="53"/>
      <c r="GK646" s="53"/>
      <c r="GL646" s="53"/>
      <c r="GM646" s="53"/>
      <c r="GN646" s="53"/>
      <c r="GO646" s="53"/>
      <c r="GP646" s="53"/>
      <c r="GQ646" s="53"/>
      <c r="GR646" s="53"/>
      <c r="GS646" s="53"/>
      <c r="GT646" s="53"/>
      <c r="GU646" s="53"/>
      <c r="GV646" s="53"/>
      <c r="GW646" s="53"/>
      <c r="GX646" s="53"/>
      <c r="GY646" s="53"/>
      <c r="GZ646" s="53"/>
      <c r="HA646" s="53"/>
      <c r="HB646" s="53"/>
      <c r="HC646" s="53"/>
      <c r="HD646" s="53"/>
      <c r="HE646" s="53"/>
      <c r="HF646" s="53"/>
      <c r="HG646" s="53"/>
      <c r="HH646" s="53"/>
      <c r="HI646" s="53"/>
      <c r="HJ646" s="53"/>
      <c r="HK646" s="53"/>
      <c r="HL646" s="53"/>
      <c r="HM646" s="53"/>
      <c r="HN646" s="53"/>
      <c r="HO646" s="53"/>
      <c r="HP646" s="53"/>
      <c r="HQ646" s="53"/>
      <c r="HR646" s="53"/>
      <c r="HS646" s="53"/>
      <c r="HT646" s="53"/>
      <c r="HU646" s="53"/>
      <c r="HV646" s="53"/>
      <c r="HW646" s="53"/>
      <c r="HX646" s="53"/>
      <c r="HY646" s="53"/>
      <c r="HZ646" s="53"/>
      <c r="IA646" s="53"/>
    </row>
    <row r="647" spans="1:235" ht="27.75" customHeight="1">
      <c r="A647" s="8" t="s">
        <v>48</v>
      </c>
      <c r="B647" s="6"/>
      <c r="C647" s="6"/>
      <c r="D647" s="7">
        <v>16</v>
      </c>
      <c r="E647" s="7"/>
      <c r="F647" s="7">
        <f>D647</f>
        <v>16</v>
      </c>
      <c r="G647" s="7">
        <v>16</v>
      </c>
      <c r="H647" s="7"/>
      <c r="I647" s="7"/>
      <c r="J647" s="7">
        <f>G647</f>
        <v>16</v>
      </c>
      <c r="K647" s="7"/>
      <c r="L647" s="7"/>
      <c r="M647" s="7"/>
      <c r="N647" s="7">
        <v>16</v>
      </c>
      <c r="O647" s="7"/>
      <c r="P647" s="7">
        <f>N647</f>
        <v>16</v>
      </c>
      <c r="Q647" s="24"/>
      <c r="R647" s="53"/>
      <c r="S647" s="53"/>
      <c r="T647" s="53"/>
      <c r="U647" s="53"/>
      <c r="V647" s="53"/>
      <c r="W647" s="53"/>
      <c r="X647" s="53"/>
      <c r="Y647" s="53"/>
      <c r="Z647" s="53"/>
      <c r="AA647" s="53"/>
      <c r="AB647" s="53"/>
      <c r="AC647" s="53"/>
      <c r="AD647" s="53"/>
      <c r="AE647" s="53"/>
      <c r="AF647" s="53"/>
      <c r="AG647" s="53"/>
      <c r="AH647" s="53"/>
      <c r="AI647" s="53"/>
      <c r="AJ647" s="53"/>
      <c r="AK647" s="53"/>
      <c r="AL647" s="53"/>
      <c r="AM647" s="53"/>
      <c r="AN647" s="53"/>
      <c r="AO647" s="53"/>
      <c r="AP647" s="53"/>
      <c r="AQ647" s="53"/>
      <c r="AR647" s="53"/>
      <c r="AS647" s="53"/>
      <c r="AT647" s="53"/>
      <c r="AU647" s="53"/>
      <c r="AV647" s="53"/>
      <c r="AW647" s="53"/>
      <c r="AX647" s="53"/>
      <c r="AY647" s="53"/>
      <c r="AZ647" s="53"/>
      <c r="BA647" s="53"/>
      <c r="BB647" s="53"/>
      <c r="BC647" s="53"/>
      <c r="BD647" s="53"/>
      <c r="BE647" s="53"/>
      <c r="BF647" s="53"/>
      <c r="BG647" s="53"/>
      <c r="BH647" s="53"/>
      <c r="BI647" s="53"/>
      <c r="BJ647" s="53"/>
      <c r="BK647" s="53"/>
      <c r="BL647" s="53"/>
      <c r="BM647" s="53"/>
      <c r="BN647" s="53"/>
      <c r="BO647" s="53"/>
      <c r="BP647" s="53"/>
      <c r="BQ647" s="53"/>
      <c r="BR647" s="53"/>
      <c r="BS647" s="53"/>
      <c r="BT647" s="53"/>
      <c r="BU647" s="53"/>
      <c r="BV647" s="53"/>
      <c r="BW647" s="53"/>
      <c r="BX647" s="53"/>
      <c r="BY647" s="53"/>
      <c r="BZ647" s="53"/>
      <c r="CA647" s="53"/>
      <c r="CB647" s="53"/>
      <c r="CC647" s="53"/>
      <c r="CD647" s="53"/>
      <c r="CE647" s="53"/>
      <c r="CF647" s="53"/>
      <c r="CG647" s="53"/>
      <c r="CH647" s="53"/>
      <c r="CI647" s="53"/>
      <c r="CJ647" s="53"/>
      <c r="CK647" s="53"/>
      <c r="CL647" s="53"/>
      <c r="CM647" s="53"/>
      <c r="CN647" s="53"/>
      <c r="CO647" s="53"/>
      <c r="CP647" s="53"/>
      <c r="CQ647" s="53"/>
      <c r="CR647" s="53"/>
      <c r="CS647" s="53"/>
      <c r="CT647" s="53"/>
      <c r="CU647" s="53"/>
      <c r="CV647" s="53"/>
      <c r="CW647" s="53"/>
      <c r="CX647" s="53"/>
      <c r="CY647" s="53"/>
      <c r="CZ647" s="53"/>
      <c r="DA647" s="53"/>
      <c r="DB647" s="53"/>
      <c r="DC647" s="53"/>
      <c r="DD647" s="53"/>
      <c r="DE647" s="53"/>
      <c r="DF647" s="53"/>
      <c r="DG647" s="53"/>
      <c r="DH647" s="53"/>
      <c r="DI647" s="53"/>
      <c r="DJ647" s="53"/>
      <c r="DK647" s="53"/>
      <c r="DL647" s="53"/>
      <c r="DM647" s="53"/>
      <c r="DN647" s="53"/>
      <c r="DO647" s="53"/>
      <c r="DP647" s="53"/>
      <c r="DQ647" s="53"/>
      <c r="DR647" s="53"/>
      <c r="DS647" s="53"/>
      <c r="DT647" s="53"/>
      <c r="DU647" s="53"/>
      <c r="DV647" s="53"/>
      <c r="DW647" s="53"/>
      <c r="DX647" s="53"/>
      <c r="DY647" s="53"/>
      <c r="DZ647" s="53"/>
      <c r="EA647" s="53"/>
      <c r="EB647" s="53"/>
      <c r="EC647" s="53"/>
      <c r="ED647" s="53"/>
      <c r="EE647" s="53"/>
      <c r="EF647" s="53"/>
      <c r="EG647" s="53"/>
      <c r="EH647" s="53"/>
      <c r="EI647" s="53"/>
      <c r="EJ647" s="53"/>
      <c r="EK647" s="53"/>
      <c r="EL647" s="53"/>
      <c r="EM647" s="53"/>
      <c r="EN647" s="53"/>
      <c r="EO647" s="53"/>
      <c r="EP647" s="53"/>
      <c r="EQ647" s="53"/>
      <c r="ER647" s="53"/>
      <c r="ES647" s="53"/>
      <c r="ET647" s="53"/>
      <c r="EU647" s="53"/>
      <c r="EV647" s="53"/>
      <c r="EW647" s="53"/>
      <c r="EX647" s="53"/>
      <c r="EY647" s="53"/>
      <c r="EZ647" s="53"/>
      <c r="FA647" s="53"/>
      <c r="FB647" s="53"/>
      <c r="FC647" s="53"/>
      <c r="FD647" s="53"/>
      <c r="FE647" s="53"/>
      <c r="FF647" s="53"/>
      <c r="FG647" s="53"/>
      <c r="FH647" s="53"/>
      <c r="FI647" s="53"/>
      <c r="FJ647" s="53"/>
      <c r="FK647" s="53"/>
      <c r="FL647" s="53"/>
      <c r="FM647" s="53"/>
      <c r="FN647" s="53"/>
      <c r="FO647" s="53"/>
      <c r="FP647" s="53"/>
      <c r="FQ647" s="53"/>
      <c r="FR647" s="53"/>
      <c r="FS647" s="53"/>
      <c r="FT647" s="53"/>
      <c r="FU647" s="53"/>
      <c r="FV647" s="53"/>
      <c r="FW647" s="53"/>
      <c r="FX647" s="53"/>
      <c r="FY647" s="53"/>
      <c r="FZ647" s="53"/>
      <c r="GA647" s="53"/>
      <c r="GB647" s="53"/>
      <c r="GC647" s="53"/>
      <c r="GD647" s="53"/>
      <c r="GE647" s="53"/>
      <c r="GF647" s="53"/>
      <c r="GG647" s="53"/>
      <c r="GH647" s="53"/>
      <c r="GI647" s="53"/>
      <c r="GJ647" s="53"/>
      <c r="GK647" s="53"/>
      <c r="GL647" s="53"/>
      <c r="GM647" s="53"/>
      <c r="GN647" s="53"/>
      <c r="GO647" s="53"/>
      <c r="GP647" s="53"/>
      <c r="GQ647" s="53"/>
      <c r="GR647" s="53"/>
      <c r="GS647" s="53"/>
      <c r="GT647" s="53"/>
      <c r="GU647" s="53"/>
      <c r="GV647" s="53"/>
      <c r="GW647" s="53"/>
      <c r="GX647" s="53"/>
      <c r="GY647" s="53"/>
      <c r="GZ647" s="53"/>
      <c r="HA647" s="53"/>
      <c r="HB647" s="53"/>
      <c r="HC647" s="53"/>
      <c r="HD647" s="53"/>
      <c r="HE647" s="53"/>
      <c r="HF647" s="53"/>
      <c r="HG647" s="53"/>
      <c r="HH647" s="53"/>
      <c r="HI647" s="53"/>
      <c r="HJ647" s="53"/>
      <c r="HK647" s="53"/>
      <c r="HL647" s="53"/>
      <c r="HM647" s="53"/>
      <c r="HN647" s="53"/>
      <c r="HO647" s="53"/>
      <c r="HP647" s="53"/>
      <c r="HQ647" s="53"/>
      <c r="HR647" s="53"/>
      <c r="HS647" s="53"/>
      <c r="HT647" s="53"/>
      <c r="HU647" s="53"/>
      <c r="HV647" s="53"/>
      <c r="HW647" s="53"/>
      <c r="HX647" s="53"/>
      <c r="HY647" s="53"/>
      <c r="HZ647" s="53"/>
      <c r="IA647" s="53"/>
    </row>
    <row r="648" spans="1:235" ht="11.25">
      <c r="A648" s="5" t="s">
        <v>7</v>
      </c>
      <c r="B648" s="6"/>
      <c r="C648" s="6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24"/>
      <c r="R648" s="53"/>
      <c r="S648" s="53"/>
      <c r="T648" s="53"/>
      <c r="U648" s="53"/>
      <c r="V648" s="53"/>
      <c r="W648" s="53"/>
      <c r="X648" s="53"/>
      <c r="Y648" s="53"/>
      <c r="Z648" s="53"/>
      <c r="AA648" s="53"/>
      <c r="AB648" s="53"/>
      <c r="AC648" s="53"/>
      <c r="AD648" s="53"/>
      <c r="AE648" s="53"/>
      <c r="AF648" s="53"/>
      <c r="AG648" s="53"/>
      <c r="AH648" s="53"/>
      <c r="AI648" s="53"/>
      <c r="AJ648" s="53"/>
      <c r="AK648" s="53"/>
      <c r="AL648" s="53"/>
      <c r="AM648" s="53"/>
      <c r="AN648" s="53"/>
      <c r="AO648" s="53"/>
      <c r="AP648" s="53"/>
      <c r="AQ648" s="53"/>
      <c r="AR648" s="53"/>
      <c r="AS648" s="53"/>
      <c r="AT648" s="53"/>
      <c r="AU648" s="53"/>
      <c r="AV648" s="53"/>
      <c r="AW648" s="53"/>
      <c r="AX648" s="53"/>
      <c r="AY648" s="53"/>
      <c r="AZ648" s="53"/>
      <c r="BA648" s="53"/>
      <c r="BB648" s="53"/>
      <c r="BC648" s="53"/>
      <c r="BD648" s="53"/>
      <c r="BE648" s="53"/>
      <c r="BF648" s="53"/>
      <c r="BG648" s="53"/>
      <c r="BH648" s="53"/>
      <c r="BI648" s="53"/>
      <c r="BJ648" s="53"/>
      <c r="BK648" s="53"/>
      <c r="BL648" s="53"/>
      <c r="BM648" s="53"/>
      <c r="BN648" s="53"/>
      <c r="BO648" s="53"/>
      <c r="BP648" s="53"/>
      <c r="BQ648" s="53"/>
      <c r="BR648" s="53"/>
      <c r="BS648" s="53"/>
      <c r="BT648" s="53"/>
      <c r="BU648" s="53"/>
      <c r="BV648" s="53"/>
      <c r="BW648" s="53"/>
      <c r="BX648" s="53"/>
      <c r="BY648" s="53"/>
      <c r="BZ648" s="53"/>
      <c r="CA648" s="53"/>
      <c r="CB648" s="53"/>
      <c r="CC648" s="53"/>
      <c r="CD648" s="53"/>
      <c r="CE648" s="53"/>
      <c r="CF648" s="53"/>
      <c r="CG648" s="53"/>
      <c r="CH648" s="53"/>
      <c r="CI648" s="53"/>
      <c r="CJ648" s="53"/>
      <c r="CK648" s="53"/>
      <c r="CL648" s="53"/>
      <c r="CM648" s="53"/>
      <c r="CN648" s="53"/>
      <c r="CO648" s="53"/>
      <c r="CP648" s="53"/>
      <c r="CQ648" s="53"/>
      <c r="CR648" s="53"/>
      <c r="CS648" s="53"/>
      <c r="CT648" s="53"/>
      <c r="CU648" s="53"/>
      <c r="CV648" s="53"/>
      <c r="CW648" s="53"/>
      <c r="CX648" s="53"/>
      <c r="CY648" s="53"/>
      <c r="CZ648" s="53"/>
      <c r="DA648" s="53"/>
      <c r="DB648" s="53"/>
      <c r="DC648" s="53"/>
      <c r="DD648" s="53"/>
      <c r="DE648" s="53"/>
      <c r="DF648" s="53"/>
      <c r="DG648" s="53"/>
      <c r="DH648" s="53"/>
      <c r="DI648" s="53"/>
      <c r="DJ648" s="53"/>
      <c r="DK648" s="53"/>
      <c r="DL648" s="53"/>
      <c r="DM648" s="53"/>
      <c r="DN648" s="53"/>
      <c r="DO648" s="53"/>
      <c r="DP648" s="53"/>
      <c r="DQ648" s="53"/>
      <c r="DR648" s="53"/>
      <c r="DS648" s="53"/>
      <c r="DT648" s="53"/>
      <c r="DU648" s="53"/>
      <c r="DV648" s="53"/>
      <c r="DW648" s="53"/>
      <c r="DX648" s="53"/>
      <c r="DY648" s="53"/>
      <c r="DZ648" s="53"/>
      <c r="EA648" s="53"/>
      <c r="EB648" s="53"/>
      <c r="EC648" s="53"/>
      <c r="ED648" s="53"/>
      <c r="EE648" s="53"/>
      <c r="EF648" s="53"/>
      <c r="EG648" s="53"/>
      <c r="EH648" s="53"/>
      <c r="EI648" s="53"/>
      <c r="EJ648" s="53"/>
      <c r="EK648" s="53"/>
      <c r="EL648" s="53"/>
      <c r="EM648" s="53"/>
      <c r="EN648" s="53"/>
      <c r="EO648" s="53"/>
      <c r="EP648" s="53"/>
      <c r="EQ648" s="53"/>
      <c r="ER648" s="53"/>
      <c r="ES648" s="53"/>
      <c r="ET648" s="53"/>
      <c r="EU648" s="53"/>
      <c r="EV648" s="53"/>
      <c r="EW648" s="53"/>
      <c r="EX648" s="53"/>
      <c r="EY648" s="53"/>
      <c r="EZ648" s="53"/>
      <c r="FA648" s="53"/>
      <c r="FB648" s="53"/>
      <c r="FC648" s="53"/>
      <c r="FD648" s="53"/>
      <c r="FE648" s="53"/>
      <c r="FF648" s="53"/>
      <c r="FG648" s="53"/>
      <c r="FH648" s="53"/>
      <c r="FI648" s="53"/>
      <c r="FJ648" s="53"/>
      <c r="FK648" s="53"/>
      <c r="FL648" s="53"/>
      <c r="FM648" s="53"/>
      <c r="FN648" s="53"/>
      <c r="FO648" s="53"/>
      <c r="FP648" s="53"/>
      <c r="FQ648" s="53"/>
      <c r="FR648" s="53"/>
      <c r="FS648" s="53"/>
      <c r="FT648" s="53"/>
      <c r="FU648" s="53"/>
      <c r="FV648" s="53"/>
      <c r="FW648" s="53"/>
      <c r="FX648" s="53"/>
      <c r="FY648" s="53"/>
      <c r="FZ648" s="53"/>
      <c r="GA648" s="53"/>
      <c r="GB648" s="53"/>
      <c r="GC648" s="53"/>
      <c r="GD648" s="53"/>
      <c r="GE648" s="53"/>
      <c r="GF648" s="53"/>
      <c r="GG648" s="53"/>
      <c r="GH648" s="53"/>
      <c r="GI648" s="53"/>
      <c r="GJ648" s="53"/>
      <c r="GK648" s="53"/>
      <c r="GL648" s="53"/>
      <c r="GM648" s="53"/>
      <c r="GN648" s="53"/>
      <c r="GO648" s="53"/>
      <c r="GP648" s="53"/>
      <c r="GQ648" s="53"/>
      <c r="GR648" s="53"/>
      <c r="GS648" s="53"/>
      <c r="GT648" s="53"/>
      <c r="GU648" s="53"/>
      <c r="GV648" s="53"/>
      <c r="GW648" s="53"/>
      <c r="GX648" s="53"/>
      <c r="GY648" s="53"/>
      <c r="GZ648" s="53"/>
      <c r="HA648" s="53"/>
      <c r="HB648" s="53"/>
      <c r="HC648" s="53"/>
      <c r="HD648" s="53"/>
      <c r="HE648" s="53"/>
      <c r="HF648" s="53"/>
      <c r="HG648" s="53"/>
      <c r="HH648" s="53"/>
      <c r="HI648" s="53"/>
      <c r="HJ648" s="53"/>
      <c r="HK648" s="53"/>
      <c r="HL648" s="53"/>
      <c r="HM648" s="53"/>
      <c r="HN648" s="53"/>
      <c r="HO648" s="53"/>
      <c r="HP648" s="53"/>
      <c r="HQ648" s="53"/>
      <c r="HR648" s="53"/>
      <c r="HS648" s="53"/>
      <c r="HT648" s="53"/>
      <c r="HU648" s="53"/>
      <c r="HV648" s="53"/>
      <c r="HW648" s="53"/>
      <c r="HX648" s="53"/>
      <c r="HY648" s="53"/>
      <c r="HZ648" s="53"/>
      <c r="IA648" s="53"/>
    </row>
    <row r="649" spans="1:235" ht="33.75">
      <c r="A649" s="8" t="s">
        <v>50</v>
      </c>
      <c r="B649" s="6"/>
      <c r="C649" s="6"/>
      <c r="D649" s="7">
        <v>41000</v>
      </c>
      <c r="E649" s="7"/>
      <c r="F649" s="7">
        <v>41000</v>
      </c>
      <c r="G649" s="7">
        <v>51187.5</v>
      </c>
      <c r="H649" s="7"/>
      <c r="I649" s="7"/>
      <c r="J649" s="7">
        <f>G649</f>
        <v>51187.5</v>
      </c>
      <c r="K649" s="7"/>
      <c r="L649" s="7"/>
      <c r="M649" s="7"/>
      <c r="N649" s="7">
        <v>45312.5</v>
      </c>
      <c r="O649" s="7"/>
      <c r="P649" s="7">
        <f>N649</f>
        <v>45312.5</v>
      </c>
      <c r="Q649" s="24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3"/>
      <c r="AM649" s="53"/>
      <c r="AN649" s="53"/>
      <c r="AO649" s="53"/>
      <c r="AP649" s="53"/>
      <c r="AQ649" s="53"/>
      <c r="AR649" s="53"/>
      <c r="AS649" s="53"/>
      <c r="AT649" s="53"/>
      <c r="AU649" s="53"/>
      <c r="AV649" s="53"/>
      <c r="AW649" s="53"/>
      <c r="AX649" s="53"/>
      <c r="AY649" s="53"/>
      <c r="AZ649" s="53"/>
      <c r="BA649" s="53"/>
      <c r="BB649" s="53"/>
      <c r="BC649" s="53"/>
      <c r="BD649" s="53"/>
      <c r="BE649" s="53"/>
      <c r="BF649" s="53"/>
      <c r="BG649" s="53"/>
      <c r="BH649" s="53"/>
      <c r="BI649" s="53"/>
      <c r="BJ649" s="53"/>
      <c r="BK649" s="53"/>
      <c r="BL649" s="53"/>
      <c r="BM649" s="53"/>
      <c r="BN649" s="53"/>
      <c r="BO649" s="53"/>
      <c r="BP649" s="53"/>
      <c r="BQ649" s="53"/>
      <c r="BR649" s="53"/>
      <c r="BS649" s="53"/>
      <c r="BT649" s="53"/>
      <c r="BU649" s="53"/>
      <c r="BV649" s="53"/>
      <c r="BW649" s="53"/>
      <c r="BX649" s="53"/>
      <c r="BY649" s="53"/>
      <c r="BZ649" s="53"/>
      <c r="CA649" s="53"/>
      <c r="CB649" s="53"/>
      <c r="CC649" s="53"/>
      <c r="CD649" s="53"/>
      <c r="CE649" s="53"/>
      <c r="CF649" s="53"/>
      <c r="CG649" s="53"/>
      <c r="CH649" s="53"/>
      <c r="CI649" s="53"/>
      <c r="CJ649" s="53"/>
      <c r="CK649" s="53"/>
      <c r="CL649" s="53"/>
      <c r="CM649" s="53"/>
      <c r="CN649" s="53"/>
      <c r="CO649" s="53"/>
      <c r="CP649" s="53"/>
      <c r="CQ649" s="53"/>
      <c r="CR649" s="53"/>
      <c r="CS649" s="53"/>
      <c r="CT649" s="53"/>
      <c r="CU649" s="53"/>
      <c r="CV649" s="53"/>
      <c r="CW649" s="53"/>
      <c r="CX649" s="53"/>
      <c r="CY649" s="53"/>
      <c r="CZ649" s="53"/>
      <c r="DA649" s="53"/>
      <c r="DB649" s="53"/>
      <c r="DC649" s="53"/>
      <c r="DD649" s="53"/>
      <c r="DE649" s="53"/>
      <c r="DF649" s="53"/>
      <c r="DG649" s="53"/>
      <c r="DH649" s="53"/>
      <c r="DI649" s="53"/>
      <c r="DJ649" s="53"/>
      <c r="DK649" s="53"/>
      <c r="DL649" s="53"/>
      <c r="DM649" s="53"/>
      <c r="DN649" s="53"/>
      <c r="DO649" s="53"/>
      <c r="DP649" s="53"/>
      <c r="DQ649" s="53"/>
      <c r="DR649" s="53"/>
      <c r="DS649" s="53"/>
      <c r="DT649" s="53"/>
      <c r="DU649" s="53"/>
      <c r="DV649" s="53"/>
      <c r="DW649" s="53"/>
      <c r="DX649" s="53"/>
      <c r="DY649" s="53"/>
      <c r="DZ649" s="53"/>
      <c r="EA649" s="53"/>
      <c r="EB649" s="53"/>
      <c r="EC649" s="53"/>
      <c r="ED649" s="53"/>
      <c r="EE649" s="53"/>
      <c r="EF649" s="53"/>
      <c r="EG649" s="53"/>
      <c r="EH649" s="53"/>
      <c r="EI649" s="53"/>
      <c r="EJ649" s="53"/>
      <c r="EK649" s="53"/>
      <c r="EL649" s="53"/>
      <c r="EM649" s="53"/>
      <c r="EN649" s="53"/>
      <c r="EO649" s="53"/>
      <c r="EP649" s="53"/>
      <c r="EQ649" s="53"/>
      <c r="ER649" s="53"/>
      <c r="ES649" s="53"/>
      <c r="ET649" s="53"/>
      <c r="EU649" s="53"/>
      <c r="EV649" s="53"/>
      <c r="EW649" s="53"/>
      <c r="EX649" s="53"/>
      <c r="EY649" s="53"/>
      <c r="EZ649" s="53"/>
      <c r="FA649" s="53"/>
      <c r="FB649" s="53"/>
      <c r="FC649" s="53"/>
      <c r="FD649" s="53"/>
      <c r="FE649" s="53"/>
      <c r="FF649" s="53"/>
      <c r="FG649" s="53"/>
      <c r="FH649" s="53"/>
      <c r="FI649" s="53"/>
      <c r="FJ649" s="53"/>
      <c r="FK649" s="53"/>
      <c r="FL649" s="53"/>
      <c r="FM649" s="53"/>
      <c r="FN649" s="53"/>
      <c r="FO649" s="53"/>
      <c r="FP649" s="53"/>
      <c r="FQ649" s="53"/>
      <c r="FR649" s="53"/>
      <c r="FS649" s="53"/>
      <c r="FT649" s="53"/>
      <c r="FU649" s="53"/>
      <c r="FV649" s="53"/>
      <c r="FW649" s="53"/>
      <c r="FX649" s="53"/>
      <c r="FY649" s="53"/>
      <c r="FZ649" s="53"/>
      <c r="GA649" s="53"/>
      <c r="GB649" s="53"/>
      <c r="GC649" s="53"/>
      <c r="GD649" s="53"/>
      <c r="GE649" s="53"/>
      <c r="GF649" s="53"/>
      <c r="GG649" s="53"/>
      <c r="GH649" s="53"/>
      <c r="GI649" s="53"/>
      <c r="GJ649" s="53"/>
      <c r="GK649" s="53"/>
      <c r="GL649" s="53"/>
      <c r="GM649" s="53"/>
      <c r="GN649" s="53"/>
      <c r="GO649" s="53"/>
      <c r="GP649" s="53"/>
      <c r="GQ649" s="53"/>
      <c r="GR649" s="53"/>
      <c r="GS649" s="53"/>
      <c r="GT649" s="53"/>
      <c r="GU649" s="53"/>
      <c r="GV649" s="53"/>
      <c r="GW649" s="53"/>
      <c r="GX649" s="53"/>
      <c r="GY649" s="53"/>
      <c r="GZ649" s="53"/>
      <c r="HA649" s="53"/>
      <c r="HB649" s="53"/>
      <c r="HC649" s="53"/>
      <c r="HD649" s="53"/>
      <c r="HE649" s="53"/>
      <c r="HF649" s="53"/>
      <c r="HG649" s="53"/>
      <c r="HH649" s="53"/>
      <c r="HI649" s="53"/>
      <c r="HJ649" s="53"/>
      <c r="HK649" s="53"/>
      <c r="HL649" s="53"/>
      <c r="HM649" s="53"/>
      <c r="HN649" s="53"/>
      <c r="HO649" s="53"/>
      <c r="HP649" s="53"/>
      <c r="HQ649" s="53"/>
      <c r="HR649" s="53"/>
      <c r="HS649" s="53"/>
      <c r="HT649" s="53"/>
      <c r="HU649" s="53"/>
      <c r="HV649" s="53"/>
      <c r="HW649" s="53"/>
      <c r="HX649" s="53"/>
      <c r="HY649" s="53"/>
      <c r="HZ649" s="53"/>
      <c r="IA649" s="53"/>
    </row>
    <row r="650" spans="1:235" ht="11.25">
      <c r="A650" s="37" t="s">
        <v>357</v>
      </c>
      <c r="B650" s="6"/>
      <c r="C650" s="6"/>
      <c r="D650" s="36"/>
      <c r="E650" s="36">
        <f>E652+E665</f>
        <v>94580322</v>
      </c>
      <c r="F650" s="36">
        <f>D650+E650</f>
        <v>94580322</v>
      </c>
      <c r="G650" s="36">
        <f aca="true" t="shared" si="64" ref="G650:P650">G652+G665</f>
        <v>0</v>
      </c>
      <c r="H650" s="36">
        <f t="shared" si="64"/>
        <v>92000000</v>
      </c>
      <c r="I650" s="36">
        <f t="shared" si="64"/>
        <v>0</v>
      </c>
      <c r="J650" s="36">
        <f t="shared" si="64"/>
        <v>92000000</v>
      </c>
      <c r="K650" s="36">
        <f t="shared" si="64"/>
        <v>0</v>
      </c>
      <c r="L650" s="36">
        <f t="shared" si="64"/>
        <v>0</v>
      </c>
      <c r="M650" s="36">
        <f t="shared" si="64"/>
        <v>0</v>
      </c>
      <c r="N650" s="36">
        <f t="shared" si="64"/>
        <v>0</v>
      </c>
      <c r="O650" s="36">
        <f t="shared" si="64"/>
        <v>95000000</v>
      </c>
      <c r="P650" s="36">
        <f t="shared" si="64"/>
        <v>95000000</v>
      </c>
      <c r="Q650" s="24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3"/>
      <c r="AM650" s="53"/>
      <c r="AN650" s="53"/>
      <c r="AO650" s="53"/>
      <c r="AP650" s="53"/>
      <c r="AQ650" s="53"/>
      <c r="AR650" s="53"/>
      <c r="AS650" s="53"/>
      <c r="AT650" s="53"/>
      <c r="AU650" s="53"/>
      <c r="AV650" s="53"/>
      <c r="AW650" s="53"/>
      <c r="AX650" s="53"/>
      <c r="AY650" s="53"/>
      <c r="AZ650" s="53"/>
      <c r="BA650" s="53"/>
      <c r="BB650" s="53"/>
      <c r="BC650" s="53"/>
      <c r="BD650" s="53"/>
      <c r="BE650" s="53"/>
      <c r="BF650" s="53"/>
      <c r="BG650" s="53"/>
      <c r="BH650" s="53"/>
      <c r="BI650" s="53"/>
      <c r="BJ650" s="53"/>
      <c r="BK650" s="53"/>
      <c r="BL650" s="53"/>
      <c r="BM650" s="53"/>
      <c r="BN650" s="53"/>
      <c r="BO650" s="53"/>
      <c r="BP650" s="53"/>
      <c r="BQ650" s="53"/>
      <c r="BR650" s="53"/>
      <c r="BS650" s="53"/>
      <c r="BT650" s="53"/>
      <c r="BU650" s="53"/>
      <c r="BV650" s="53"/>
      <c r="BW650" s="53"/>
      <c r="BX650" s="53"/>
      <c r="BY650" s="53"/>
      <c r="BZ650" s="53"/>
      <c r="CA650" s="53"/>
      <c r="CB650" s="53"/>
      <c r="CC650" s="53"/>
      <c r="CD650" s="53"/>
      <c r="CE650" s="53"/>
      <c r="CF650" s="53"/>
      <c r="CG650" s="53"/>
      <c r="CH650" s="53"/>
      <c r="CI650" s="53"/>
      <c r="CJ650" s="53"/>
      <c r="CK650" s="53"/>
      <c r="CL650" s="53"/>
      <c r="CM650" s="53"/>
      <c r="CN650" s="53"/>
      <c r="CO650" s="53"/>
      <c r="CP650" s="53"/>
      <c r="CQ650" s="53"/>
      <c r="CR650" s="53"/>
      <c r="CS650" s="53"/>
      <c r="CT650" s="53"/>
      <c r="CU650" s="53"/>
      <c r="CV650" s="53"/>
      <c r="CW650" s="53"/>
      <c r="CX650" s="53"/>
      <c r="CY650" s="53"/>
      <c r="CZ650" s="53"/>
      <c r="DA650" s="53"/>
      <c r="DB650" s="53"/>
      <c r="DC650" s="53"/>
      <c r="DD650" s="53"/>
      <c r="DE650" s="53"/>
      <c r="DF650" s="53"/>
      <c r="DG650" s="53"/>
      <c r="DH650" s="53"/>
      <c r="DI650" s="53"/>
      <c r="DJ650" s="53"/>
      <c r="DK650" s="53"/>
      <c r="DL650" s="53"/>
      <c r="DM650" s="53"/>
      <c r="DN650" s="53"/>
      <c r="DO650" s="53"/>
      <c r="DP650" s="53"/>
      <c r="DQ650" s="53"/>
      <c r="DR650" s="53"/>
      <c r="DS650" s="53"/>
      <c r="DT650" s="53"/>
      <c r="DU650" s="53"/>
      <c r="DV650" s="53"/>
      <c r="DW650" s="53"/>
      <c r="DX650" s="53"/>
      <c r="DY650" s="53"/>
      <c r="DZ650" s="53"/>
      <c r="EA650" s="53"/>
      <c r="EB650" s="53"/>
      <c r="EC650" s="53"/>
      <c r="ED650" s="53"/>
      <c r="EE650" s="53"/>
      <c r="EF650" s="53"/>
      <c r="EG650" s="53"/>
      <c r="EH650" s="53"/>
      <c r="EI650" s="53"/>
      <c r="EJ650" s="53"/>
      <c r="EK650" s="53"/>
      <c r="EL650" s="53"/>
      <c r="EM650" s="53"/>
      <c r="EN650" s="53"/>
      <c r="EO650" s="53"/>
      <c r="EP650" s="53"/>
      <c r="EQ650" s="53"/>
      <c r="ER650" s="53"/>
      <c r="ES650" s="53"/>
      <c r="ET650" s="53"/>
      <c r="EU650" s="53"/>
      <c r="EV650" s="53"/>
      <c r="EW650" s="53"/>
      <c r="EX650" s="53"/>
      <c r="EY650" s="53"/>
      <c r="EZ650" s="53"/>
      <c r="FA650" s="53"/>
      <c r="FB650" s="53"/>
      <c r="FC650" s="53"/>
      <c r="FD650" s="53"/>
      <c r="FE650" s="53"/>
      <c r="FF650" s="53"/>
      <c r="FG650" s="53"/>
      <c r="FH650" s="53"/>
      <c r="FI650" s="53"/>
      <c r="FJ650" s="53"/>
      <c r="FK650" s="53"/>
      <c r="FL650" s="53"/>
      <c r="FM650" s="53"/>
      <c r="FN650" s="53"/>
      <c r="FO650" s="53"/>
      <c r="FP650" s="53"/>
      <c r="FQ650" s="53"/>
      <c r="FR650" s="53"/>
      <c r="FS650" s="53"/>
      <c r="FT650" s="53"/>
      <c r="FU650" s="53"/>
      <c r="FV650" s="53"/>
      <c r="FW650" s="53"/>
      <c r="FX650" s="53"/>
      <c r="FY650" s="53"/>
      <c r="FZ650" s="53"/>
      <c r="GA650" s="53"/>
      <c r="GB650" s="53"/>
      <c r="GC650" s="53"/>
      <c r="GD650" s="53"/>
      <c r="GE650" s="53"/>
      <c r="GF650" s="53"/>
      <c r="GG650" s="53"/>
      <c r="GH650" s="53"/>
      <c r="GI650" s="53"/>
      <c r="GJ650" s="53"/>
      <c r="GK650" s="53"/>
      <c r="GL650" s="53"/>
      <c r="GM650" s="53"/>
      <c r="GN650" s="53"/>
      <c r="GO650" s="53"/>
      <c r="GP650" s="53"/>
      <c r="GQ650" s="53"/>
      <c r="GR650" s="53"/>
      <c r="GS650" s="53"/>
      <c r="GT650" s="53"/>
      <c r="GU650" s="53"/>
      <c r="GV650" s="53"/>
      <c r="GW650" s="53"/>
      <c r="GX650" s="53"/>
      <c r="GY650" s="53"/>
      <c r="GZ650" s="53"/>
      <c r="HA650" s="53"/>
      <c r="HB650" s="53"/>
      <c r="HC650" s="53"/>
      <c r="HD650" s="53"/>
      <c r="HE650" s="53"/>
      <c r="HF650" s="53"/>
      <c r="HG650" s="53"/>
      <c r="HH650" s="53"/>
      <c r="HI650" s="53"/>
      <c r="HJ650" s="53"/>
      <c r="HK650" s="53"/>
      <c r="HL650" s="53"/>
      <c r="HM650" s="53"/>
      <c r="HN650" s="53"/>
      <c r="HO650" s="53"/>
      <c r="HP650" s="53"/>
      <c r="HQ650" s="53"/>
      <c r="HR650" s="53"/>
      <c r="HS650" s="53"/>
      <c r="HT650" s="53"/>
      <c r="HU650" s="53"/>
      <c r="HV650" s="53"/>
      <c r="HW650" s="53"/>
      <c r="HX650" s="53"/>
      <c r="HY650" s="53"/>
      <c r="HZ650" s="53"/>
      <c r="IA650" s="53"/>
    </row>
    <row r="651" spans="1:235" ht="22.5">
      <c r="A651" s="8" t="s">
        <v>201</v>
      </c>
      <c r="B651" s="6"/>
      <c r="C651" s="6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24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  <c r="AL651" s="53"/>
      <c r="AM651" s="53"/>
      <c r="AN651" s="53"/>
      <c r="AO651" s="53"/>
      <c r="AP651" s="53"/>
      <c r="AQ651" s="53"/>
      <c r="AR651" s="53"/>
      <c r="AS651" s="53"/>
      <c r="AT651" s="53"/>
      <c r="AU651" s="53"/>
      <c r="AV651" s="53"/>
      <c r="AW651" s="53"/>
      <c r="AX651" s="53"/>
      <c r="AY651" s="53"/>
      <c r="AZ651" s="53"/>
      <c r="BA651" s="53"/>
      <c r="BB651" s="53"/>
      <c r="BC651" s="53"/>
      <c r="BD651" s="53"/>
      <c r="BE651" s="53"/>
      <c r="BF651" s="53"/>
      <c r="BG651" s="53"/>
      <c r="BH651" s="53"/>
      <c r="BI651" s="53"/>
      <c r="BJ651" s="53"/>
      <c r="BK651" s="53"/>
      <c r="BL651" s="53"/>
      <c r="BM651" s="53"/>
      <c r="BN651" s="53"/>
      <c r="BO651" s="53"/>
      <c r="BP651" s="53"/>
      <c r="BQ651" s="53"/>
      <c r="BR651" s="53"/>
      <c r="BS651" s="53"/>
      <c r="BT651" s="53"/>
      <c r="BU651" s="53"/>
      <c r="BV651" s="53"/>
      <c r="BW651" s="53"/>
      <c r="BX651" s="53"/>
      <c r="BY651" s="53"/>
      <c r="BZ651" s="53"/>
      <c r="CA651" s="53"/>
      <c r="CB651" s="53"/>
      <c r="CC651" s="53"/>
      <c r="CD651" s="53"/>
      <c r="CE651" s="53"/>
      <c r="CF651" s="53"/>
      <c r="CG651" s="53"/>
      <c r="CH651" s="53"/>
      <c r="CI651" s="53"/>
      <c r="CJ651" s="53"/>
      <c r="CK651" s="53"/>
      <c r="CL651" s="53"/>
      <c r="CM651" s="53"/>
      <c r="CN651" s="53"/>
      <c r="CO651" s="53"/>
      <c r="CP651" s="53"/>
      <c r="CQ651" s="53"/>
      <c r="CR651" s="53"/>
      <c r="CS651" s="53"/>
      <c r="CT651" s="53"/>
      <c r="CU651" s="53"/>
      <c r="CV651" s="53"/>
      <c r="CW651" s="53"/>
      <c r="CX651" s="53"/>
      <c r="CY651" s="53"/>
      <c r="CZ651" s="53"/>
      <c r="DA651" s="53"/>
      <c r="DB651" s="53"/>
      <c r="DC651" s="53"/>
      <c r="DD651" s="53"/>
      <c r="DE651" s="53"/>
      <c r="DF651" s="53"/>
      <c r="DG651" s="53"/>
      <c r="DH651" s="53"/>
      <c r="DI651" s="53"/>
      <c r="DJ651" s="53"/>
      <c r="DK651" s="53"/>
      <c r="DL651" s="53"/>
      <c r="DM651" s="53"/>
      <c r="DN651" s="53"/>
      <c r="DO651" s="53"/>
      <c r="DP651" s="53"/>
      <c r="DQ651" s="53"/>
      <c r="DR651" s="53"/>
      <c r="DS651" s="53"/>
      <c r="DT651" s="53"/>
      <c r="DU651" s="53"/>
      <c r="DV651" s="53"/>
      <c r="DW651" s="53"/>
      <c r="DX651" s="53"/>
      <c r="DY651" s="53"/>
      <c r="DZ651" s="53"/>
      <c r="EA651" s="53"/>
      <c r="EB651" s="53"/>
      <c r="EC651" s="53"/>
      <c r="ED651" s="53"/>
      <c r="EE651" s="53"/>
      <c r="EF651" s="53"/>
      <c r="EG651" s="53"/>
      <c r="EH651" s="53"/>
      <c r="EI651" s="53"/>
      <c r="EJ651" s="53"/>
      <c r="EK651" s="53"/>
      <c r="EL651" s="53"/>
      <c r="EM651" s="53"/>
      <c r="EN651" s="53"/>
      <c r="EO651" s="53"/>
      <c r="EP651" s="53"/>
      <c r="EQ651" s="53"/>
      <c r="ER651" s="53"/>
      <c r="ES651" s="53"/>
      <c r="ET651" s="53"/>
      <c r="EU651" s="53"/>
      <c r="EV651" s="53"/>
      <c r="EW651" s="53"/>
      <c r="EX651" s="53"/>
      <c r="EY651" s="53"/>
      <c r="EZ651" s="53"/>
      <c r="FA651" s="53"/>
      <c r="FB651" s="53"/>
      <c r="FC651" s="53"/>
      <c r="FD651" s="53"/>
      <c r="FE651" s="53"/>
      <c r="FF651" s="53"/>
      <c r="FG651" s="53"/>
      <c r="FH651" s="53"/>
      <c r="FI651" s="53"/>
      <c r="FJ651" s="53"/>
      <c r="FK651" s="53"/>
      <c r="FL651" s="53"/>
      <c r="FM651" s="53"/>
      <c r="FN651" s="53"/>
      <c r="FO651" s="53"/>
      <c r="FP651" s="53"/>
      <c r="FQ651" s="53"/>
      <c r="FR651" s="53"/>
      <c r="FS651" s="53"/>
      <c r="FT651" s="53"/>
      <c r="FU651" s="53"/>
      <c r="FV651" s="53"/>
      <c r="FW651" s="53"/>
      <c r="FX651" s="53"/>
      <c r="FY651" s="53"/>
      <c r="FZ651" s="53"/>
      <c r="GA651" s="53"/>
      <c r="GB651" s="53"/>
      <c r="GC651" s="53"/>
      <c r="GD651" s="53"/>
      <c r="GE651" s="53"/>
      <c r="GF651" s="53"/>
      <c r="GG651" s="53"/>
      <c r="GH651" s="53"/>
      <c r="GI651" s="53"/>
      <c r="GJ651" s="53"/>
      <c r="GK651" s="53"/>
      <c r="GL651" s="53"/>
      <c r="GM651" s="53"/>
      <c r="GN651" s="53"/>
      <c r="GO651" s="53"/>
      <c r="GP651" s="53"/>
      <c r="GQ651" s="53"/>
      <c r="GR651" s="53"/>
      <c r="GS651" s="53"/>
      <c r="GT651" s="53"/>
      <c r="GU651" s="53"/>
      <c r="GV651" s="53"/>
      <c r="GW651" s="53"/>
      <c r="GX651" s="53"/>
      <c r="GY651" s="53"/>
      <c r="GZ651" s="53"/>
      <c r="HA651" s="53"/>
      <c r="HB651" s="53"/>
      <c r="HC651" s="53"/>
      <c r="HD651" s="53"/>
      <c r="HE651" s="53"/>
      <c r="HF651" s="53"/>
      <c r="HG651" s="53"/>
      <c r="HH651" s="53"/>
      <c r="HI651" s="53"/>
      <c r="HJ651" s="53"/>
      <c r="HK651" s="53"/>
      <c r="HL651" s="53"/>
      <c r="HM651" s="53"/>
      <c r="HN651" s="53"/>
      <c r="HO651" s="53"/>
      <c r="HP651" s="53"/>
      <c r="HQ651" s="53"/>
      <c r="HR651" s="53"/>
      <c r="HS651" s="53"/>
      <c r="HT651" s="53"/>
      <c r="HU651" s="53"/>
      <c r="HV651" s="53"/>
      <c r="HW651" s="53"/>
      <c r="HX651" s="53"/>
      <c r="HY651" s="53"/>
      <c r="HZ651" s="53"/>
      <c r="IA651" s="53"/>
    </row>
    <row r="652" spans="1:17" s="39" customFormat="1" ht="22.5">
      <c r="A652" s="34" t="s">
        <v>435</v>
      </c>
      <c r="B652" s="35"/>
      <c r="C652" s="35"/>
      <c r="D652" s="86"/>
      <c r="E652" s="86">
        <f>E654+E660+E661+E662</f>
        <v>94580322</v>
      </c>
      <c r="F652" s="86">
        <f>D652+E652</f>
        <v>94580322</v>
      </c>
      <c r="G652" s="36">
        <f>G654</f>
        <v>0</v>
      </c>
      <c r="H652" s="36">
        <f>SUM(H654)</f>
        <v>92000000</v>
      </c>
      <c r="I652" s="36"/>
      <c r="J652" s="36">
        <f>G652+H652+I652</f>
        <v>92000000</v>
      </c>
      <c r="K652" s="36"/>
      <c r="L652" s="36"/>
      <c r="M652" s="36"/>
      <c r="N652" s="36"/>
      <c r="O652" s="36">
        <f>O654</f>
        <v>95000000</v>
      </c>
      <c r="P652" s="36">
        <f>N652+O652</f>
        <v>95000000</v>
      </c>
      <c r="Q652" s="78"/>
    </row>
    <row r="653" spans="1:17" s="39" customFormat="1" ht="11.25">
      <c r="A653" s="34" t="s">
        <v>4</v>
      </c>
      <c r="B653" s="35"/>
      <c r="C653" s="35"/>
      <c r="D653" s="86"/>
      <c r="E653" s="86"/>
      <c r="F653" s="8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78"/>
    </row>
    <row r="654" spans="1:17" s="39" customFormat="1" ht="11.25">
      <c r="A654" s="40" t="s">
        <v>43</v>
      </c>
      <c r="B654" s="41"/>
      <c r="C654" s="41"/>
      <c r="D654" s="80"/>
      <c r="E654" s="80">
        <f>E656*E658+1224322-0.03+30000+1000000+37400</f>
        <v>90291722</v>
      </c>
      <c r="F654" s="80">
        <f>F656*F658+1224322-0.03+30000+1000000</f>
        <v>90254322</v>
      </c>
      <c r="G654" s="87"/>
      <c r="H654" s="87">
        <v>92000000</v>
      </c>
      <c r="I654" s="87"/>
      <c r="J654" s="87">
        <f>H654</f>
        <v>92000000</v>
      </c>
      <c r="K654" s="87"/>
      <c r="L654" s="87"/>
      <c r="M654" s="87"/>
      <c r="N654" s="87"/>
      <c r="O654" s="87">
        <v>95000000</v>
      </c>
      <c r="P654" s="87">
        <f>O654</f>
        <v>95000000</v>
      </c>
      <c r="Q654" s="78"/>
    </row>
    <row r="655" spans="1:17" s="39" customFormat="1" ht="11.25">
      <c r="A655" s="34" t="s">
        <v>5</v>
      </c>
      <c r="B655" s="35"/>
      <c r="C655" s="35"/>
      <c r="D655" s="86"/>
      <c r="E655" s="86"/>
      <c r="F655" s="8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78"/>
    </row>
    <row r="656" spans="1:17" s="39" customFormat="1" ht="11.25">
      <c r="A656" s="40" t="s">
        <v>187</v>
      </c>
      <c r="B656" s="41"/>
      <c r="C656" s="41"/>
      <c r="D656" s="80"/>
      <c r="E656" s="80">
        <v>17</v>
      </c>
      <c r="F656" s="80">
        <v>17</v>
      </c>
      <c r="G656" s="87"/>
      <c r="H656" s="87">
        <v>11</v>
      </c>
      <c r="I656" s="87"/>
      <c r="J656" s="87">
        <f>H656</f>
        <v>11</v>
      </c>
      <c r="K656" s="87">
        <f>H656</f>
        <v>11</v>
      </c>
      <c r="L656" s="87">
        <f>J656</f>
        <v>11</v>
      </c>
      <c r="M656" s="87">
        <f>K656</f>
        <v>11</v>
      </c>
      <c r="N656" s="87"/>
      <c r="O656" s="87">
        <v>16</v>
      </c>
      <c r="P656" s="87">
        <f>O656</f>
        <v>16</v>
      </c>
      <c r="Q656" s="78"/>
    </row>
    <row r="657" spans="1:17" s="39" customFormat="1" ht="11.25">
      <c r="A657" s="40" t="s">
        <v>7</v>
      </c>
      <c r="B657" s="41"/>
      <c r="C657" s="41"/>
      <c r="D657" s="80"/>
      <c r="E657" s="80"/>
      <c r="F657" s="80"/>
      <c r="G657" s="87"/>
      <c r="H657" s="87"/>
      <c r="I657" s="87"/>
      <c r="J657" s="87"/>
      <c r="K657" s="87"/>
      <c r="L657" s="87"/>
      <c r="M657" s="87"/>
      <c r="N657" s="87"/>
      <c r="O657" s="87"/>
      <c r="P657" s="87"/>
      <c r="Q657" s="78"/>
    </row>
    <row r="658" spans="1:17" s="39" customFormat="1" ht="22.5">
      <c r="A658" s="40" t="s">
        <v>259</v>
      </c>
      <c r="B658" s="41"/>
      <c r="C658" s="41"/>
      <c r="D658" s="80"/>
      <c r="E658" s="87">
        <v>5176470.59</v>
      </c>
      <c r="F658" s="87">
        <v>5176470.59</v>
      </c>
      <c r="G658" s="87"/>
      <c r="H658" s="87">
        <f>SUM(H654)/H656</f>
        <v>8363636.363636363</v>
      </c>
      <c r="I658" s="87"/>
      <c r="J658" s="87">
        <f>SUM(J654)/J656</f>
        <v>8363636.363636363</v>
      </c>
      <c r="K658" s="87"/>
      <c r="L658" s="87"/>
      <c r="M658" s="87"/>
      <c r="N658" s="87"/>
      <c r="O658" s="87">
        <f>SUM(O654)/O656</f>
        <v>5937500</v>
      </c>
      <c r="P658" s="87">
        <f>SUM(P654)/P656</f>
        <v>5937500</v>
      </c>
      <c r="Q658" s="78"/>
    </row>
    <row r="659" spans="1:17" s="52" customFormat="1" ht="11.25">
      <c r="A659" s="34" t="s">
        <v>5</v>
      </c>
      <c r="B659" s="35"/>
      <c r="C659" s="35"/>
      <c r="D659" s="86"/>
      <c r="E659" s="86"/>
      <c r="F659" s="8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75"/>
    </row>
    <row r="660" spans="1:235" ht="33.75">
      <c r="A660" s="88" t="s">
        <v>278</v>
      </c>
      <c r="B660" s="29"/>
      <c r="C660" s="29"/>
      <c r="D660" s="89"/>
      <c r="E660" s="48">
        <v>621600</v>
      </c>
      <c r="F660" s="48">
        <v>621600</v>
      </c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4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3"/>
      <c r="AM660" s="53"/>
      <c r="AN660" s="53"/>
      <c r="AO660" s="53"/>
      <c r="AP660" s="53"/>
      <c r="AQ660" s="53"/>
      <c r="AR660" s="53"/>
      <c r="AS660" s="53"/>
      <c r="AT660" s="53"/>
      <c r="AU660" s="53"/>
      <c r="AV660" s="53"/>
      <c r="AW660" s="53"/>
      <c r="AX660" s="53"/>
      <c r="AY660" s="53"/>
      <c r="AZ660" s="53"/>
      <c r="BA660" s="53"/>
      <c r="BB660" s="53"/>
      <c r="BC660" s="53"/>
      <c r="BD660" s="53"/>
      <c r="BE660" s="53"/>
      <c r="BF660" s="53"/>
      <c r="BG660" s="53"/>
      <c r="BH660" s="53"/>
      <c r="BI660" s="53"/>
      <c r="BJ660" s="53"/>
      <c r="BK660" s="53"/>
      <c r="BL660" s="53"/>
      <c r="BM660" s="53"/>
      <c r="BN660" s="53"/>
      <c r="BO660" s="53"/>
      <c r="BP660" s="53"/>
      <c r="BQ660" s="53"/>
      <c r="BR660" s="53"/>
      <c r="BS660" s="53"/>
      <c r="BT660" s="53"/>
      <c r="BU660" s="53"/>
      <c r="BV660" s="53"/>
      <c r="BW660" s="53"/>
      <c r="BX660" s="53"/>
      <c r="BY660" s="53"/>
      <c r="BZ660" s="53"/>
      <c r="CA660" s="53"/>
      <c r="CB660" s="53"/>
      <c r="CC660" s="53"/>
      <c r="CD660" s="53"/>
      <c r="CE660" s="53"/>
      <c r="CF660" s="53"/>
      <c r="CG660" s="53"/>
      <c r="CH660" s="53"/>
      <c r="CI660" s="53"/>
      <c r="CJ660" s="53"/>
      <c r="CK660" s="53"/>
      <c r="CL660" s="53"/>
      <c r="CM660" s="53"/>
      <c r="CN660" s="53"/>
      <c r="CO660" s="53"/>
      <c r="CP660" s="53"/>
      <c r="CQ660" s="53"/>
      <c r="CR660" s="53"/>
      <c r="CS660" s="53"/>
      <c r="CT660" s="53"/>
      <c r="CU660" s="53"/>
      <c r="CV660" s="53"/>
      <c r="CW660" s="53"/>
      <c r="CX660" s="53"/>
      <c r="CY660" s="53"/>
      <c r="CZ660" s="53"/>
      <c r="DA660" s="53"/>
      <c r="DB660" s="53"/>
      <c r="DC660" s="53"/>
      <c r="DD660" s="53"/>
      <c r="DE660" s="53"/>
      <c r="DF660" s="53"/>
      <c r="DG660" s="53"/>
      <c r="DH660" s="53"/>
      <c r="DI660" s="53"/>
      <c r="DJ660" s="53"/>
      <c r="DK660" s="53"/>
      <c r="DL660" s="53"/>
      <c r="DM660" s="53"/>
      <c r="DN660" s="53"/>
      <c r="DO660" s="53"/>
      <c r="DP660" s="53"/>
      <c r="DQ660" s="53"/>
      <c r="DR660" s="53"/>
      <c r="DS660" s="53"/>
      <c r="DT660" s="53"/>
      <c r="DU660" s="53"/>
      <c r="DV660" s="53"/>
      <c r="DW660" s="53"/>
      <c r="DX660" s="53"/>
      <c r="DY660" s="53"/>
      <c r="DZ660" s="53"/>
      <c r="EA660" s="53"/>
      <c r="EB660" s="53"/>
      <c r="EC660" s="53"/>
      <c r="ED660" s="53"/>
      <c r="EE660" s="53"/>
      <c r="EF660" s="53"/>
      <c r="EG660" s="53"/>
      <c r="EH660" s="53"/>
      <c r="EI660" s="53"/>
      <c r="EJ660" s="53"/>
      <c r="EK660" s="53"/>
      <c r="EL660" s="53"/>
      <c r="EM660" s="53"/>
      <c r="EN660" s="53"/>
      <c r="EO660" s="53"/>
      <c r="EP660" s="53"/>
      <c r="EQ660" s="53"/>
      <c r="ER660" s="53"/>
      <c r="ES660" s="53"/>
      <c r="ET660" s="53"/>
      <c r="EU660" s="53"/>
      <c r="EV660" s="53"/>
      <c r="EW660" s="53"/>
      <c r="EX660" s="53"/>
      <c r="EY660" s="53"/>
      <c r="EZ660" s="53"/>
      <c r="FA660" s="53"/>
      <c r="FB660" s="53"/>
      <c r="FC660" s="53"/>
      <c r="FD660" s="53"/>
      <c r="FE660" s="53"/>
      <c r="FF660" s="53"/>
      <c r="FG660" s="53"/>
      <c r="FH660" s="53"/>
      <c r="FI660" s="53"/>
      <c r="FJ660" s="53"/>
      <c r="FK660" s="53"/>
      <c r="FL660" s="53"/>
      <c r="FM660" s="53"/>
      <c r="FN660" s="53"/>
      <c r="FO660" s="53"/>
      <c r="FP660" s="53"/>
      <c r="FQ660" s="53"/>
      <c r="FR660" s="53"/>
      <c r="FS660" s="53"/>
      <c r="FT660" s="53"/>
      <c r="FU660" s="53"/>
      <c r="FV660" s="53"/>
      <c r="FW660" s="53"/>
      <c r="FX660" s="53"/>
      <c r="FY660" s="53"/>
      <c r="FZ660" s="53"/>
      <c r="GA660" s="53"/>
      <c r="GB660" s="53"/>
      <c r="GC660" s="53"/>
      <c r="GD660" s="53"/>
      <c r="GE660" s="53"/>
      <c r="GF660" s="53"/>
      <c r="GG660" s="53"/>
      <c r="GH660" s="53"/>
      <c r="GI660" s="53"/>
      <c r="GJ660" s="53"/>
      <c r="GK660" s="53"/>
      <c r="GL660" s="53"/>
      <c r="GM660" s="53"/>
      <c r="GN660" s="53"/>
      <c r="GO660" s="53"/>
      <c r="GP660" s="53"/>
      <c r="GQ660" s="53"/>
      <c r="GR660" s="53"/>
      <c r="GS660" s="53"/>
      <c r="GT660" s="53"/>
      <c r="GU660" s="53"/>
      <c r="GV660" s="53"/>
      <c r="GW660" s="53"/>
      <c r="GX660" s="53"/>
      <c r="GY660" s="53"/>
      <c r="GZ660" s="53"/>
      <c r="HA660" s="53"/>
      <c r="HB660" s="53"/>
      <c r="HC660" s="53"/>
      <c r="HD660" s="53"/>
      <c r="HE660" s="53"/>
      <c r="HF660" s="53"/>
      <c r="HG660" s="53"/>
      <c r="HH660" s="53"/>
      <c r="HI660" s="53"/>
      <c r="HJ660" s="53"/>
      <c r="HK660" s="53"/>
      <c r="HL660" s="53"/>
      <c r="HM660" s="53"/>
      <c r="HN660" s="53"/>
      <c r="HO660" s="53"/>
      <c r="HP660" s="53"/>
      <c r="HQ660" s="53"/>
      <c r="HR660" s="53"/>
      <c r="HS660" s="53"/>
      <c r="HT660" s="53"/>
      <c r="HU660" s="53"/>
      <c r="HV660" s="53"/>
      <c r="HW660" s="53"/>
      <c r="HX660" s="53"/>
      <c r="HY660" s="53"/>
      <c r="HZ660" s="53"/>
      <c r="IA660" s="53"/>
    </row>
    <row r="661" spans="1:235" ht="11.25">
      <c r="A661" s="88" t="s">
        <v>358</v>
      </c>
      <c r="B661" s="29"/>
      <c r="C661" s="29"/>
      <c r="D661" s="89"/>
      <c r="E661" s="48">
        <v>1247000</v>
      </c>
      <c r="F661" s="48">
        <f>E661</f>
        <v>1247000</v>
      </c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4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3"/>
      <c r="AM661" s="53"/>
      <c r="AN661" s="53"/>
      <c r="AO661" s="53"/>
      <c r="AP661" s="53"/>
      <c r="AQ661" s="53"/>
      <c r="AR661" s="53"/>
      <c r="AS661" s="53"/>
      <c r="AT661" s="53"/>
      <c r="AU661" s="53"/>
      <c r="AV661" s="53"/>
      <c r="AW661" s="53"/>
      <c r="AX661" s="53"/>
      <c r="AY661" s="53"/>
      <c r="AZ661" s="53"/>
      <c r="BA661" s="53"/>
      <c r="BB661" s="53"/>
      <c r="BC661" s="53"/>
      <c r="BD661" s="53"/>
      <c r="BE661" s="53"/>
      <c r="BF661" s="53"/>
      <c r="BG661" s="53"/>
      <c r="BH661" s="53"/>
      <c r="BI661" s="53"/>
      <c r="BJ661" s="53"/>
      <c r="BK661" s="53"/>
      <c r="BL661" s="53"/>
      <c r="BM661" s="53"/>
      <c r="BN661" s="53"/>
      <c r="BO661" s="53"/>
      <c r="BP661" s="53"/>
      <c r="BQ661" s="53"/>
      <c r="BR661" s="53"/>
      <c r="BS661" s="53"/>
      <c r="BT661" s="53"/>
      <c r="BU661" s="53"/>
      <c r="BV661" s="53"/>
      <c r="BW661" s="53"/>
      <c r="BX661" s="53"/>
      <c r="BY661" s="53"/>
      <c r="BZ661" s="53"/>
      <c r="CA661" s="53"/>
      <c r="CB661" s="53"/>
      <c r="CC661" s="53"/>
      <c r="CD661" s="53"/>
      <c r="CE661" s="53"/>
      <c r="CF661" s="53"/>
      <c r="CG661" s="53"/>
      <c r="CH661" s="53"/>
      <c r="CI661" s="53"/>
      <c r="CJ661" s="53"/>
      <c r="CK661" s="53"/>
      <c r="CL661" s="53"/>
      <c r="CM661" s="53"/>
      <c r="CN661" s="53"/>
      <c r="CO661" s="53"/>
      <c r="CP661" s="53"/>
      <c r="CQ661" s="53"/>
      <c r="CR661" s="53"/>
      <c r="CS661" s="53"/>
      <c r="CT661" s="53"/>
      <c r="CU661" s="53"/>
      <c r="CV661" s="53"/>
      <c r="CW661" s="53"/>
      <c r="CX661" s="53"/>
      <c r="CY661" s="53"/>
      <c r="CZ661" s="53"/>
      <c r="DA661" s="53"/>
      <c r="DB661" s="53"/>
      <c r="DC661" s="53"/>
      <c r="DD661" s="53"/>
      <c r="DE661" s="53"/>
      <c r="DF661" s="53"/>
      <c r="DG661" s="53"/>
      <c r="DH661" s="53"/>
      <c r="DI661" s="53"/>
      <c r="DJ661" s="53"/>
      <c r="DK661" s="53"/>
      <c r="DL661" s="53"/>
      <c r="DM661" s="53"/>
      <c r="DN661" s="53"/>
      <c r="DO661" s="53"/>
      <c r="DP661" s="53"/>
      <c r="DQ661" s="53"/>
      <c r="DR661" s="53"/>
      <c r="DS661" s="53"/>
      <c r="DT661" s="53"/>
      <c r="DU661" s="53"/>
      <c r="DV661" s="53"/>
      <c r="DW661" s="53"/>
      <c r="DX661" s="53"/>
      <c r="DY661" s="53"/>
      <c r="DZ661" s="53"/>
      <c r="EA661" s="53"/>
      <c r="EB661" s="53"/>
      <c r="EC661" s="53"/>
      <c r="ED661" s="53"/>
      <c r="EE661" s="53"/>
      <c r="EF661" s="53"/>
      <c r="EG661" s="53"/>
      <c r="EH661" s="53"/>
      <c r="EI661" s="53"/>
      <c r="EJ661" s="53"/>
      <c r="EK661" s="53"/>
      <c r="EL661" s="53"/>
      <c r="EM661" s="53"/>
      <c r="EN661" s="53"/>
      <c r="EO661" s="53"/>
      <c r="EP661" s="53"/>
      <c r="EQ661" s="53"/>
      <c r="ER661" s="53"/>
      <c r="ES661" s="53"/>
      <c r="ET661" s="53"/>
      <c r="EU661" s="53"/>
      <c r="EV661" s="53"/>
      <c r="EW661" s="53"/>
      <c r="EX661" s="53"/>
      <c r="EY661" s="53"/>
      <c r="EZ661" s="53"/>
      <c r="FA661" s="53"/>
      <c r="FB661" s="53"/>
      <c r="FC661" s="53"/>
      <c r="FD661" s="53"/>
      <c r="FE661" s="53"/>
      <c r="FF661" s="53"/>
      <c r="FG661" s="53"/>
      <c r="FH661" s="53"/>
      <c r="FI661" s="53"/>
      <c r="FJ661" s="53"/>
      <c r="FK661" s="53"/>
      <c r="FL661" s="53"/>
      <c r="FM661" s="53"/>
      <c r="FN661" s="53"/>
      <c r="FO661" s="53"/>
      <c r="FP661" s="53"/>
      <c r="FQ661" s="53"/>
      <c r="FR661" s="53"/>
      <c r="FS661" s="53"/>
      <c r="FT661" s="53"/>
      <c r="FU661" s="53"/>
      <c r="FV661" s="53"/>
      <c r="FW661" s="53"/>
      <c r="FX661" s="53"/>
      <c r="FY661" s="53"/>
      <c r="FZ661" s="53"/>
      <c r="GA661" s="53"/>
      <c r="GB661" s="53"/>
      <c r="GC661" s="53"/>
      <c r="GD661" s="53"/>
      <c r="GE661" s="53"/>
      <c r="GF661" s="53"/>
      <c r="GG661" s="53"/>
      <c r="GH661" s="53"/>
      <c r="GI661" s="53"/>
      <c r="GJ661" s="53"/>
      <c r="GK661" s="53"/>
      <c r="GL661" s="53"/>
      <c r="GM661" s="53"/>
      <c r="GN661" s="53"/>
      <c r="GO661" s="53"/>
      <c r="GP661" s="53"/>
      <c r="GQ661" s="53"/>
      <c r="GR661" s="53"/>
      <c r="GS661" s="53"/>
      <c r="GT661" s="53"/>
      <c r="GU661" s="53"/>
      <c r="GV661" s="53"/>
      <c r="GW661" s="53"/>
      <c r="GX661" s="53"/>
      <c r="GY661" s="53"/>
      <c r="GZ661" s="53"/>
      <c r="HA661" s="53"/>
      <c r="HB661" s="53"/>
      <c r="HC661" s="53"/>
      <c r="HD661" s="53"/>
      <c r="HE661" s="53"/>
      <c r="HF661" s="53"/>
      <c r="HG661" s="53"/>
      <c r="HH661" s="53"/>
      <c r="HI661" s="53"/>
      <c r="HJ661" s="53"/>
      <c r="HK661" s="53"/>
      <c r="HL661" s="53"/>
      <c r="HM661" s="53"/>
      <c r="HN661" s="53"/>
      <c r="HO661" s="53"/>
      <c r="HP661" s="53"/>
      <c r="HQ661" s="53"/>
      <c r="HR661" s="53"/>
      <c r="HS661" s="53"/>
      <c r="HT661" s="53"/>
      <c r="HU661" s="53"/>
      <c r="HV661" s="53"/>
      <c r="HW661" s="53"/>
      <c r="HX661" s="53"/>
      <c r="HY661" s="53"/>
      <c r="HZ661" s="53"/>
      <c r="IA661" s="53"/>
    </row>
    <row r="662" spans="1:235" ht="33.75">
      <c r="A662" s="88" t="s">
        <v>366</v>
      </c>
      <c r="B662" s="29"/>
      <c r="C662" s="29"/>
      <c r="D662" s="89"/>
      <c r="E662" s="48">
        <v>2420000</v>
      </c>
      <c r="F662" s="48">
        <f>E662</f>
        <v>2420000</v>
      </c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4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3"/>
      <c r="AM662" s="53"/>
      <c r="AN662" s="53"/>
      <c r="AO662" s="53"/>
      <c r="AP662" s="53"/>
      <c r="AQ662" s="53"/>
      <c r="AR662" s="53"/>
      <c r="AS662" s="53"/>
      <c r="AT662" s="53"/>
      <c r="AU662" s="53"/>
      <c r="AV662" s="53"/>
      <c r="AW662" s="53"/>
      <c r="AX662" s="53"/>
      <c r="AY662" s="53"/>
      <c r="AZ662" s="53"/>
      <c r="BA662" s="53"/>
      <c r="BB662" s="53"/>
      <c r="BC662" s="53"/>
      <c r="BD662" s="53"/>
      <c r="BE662" s="53"/>
      <c r="BF662" s="53"/>
      <c r="BG662" s="53"/>
      <c r="BH662" s="53"/>
      <c r="BI662" s="53"/>
      <c r="BJ662" s="53"/>
      <c r="BK662" s="53"/>
      <c r="BL662" s="53"/>
      <c r="BM662" s="53"/>
      <c r="BN662" s="53"/>
      <c r="BO662" s="53"/>
      <c r="BP662" s="53"/>
      <c r="BQ662" s="53"/>
      <c r="BR662" s="53"/>
      <c r="BS662" s="53"/>
      <c r="BT662" s="53"/>
      <c r="BU662" s="53"/>
      <c r="BV662" s="53"/>
      <c r="BW662" s="53"/>
      <c r="BX662" s="53"/>
      <c r="BY662" s="53"/>
      <c r="BZ662" s="53"/>
      <c r="CA662" s="53"/>
      <c r="CB662" s="53"/>
      <c r="CC662" s="53"/>
      <c r="CD662" s="53"/>
      <c r="CE662" s="53"/>
      <c r="CF662" s="53"/>
      <c r="CG662" s="53"/>
      <c r="CH662" s="53"/>
      <c r="CI662" s="53"/>
      <c r="CJ662" s="53"/>
      <c r="CK662" s="53"/>
      <c r="CL662" s="53"/>
      <c r="CM662" s="53"/>
      <c r="CN662" s="53"/>
      <c r="CO662" s="53"/>
      <c r="CP662" s="53"/>
      <c r="CQ662" s="53"/>
      <c r="CR662" s="53"/>
      <c r="CS662" s="53"/>
      <c r="CT662" s="53"/>
      <c r="CU662" s="53"/>
      <c r="CV662" s="53"/>
      <c r="CW662" s="53"/>
      <c r="CX662" s="53"/>
      <c r="CY662" s="53"/>
      <c r="CZ662" s="53"/>
      <c r="DA662" s="53"/>
      <c r="DB662" s="53"/>
      <c r="DC662" s="53"/>
      <c r="DD662" s="53"/>
      <c r="DE662" s="53"/>
      <c r="DF662" s="53"/>
      <c r="DG662" s="53"/>
      <c r="DH662" s="53"/>
      <c r="DI662" s="53"/>
      <c r="DJ662" s="53"/>
      <c r="DK662" s="53"/>
      <c r="DL662" s="53"/>
      <c r="DM662" s="53"/>
      <c r="DN662" s="53"/>
      <c r="DO662" s="53"/>
      <c r="DP662" s="53"/>
      <c r="DQ662" s="53"/>
      <c r="DR662" s="53"/>
      <c r="DS662" s="53"/>
      <c r="DT662" s="53"/>
      <c r="DU662" s="53"/>
      <c r="DV662" s="53"/>
      <c r="DW662" s="53"/>
      <c r="DX662" s="53"/>
      <c r="DY662" s="53"/>
      <c r="DZ662" s="53"/>
      <c r="EA662" s="53"/>
      <c r="EB662" s="53"/>
      <c r="EC662" s="53"/>
      <c r="ED662" s="53"/>
      <c r="EE662" s="53"/>
      <c r="EF662" s="53"/>
      <c r="EG662" s="53"/>
      <c r="EH662" s="53"/>
      <c r="EI662" s="53"/>
      <c r="EJ662" s="53"/>
      <c r="EK662" s="53"/>
      <c r="EL662" s="53"/>
      <c r="EM662" s="53"/>
      <c r="EN662" s="53"/>
      <c r="EO662" s="53"/>
      <c r="EP662" s="53"/>
      <c r="EQ662" s="53"/>
      <c r="ER662" s="53"/>
      <c r="ES662" s="53"/>
      <c r="ET662" s="53"/>
      <c r="EU662" s="53"/>
      <c r="EV662" s="53"/>
      <c r="EW662" s="53"/>
      <c r="EX662" s="53"/>
      <c r="EY662" s="53"/>
      <c r="EZ662" s="53"/>
      <c r="FA662" s="53"/>
      <c r="FB662" s="53"/>
      <c r="FC662" s="53"/>
      <c r="FD662" s="53"/>
      <c r="FE662" s="53"/>
      <c r="FF662" s="53"/>
      <c r="FG662" s="53"/>
      <c r="FH662" s="53"/>
      <c r="FI662" s="53"/>
      <c r="FJ662" s="53"/>
      <c r="FK662" s="53"/>
      <c r="FL662" s="53"/>
      <c r="FM662" s="53"/>
      <c r="FN662" s="53"/>
      <c r="FO662" s="53"/>
      <c r="FP662" s="53"/>
      <c r="FQ662" s="53"/>
      <c r="FR662" s="53"/>
      <c r="FS662" s="53"/>
      <c r="FT662" s="53"/>
      <c r="FU662" s="53"/>
      <c r="FV662" s="53"/>
      <c r="FW662" s="53"/>
      <c r="FX662" s="53"/>
      <c r="FY662" s="53"/>
      <c r="FZ662" s="53"/>
      <c r="GA662" s="53"/>
      <c r="GB662" s="53"/>
      <c r="GC662" s="53"/>
      <c r="GD662" s="53"/>
      <c r="GE662" s="53"/>
      <c r="GF662" s="53"/>
      <c r="GG662" s="53"/>
      <c r="GH662" s="53"/>
      <c r="GI662" s="53"/>
      <c r="GJ662" s="53"/>
      <c r="GK662" s="53"/>
      <c r="GL662" s="53"/>
      <c r="GM662" s="53"/>
      <c r="GN662" s="53"/>
      <c r="GO662" s="53"/>
      <c r="GP662" s="53"/>
      <c r="GQ662" s="53"/>
      <c r="GR662" s="53"/>
      <c r="GS662" s="53"/>
      <c r="GT662" s="53"/>
      <c r="GU662" s="53"/>
      <c r="GV662" s="53"/>
      <c r="GW662" s="53"/>
      <c r="GX662" s="53"/>
      <c r="GY662" s="53"/>
      <c r="GZ662" s="53"/>
      <c r="HA662" s="53"/>
      <c r="HB662" s="53"/>
      <c r="HC662" s="53"/>
      <c r="HD662" s="53"/>
      <c r="HE662" s="53"/>
      <c r="HF662" s="53"/>
      <c r="HG662" s="53"/>
      <c r="HH662" s="53"/>
      <c r="HI662" s="53"/>
      <c r="HJ662" s="53"/>
      <c r="HK662" s="53"/>
      <c r="HL662" s="53"/>
      <c r="HM662" s="53"/>
      <c r="HN662" s="53"/>
      <c r="HO662" s="53"/>
      <c r="HP662" s="53"/>
      <c r="HQ662" s="53"/>
      <c r="HR662" s="53"/>
      <c r="HS662" s="53"/>
      <c r="HT662" s="53"/>
      <c r="HU662" s="53"/>
      <c r="HV662" s="53"/>
      <c r="HW662" s="53"/>
      <c r="HX662" s="53"/>
      <c r="HY662" s="53"/>
      <c r="HZ662" s="53"/>
      <c r="IA662" s="53"/>
    </row>
    <row r="663" spans="1:17" s="91" customFormat="1" ht="13.5" customHeight="1">
      <c r="A663" s="37" t="s">
        <v>331</v>
      </c>
      <c r="B663" s="37"/>
      <c r="C663" s="37"/>
      <c r="D663" s="81">
        <f>SUM(D665)</f>
        <v>0</v>
      </c>
      <c r="E663" s="81"/>
      <c r="F663" s="81">
        <f>SUM(F665)</f>
        <v>0</v>
      </c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90"/>
    </row>
    <row r="664" spans="1:17" s="22" customFormat="1" ht="20.25" customHeight="1">
      <c r="A664" s="8" t="s">
        <v>333</v>
      </c>
      <c r="B664" s="6"/>
      <c r="C664" s="6"/>
      <c r="D664" s="84"/>
      <c r="E664" s="84"/>
      <c r="F664" s="84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4"/>
    </row>
    <row r="665" spans="1:17" s="95" customFormat="1" ht="16.5" customHeight="1">
      <c r="A665" s="92" t="s">
        <v>436</v>
      </c>
      <c r="B665" s="93"/>
      <c r="C665" s="93"/>
      <c r="D665" s="94">
        <f>SUM(D667)</f>
        <v>0</v>
      </c>
      <c r="E665" s="94">
        <f>SUM(E667)</f>
        <v>0</v>
      </c>
      <c r="F665" s="94">
        <f>SUM(F667)</f>
        <v>0</v>
      </c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78"/>
    </row>
    <row r="666" spans="1:235" ht="11.25">
      <c r="A666" s="34" t="s">
        <v>4</v>
      </c>
      <c r="B666" s="6"/>
      <c r="C666" s="6"/>
      <c r="D666" s="84"/>
      <c r="E666" s="84"/>
      <c r="F666" s="84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24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3"/>
      <c r="AM666" s="53"/>
      <c r="AN666" s="53"/>
      <c r="AO666" s="53"/>
      <c r="AP666" s="53"/>
      <c r="AQ666" s="53"/>
      <c r="AR666" s="53"/>
      <c r="AS666" s="53"/>
      <c r="AT666" s="53"/>
      <c r="AU666" s="53"/>
      <c r="AV666" s="53"/>
      <c r="AW666" s="53"/>
      <c r="AX666" s="53"/>
      <c r="AY666" s="53"/>
      <c r="AZ666" s="53"/>
      <c r="BA666" s="53"/>
      <c r="BB666" s="53"/>
      <c r="BC666" s="53"/>
      <c r="BD666" s="53"/>
      <c r="BE666" s="53"/>
      <c r="BF666" s="53"/>
      <c r="BG666" s="53"/>
      <c r="BH666" s="53"/>
      <c r="BI666" s="53"/>
      <c r="BJ666" s="53"/>
      <c r="BK666" s="53"/>
      <c r="BL666" s="53"/>
      <c r="BM666" s="53"/>
      <c r="BN666" s="53"/>
      <c r="BO666" s="53"/>
      <c r="BP666" s="53"/>
      <c r="BQ666" s="53"/>
      <c r="BR666" s="53"/>
      <c r="BS666" s="53"/>
      <c r="BT666" s="53"/>
      <c r="BU666" s="53"/>
      <c r="BV666" s="53"/>
      <c r="BW666" s="53"/>
      <c r="BX666" s="53"/>
      <c r="BY666" s="53"/>
      <c r="BZ666" s="53"/>
      <c r="CA666" s="53"/>
      <c r="CB666" s="53"/>
      <c r="CC666" s="53"/>
      <c r="CD666" s="53"/>
      <c r="CE666" s="53"/>
      <c r="CF666" s="53"/>
      <c r="CG666" s="53"/>
      <c r="CH666" s="53"/>
      <c r="CI666" s="53"/>
      <c r="CJ666" s="53"/>
      <c r="CK666" s="53"/>
      <c r="CL666" s="53"/>
      <c r="CM666" s="53"/>
      <c r="CN666" s="53"/>
      <c r="CO666" s="53"/>
      <c r="CP666" s="53"/>
      <c r="CQ666" s="53"/>
      <c r="CR666" s="53"/>
      <c r="CS666" s="53"/>
      <c r="CT666" s="53"/>
      <c r="CU666" s="53"/>
      <c r="CV666" s="53"/>
      <c r="CW666" s="53"/>
      <c r="CX666" s="53"/>
      <c r="CY666" s="53"/>
      <c r="CZ666" s="53"/>
      <c r="DA666" s="53"/>
      <c r="DB666" s="53"/>
      <c r="DC666" s="53"/>
      <c r="DD666" s="53"/>
      <c r="DE666" s="53"/>
      <c r="DF666" s="53"/>
      <c r="DG666" s="53"/>
      <c r="DH666" s="53"/>
      <c r="DI666" s="53"/>
      <c r="DJ666" s="53"/>
      <c r="DK666" s="53"/>
      <c r="DL666" s="53"/>
      <c r="DM666" s="53"/>
      <c r="DN666" s="53"/>
      <c r="DO666" s="53"/>
      <c r="DP666" s="53"/>
      <c r="DQ666" s="53"/>
      <c r="DR666" s="53"/>
      <c r="DS666" s="53"/>
      <c r="DT666" s="53"/>
      <c r="DU666" s="53"/>
      <c r="DV666" s="53"/>
      <c r="DW666" s="53"/>
      <c r="DX666" s="53"/>
      <c r="DY666" s="53"/>
      <c r="DZ666" s="53"/>
      <c r="EA666" s="53"/>
      <c r="EB666" s="53"/>
      <c r="EC666" s="53"/>
      <c r="ED666" s="53"/>
      <c r="EE666" s="53"/>
      <c r="EF666" s="53"/>
      <c r="EG666" s="53"/>
      <c r="EH666" s="53"/>
      <c r="EI666" s="53"/>
      <c r="EJ666" s="53"/>
      <c r="EK666" s="53"/>
      <c r="EL666" s="53"/>
      <c r="EM666" s="53"/>
      <c r="EN666" s="53"/>
      <c r="EO666" s="53"/>
      <c r="EP666" s="53"/>
      <c r="EQ666" s="53"/>
      <c r="ER666" s="53"/>
      <c r="ES666" s="53"/>
      <c r="ET666" s="53"/>
      <c r="EU666" s="53"/>
      <c r="EV666" s="53"/>
      <c r="EW666" s="53"/>
      <c r="EX666" s="53"/>
      <c r="EY666" s="53"/>
      <c r="EZ666" s="53"/>
      <c r="FA666" s="53"/>
      <c r="FB666" s="53"/>
      <c r="FC666" s="53"/>
      <c r="FD666" s="53"/>
      <c r="FE666" s="53"/>
      <c r="FF666" s="53"/>
      <c r="FG666" s="53"/>
      <c r="FH666" s="53"/>
      <c r="FI666" s="53"/>
      <c r="FJ666" s="53"/>
      <c r="FK666" s="53"/>
      <c r="FL666" s="53"/>
      <c r="FM666" s="53"/>
      <c r="FN666" s="53"/>
      <c r="FO666" s="53"/>
      <c r="FP666" s="53"/>
      <c r="FQ666" s="53"/>
      <c r="FR666" s="53"/>
      <c r="FS666" s="53"/>
      <c r="FT666" s="53"/>
      <c r="FU666" s="53"/>
      <c r="FV666" s="53"/>
      <c r="FW666" s="53"/>
      <c r="FX666" s="53"/>
      <c r="FY666" s="53"/>
      <c r="FZ666" s="53"/>
      <c r="GA666" s="53"/>
      <c r="GB666" s="53"/>
      <c r="GC666" s="53"/>
      <c r="GD666" s="53"/>
      <c r="GE666" s="53"/>
      <c r="GF666" s="53"/>
      <c r="GG666" s="53"/>
      <c r="GH666" s="53"/>
      <c r="GI666" s="53"/>
      <c r="GJ666" s="53"/>
      <c r="GK666" s="53"/>
      <c r="GL666" s="53"/>
      <c r="GM666" s="53"/>
      <c r="GN666" s="53"/>
      <c r="GO666" s="53"/>
      <c r="GP666" s="53"/>
      <c r="GQ666" s="53"/>
      <c r="GR666" s="53"/>
      <c r="GS666" s="53"/>
      <c r="GT666" s="53"/>
      <c r="GU666" s="53"/>
      <c r="GV666" s="53"/>
      <c r="GW666" s="53"/>
      <c r="GX666" s="53"/>
      <c r="GY666" s="53"/>
      <c r="GZ666" s="53"/>
      <c r="HA666" s="53"/>
      <c r="HB666" s="53"/>
      <c r="HC666" s="53"/>
      <c r="HD666" s="53"/>
      <c r="HE666" s="53"/>
      <c r="HF666" s="53"/>
      <c r="HG666" s="53"/>
      <c r="HH666" s="53"/>
      <c r="HI666" s="53"/>
      <c r="HJ666" s="53"/>
      <c r="HK666" s="53"/>
      <c r="HL666" s="53"/>
      <c r="HM666" s="53"/>
      <c r="HN666" s="53"/>
      <c r="HO666" s="53"/>
      <c r="HP666" s="53"/>
      <c r="HQ666" s="53"/>
      <c r="HR666" s="53"/>
      <c r="HS666" s="53"/>
      <c r="HT666" s="53"/>
      <c r="HU666" s="53"/>
      <c r="HV666" s="53"/>
      <c r="HW666" s="53"/>
      <c r="HX666" s="53"/>
      <c r="HY666" s="53"/>
      <c r="HZ666" s="53"/>
      <c r="IA666" s="53"/>
    </row>
    <row r="667" spans="1:235" ht="15" customHeight="1">
      <c r="A667" s="40" t="s">
        <v>43</v>
      </c>
      <c r="B667" s="6"/>
      <c r="C667" s="6"/>
      <c r="D667" s="84">
        <v>0</v>
      </c>
      <c r="E667" s="84"/>
      <c r="F667" s="84">
        <f>SUM(D667:E667)</f>
        <v>0</v>
      </c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24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3"/>
      <c r="AM667" s="53"/>
      <c r="AN667" s="53"/>
      <c r="AO667" s="53"/>
      <c r="AP667" s="53"/>
      <c r="AQ667" s="53"/>
      <c r="AR667" s="53"/>
      <c r="AS667" s="53"/>
      <c r="AT667" s="53"/>
      <c r="AU667" s="53"/>
      <c r="AV667" s="53"/>
      <c r="AW667" s="53"/>
      <c r="AX667" s="53"/>
      <c r="AY667" s="53"/>
      <c r="AZ667" s="53"/>
      <c r="BA667" s="53"/>
      <c r="BB667" s="53"/>
      <c r="BC667" s="53"/>
      <c r="BD667" s="53"/>
      <c r="BE667" s="53"/>
      <c r="BF667" s="53"/>
      <c r="BG667" s="53"/>
      <c r="BH667" s="53"/>
      <c r="BI667" s="53"/>
      <c r="BJ667" s="53"/>
      <c r="BK667" s="53"/>
      <c r="BL667" s="53"/>
      <c r="BM667" s="53"/>
      <c r="BN667" s="53"/>
      <c r="BO667" s="53"/>
      <c r="BP667" s="53"/>
      <c r="BQ667" s="53"/>
      <c r="BR667" s="53"/>
      <c r="BS667" s="53"/>
      <c r="BT667" s="53"/>
      <c r="BU667" s="53"/>
      <c r="BV667" s="53"/>
      <c r="BW667" s="53"/>
      <c r="BX667" s="53"/>
      <c r="BY667" s="53"/>
      <c r="BZ667" s="53"/>
      <c r="CA667" s="53"/>
      <c r="CB667" s="53"/>
      <c r="CC667" s="53"/>
      <c r="CD667" s="53"/>
      <c r="CE667" s="53"/>
      <c r="CF667" s="53"/>
      <c r="CG667" s="53"/>
      <c r="CH667" s="53"/>
      <c r="CI667" s="53"/>
      <c r="CJ667" s="53"/>
      <c r="CK667" s="53"/>
      <c r="CL667" s="53"/>
      <c r="CM667" s="53"/>
      <c r="CN667" s="53"/>
      <c r="CO667" s="53"/>
      <c r="CP667" s="53"/>
      <c r="CQ667" s="53"/>
      <c r="CR667" s="53"/>
      <c r="CS667" s="53"/>
      <c r="CT667" s="53"/>
      <c r="CU667" s="53"/>
      <c r="CV667" s="53"/>
      <c r="CW667" s="53"/>
      <c r="CX667" s="53"/>
      <c r="CY667" s="53"/>
      <c r="CZ667" s="53"/>
      <c r="DA667" s="53"/>
      <c r="DB667" s="53"/>
      <c r="DC667" s="53"/>
      <c r="DD667" s="53"/>
      <c r="DE667" s="53"/>
      <c r="DF667" s="53"/>
      <c r="DG667" s="53"/>
      <c r="DH667" s="53"/>
      <c r="DI667" s="53"/>
      <c r="DJ667" s="53"/>
      <c r="DK667" s="53"/>
      <c r="DL667" s="53"/>
      <c r="DM667" s="53"/>
      <c r="DN667" s="53"/>
      <c r="DO667" s="53"/>
      <c r="DP667" s="53"/>
      <c r="DQ667" s="53"/>
      <c r="DR667" s="53"/>
      <c r="DS667" s="53"/>
      <c r="DT667" s="53"/>
      <c r="DU667" s="53"/>
      <c r="DV667" s="53"/>
      <c r="DW667" s="53"/>
      <c r="DX667" s="53"/>
      <c r="DY667" s="53"/>
      <c r="DZ667" s="53"/>
      <c r="EA667" s="53"/>
      <c r="EB667" s="53"/>
      <c r="EC667" s="53"/>
      <c r="ED667" s="53"/>
      <c r="EE667" s="53"/>
      <c r="EF667" s="53"/>
      <c r="EG667" s="53"/>
      <c r="EH667" s="53"/>
      <c r="EI667" s="53"/>
      <c r="EJ667" s="53"/>
      <c r="EK667" s="53"/>
      <c r="EL667" s="53"/>
      <c r="EM667" s="53"/>
      <c r="EN667" s="53"/>
      <c r="EO667" s="53"/>
      <c r="EP667" s="53"/>
      <c r="EQ667" s="53"/>
      <c r="ER667" s="53"/>
      <c r="ES667" s="53"/>
      <c r="ET667" s="53"/>
      <c r="EU667" s="53"/>
      <c r="EV667" s="53"/>
      <c r="EW667" s="53"/>
      <c r="EX667" s="53"/>
      <c r="EY667" s="53"/>
      <c r="EZ667" s="53"/>
      <c r="FA667" s="53"/>
      <c r="FB667" s="53"/>
      <c r="FC667" s="53"/>
      <c r="FD667" s="53"/>
      <c r="FE667" s="53"/>
      <c r="FF667" s="53"/>
      <c r="FG667" s="53"/>
      <c r="FH667" s="53"/>
      <c r="FI667" s="53"/>
      <c r="FJ667" s="53"/>
      <c r="FK667" s="53"/>
      <c r="FL667" s="53"/>
      <c r="FM667" s="53"/>
      <c r="FN667" s="53"/>
      <c r="FO667" s="53"/>
      <c r="FP667" s="53"/>
      <c r="FQ667" s="53"/>
      <c r="FR667" s="53"/>
      <c r="FS667" s="53"/>
      <c r="FT667" s="53"/>
      <c r="FU667" s="53"/>
      <c r="FV667" s="53"/>
      <c r="FW667" s="53"/>
      <c r="FX667" s="53"/>
      <c r="FY667" s="53"/>
      <c r="FZ667" s="53"/>
      <c r="GA667" s="53"/>
      <c r="GB667" s="53"/>
      <c r="GC667" s="53"/>
      <c r="GD667" s="53"/>
      <c r="GE667" s="53"/>
      <c r="GF667" s="53"/>
      <c r="GG667" s="53"/>
      <c r="GH667" s="53"/>
      <c r="GI667" s="53"/>
      <c r="GJ667" s="53"/>
      <c r="GK667" s="53"/>
      <c r="GL667" s="53"/>
      <c r="GM667" s="53"/>
      <c r="GN667" s="53"/>
      <c r="GO667" s="53"/>
      <c r="GP667" s="53"/>
      <c r="GQ667" s="53"/>
      <c r="GR667" s="53"/>
      <c r="GS667" s="53"/>
      <c r="GT667" s="53"/>
      <c r="GU667" s="53"/>
      <c r="GV667" s="53"/>
      <c r="GW667" s="53"/>
      <c r="GX667" s="53"/>
      <c r="GY667" s="53"/>
      <c r="GZ667" s="53"/>
      <c r="HA667" s="53"/>
      <c r="HB667" s="53"/>
      <c r="HC667" s="53"/>
      <c r="HD667" s="53"/>
      <c r="HE667" s="53"/>
      <c r="HF667" s="53"/>
      <c r="HG667" s="53"/>
      <c r="HH667" s="53"/>
      <c r="HI667" s="53"/>
      <c r="HJ667" s="53"/>
      <c r="HK667" s="53"/>
      <c r="HL667" s="53"/>
      <c r="HM667" s="53"/>
      <c r="HN667" s="53"/>
      <c r="HO667" s="53"/>
      <c r="HP667" s="53"/>
      <c r="HQ667" s="53"/>
      <c r="HR667" s="53"/>
      <c r="HS667" s="53"/>
      <c r="HT667" s="53"/>
      <c r="HU667" s="53"/>
      <c r="HV667" s="53"/>
      <c r="HW667" s="53"/>
      <c r="HX667" s="53"/>
      <c r="HY667" s="53"/>
      <c r="HZ667" s="53"/>
      <c r="IA667" s="53"/>
    </row>
    <row r="668" spans="1:17" s="52" customFormat="1" ht="11.25">
      <c r="A668" s="34" t="s">
        <v>5</v>
      </c>
      <c r="B668" s="37"/>
      <c r="C668" s="37"/>
      <c r="D668" s="81"/>
      <c r="E668" s="81"/>
      <c r="F668" s="81">
        <f>SUM(D668:E668)</f>
        <v>0</v>
      </c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75"/>
    </row>
    <row r="669" spans="1:235" ht="13.5" customHeight="1">
      <c r="A669" s="34" t="s">
        <v>334</v>
      </c>
      <c r="B669" s="6"/>
      <c r="C669" s="6"/>
      <c r="D669" s="84">
        <v>0</v>
      </c>
      <c r="E669" s="84"/>
      <c r="F669" s="84">
        <f>SUM(D669:E669)</f>
        <v>0</v>
      </c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24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3"/>
      <c r="AM669" s="53"/>
      <c r="AN669" s="53"/>
      <c r="AO669" s="53"/>
      <c r="AP669" s="53"/>
      <c r="AQ669" s="53"/>
      <c r="AR669" s="53"/>
      <c r="AS669" s="53"/>
      <c r="AT669" s="53"/>
      <c r="AU669" s="53"/>
      <c r="AV669" s="53"/>
      <c r="AW669" s="53"/>
      <c r="AX669" s="53"/>
      <c r="AY669" s="53"/>
      <c r="AZ669" s="53"/>
      <c r="BA669" s="53"/>
      <c r="BB669" s="53"/>
      <c r="BC669" s="53"/>
      <c r="BD669" s="53"/>
      <c r="BE669" s="53"/>
      <c r="BF669" s="53"/>
      <c r="BG669" s="53"/>
      <c r="BH669" s="53"/>
      <c r="BI669" s="53"/>
      <c r="BJ669" s="53"/>
      <c r="BK669" s="53"/>
      <c r="BL669" s="53"/>
      <c r="BM669" s="53"/>
      <c r="BN669" s="53"/>
      <c r="BO669" s="53"/>
      <c r="BP669" s="53"/>
      <c r="BQ669" s="53"/>
      <c r="BR669" s="53"/>
      <c r="BS669" s="53"/>
      <c r="BT669" s="53"/>
      <c r="BU669" s="53"/>
      <c r="BV669" s="53"/>
      <c r="BW669" s="53"/>
      <c r="BX669" s="53"/>
      <c r="BY669" s="53"/>
      <c r="BZ669" s="53"/>
      <c r="CA669" s="53"/>
      <c r="CB669" s="53"/>
      <c r="CC669" s="53"/>
      <c r="CD669" s="53"/>
      <c r="CE669" s="53"/>
      <c r="CF669" s="53"/>
      <c r="CG669" s="53"/>
      <c r="CH669" s="53"/>
      <c r="CI669" s="53"/>
      <c r="CJ669" s="53"/>
      <c r="CK669" s="53"/>
      <c r="CL669" s="53"/>
      <c r="CM669" s="53"/>
      <c r="CN669" s="53"/>
      <c r="CO669" s="53"/>
      <c r="CP669" s="53"/>
      <c r="CQ669" s="53"/>
      <c r="CR669" s="53"/>
      <c r="CS669" s="53"/>
      <c r="CT669" s="53"/>
      <c r="CU669" s="53"/>
      <c r="CV669" s="53"/>
      <c r="CW669" s="53"/>
      <c r="CX669" s="53"/>
      <c r="CY669" s="53"/>
      <c r="CZ669" s="53"/>
      <c r="DA669" s="53"/>
      <c r="DB669" s="53"/>
      <c r="DC669" s="53"/>
      <c r="DD669" s="53"/>
      <c r="DE669" s="53"/>
      <c r="DF669" s="53"/>
      <c r="DG669" s="53"/>
      <c r="DH669" s="53"/>
      <c r="DI669" s="53"/>
      <c r="DJ669" s="53"/>
      <c r="DK669" s="53"/>
      <c r="DL669" s="53"/>
      <c r="DM669" s="53"/>
      <c r="DN669" s="53"/>
      <c r="DO669" s="53"/>
      <c r="DP669" s="53"/>
      <c r="DQ669" s="53"/>
      <c r="DR669" s="53"/>
      <c r="DS669" s="53"/>
      <c r="DT669" s="53"/>
      <c r="DU669" s="53"/>
      <c r="DV669" s="53"/>
      <c r="DW669" s="53"/>
      <c r="DX669" s="53"/>
      <c r="DY669" s="53"/>
      <c r="DZ669" s="53"/>
      <c r="EA669" s="53"/>
      <c r="EB669" s="53"/>
      <c r="EC669" s="53"/>
      <c r="ED669" s="53"/>
      <c r="EE669" s="53"/>
      <c r="EF669" s="53"/>
      <c r="EG669" s="53"/>
      <c r="EH669" s="53"/>
      <c r="EI669" s="53"/>
      <c r="EJ669" s="53"/>
      <c r="EK669" s="53"/>
      <c r="EL669" s="53"/>
      <c r="EM669" s="53"/>
      <c r="EN669" s="53"/>
      <c r="EO669" s="53"/>
      <c r="EP669" s="53"/>
      <c r="EQ669" s="53"/>
      <c r="ER669" s="53"/>
      <c r="ES669" s="53"/>
      <c r="ET669" s="53"/>
      <c r="EU669" s="53"/>
      <c r="EV669" s="53"/>
      <c r="EW669" s="53"/>
      <c r="EX669" s="53"/>
      <c r="EY669" s="53"/>
      <c r="EZ669" s="53"/>
      <c r="FA669" s="53"/>
      <c r="FB669" s="53"/>
      <c r="FC669" s="53"/>
      <c r="FD669" s="53"/>
      <c r="FE669" s="53"/>
      <c r="FF669" s="53"/>
      <c r="FG669" s="53"/>
      <c r="FH669" s="53"/>
      <c r="FI669" s="53"/>
      <c r="FJ669" s="53"/>
      <c r="FK669" s="53"/>
      <c r="FL669" s="53"/>
      <c r="FM669" s="53"/>
      <c r="FN669" s="53"/>
      <c r="FO669" s="53"/>
      <c r="FP669" s="53"/>
      <c r="FQ669" s="53"/>
      <c r="FR669" s="53"/>
      <c r="FS669" s="53"/>
      <c r="FT669" s="53"/>
      <c r="FU669" s="53"/>
      <c r="FV669" s="53"/>
      <c r="FW669" s="53"/>
      <c r="FX669" s="53"/>
      <c r="FY669" s="53"/>
      <c r="FZ669" s="53"/>
      <c r="GA669" s="53"/>
      <c r="GB669" s="53"/>
      <c r="GC669" s="53"/>
      <c r="GD669" s="53"/>
      <c r="GE669" s="53"/>
      <c r="GF669" s="53"/>
      <c r="GG669" s="53"/>
      <c r="GH669" s="53"/>
      <c r="GI669" s="53"/>
      <c r="GJ669" s="53"/>
      <c r="GK669" s="53"/>
      <c r="GL669" s="53"/>
      <c r="GM669" s="53"/>
      <c r="GN669" s="53"/>
      <c r="GO669" s="53"/>
      <c r="GP669" s="53"/>
      <c r="GQ669" s="53"/>
      <c r="GR669" s="53"/>
      <c r="GS669" s="53"/>
      <c r="GT669" s="53"/>
      <c r="GU669" s="53"/>
      <c r="GV669" s="53"/>
      <c r="GW669" s="53"/>
      <c r="GX669" s="53"/>
      <c r="GY669" s="53"/>
      <c r="GZ669" s="53"/>
      <c r="HA669" s="53"/>
      <c r="HB669" s="53"/>
      <c r="HC669" s="53"/>
      <c r="HD669" s="53"/>
      <c r="HE669" s="53"/>
      <c r="HF669" s="53"/>
      <c r="HG669" s="53"/>
      <c r="HH669" s="53"/>
      <c r="HI669" s="53"/>
      <c r="HJ669" s="53"/>
      <c r="HK669" s="53"/>
      <c r="HL669" s="53"/>
      <c r="HM669" s="53"/>
      <c r="HN669" s="53"/>
      <c r="HO669" s="53"/>
      <c r="HP669" s="53"/>
      <c r="HQ669" s="53"/>
      <c r="HR669" s="53"/>
      <c r="HS669" s="53"/>
      <c r="HT669" s="53"/>
      <c r="HU669" s="53"/>
      <c r="HV669" s="53"/>
      <c r="HW669" s="53"/>
      <c r="HX669" s="53"/>
      <c r="HY669" s="53"/>
      <c r="HZ669" s="53"/>
      <c r="IA669" s="53"/>
    </row>
    <row r="670" spans="1:17" s="52" customFormat="1" ht="16.5" customHeight="1">
      <c r="A670" s="34" t="s">
        <v>7</v>
      </c>
      <c r="B670" s="37"/>
      <c r="C670" s="37"/>
      <c r="D670" s="81"/>
      <c r="E670" s="81"/>
      <c r="F670" s="81"/>
      <c r="G670" s="81"/>
      <c r="H670" s="81"/>
      <c r="I670" s="81"/>
      <c r="J670" s="30"/>
      <c r="K670" s="81"/>
      <c r="L670" s="81"/>
      <c r="M670" s="81"/>
      <c r="N670" s="81"/>
      <c r="O670" s="81"/>
      <c r="P670" s="81"/>
      <c r="Q670" s="75"/>
    </row>
    <row r="671" spans="1:235" ht="11.25">
      <c r="A671" s="34" t="s">
        <v>332</v>
      </c>
      <c r="B671" s="6"/>
      <c r="C671" s="6"/>
      <c r="D671" s="84">
        <v>0</v>
      </c>
      <c r="E671" s="84"/>
      <c r="F671" s="84">
        <f>SUM(D671:E671)</f>
        <v>0</v>
      </c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24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3"/>
      <c r="AM671" s="53"/>
      <c r="AN671" s="53"/>
      <c r="AO671" s="53"/>
      <c r="AP671" s="53"/>
      <c r="AQ671" s="53"/>
      <c r="AR671" s="53"/>
      <c r="AS671" s="53"/>
      <c r="AT671" s="53"/>
      <c r="AU671" s="53"/>
      <c r="AV671" s="53"/>
      <c r="AW671" s="53"/>
      <c r="AX671" s="53"/>
      <c r="AY671" s="53"/>
      <c r="AZ671" s="53"/>
      <c r="BA671" s="53"/>
      <c r="BB671" s="53"/>
      <c r="BC671" s="53"/>
      <c r="BD671" s="53"/>
      <c r="BE671" s="53"/>
      <c r="BF671" s="53"/>
      <c r="BG671" s="53"/>
      <c r="BH671" s="53"/>
      <c r="BI671" s="53"/>
      <c r="BJ671" s="53"/>
      <c r="BK671" s="53"/>
      <c r="BL671" s="53"/>
      <c r="BM671" s="53"/>
      <c r="BN671" s="53"/>
      <c r="BO671" s="53"/>
      <c r="BP671" s="53"/>
      <c r="BQ671" s="53"/>
      <c r="BR671" s="53"/>
      <c r="BS671" s="53"/>
      <c r="BT671" s="53"/>
      <c r="BU671" s="53"/>
      <c r="BV671" s="53"/>
      <c r="BW671" s="53"/>
      <c r="BX671" s="53"/>
      <c r="BY671" s="53"/>
      <c r="BZ671" s="53"/>
      <c r="CA671" s="53"/>
      <c r="CB671" s="53"/>
      <c r="CC671" s="53"/>
      <c r="CD671" s="53"/>
      <c r="CE671" s="53"/>
      <c r="CF671" s="53"/>
      <c r="CG671" s="53"/>
      <c r="CH671" s="53"/>
      <c r="CI671" s="53"/>
      <c r="CJ671" s="53"/>
      <c r="CK671" s="53"/>
      <c r="CL671" s="53"/>
      <c r="CM671" s="53"/>
      <c r="CN671" s="53"/>
      <c r="CO671" s="53"/>
      <c r="CP671" s="53"/>
      <c r="CQ671" s="53"/>
      <c r="CR671" s="53"/>
      <c r="CS671" s="53"/>
      <c r="CT671" s="53"/>
      <c r="CU671" s="53"/>
      <c r="CV671" s="53"/>
      <c r="CW671" s="53"/>
      <c r="CX671" s="53"/>
      <c r="CY671" s="53"/>
      <c r="CZ671" s="53"/>
      <c r="DA671" s="53"/>
      <c r="DB671" s="53"/>
      <c r="DC671" s="53"/>
      <c r="DD671" s="53"/>
      <c r="DE671" s="53"/>
      <c r="DF671" s="53"/>
      <c r="DG671" s="53"/>
      <c r="DH671" s="53"/>
      <c r="DI671" s="53"/>
      <c r="DJ671" s="53"/>
      <c r="DK671" s="53"/>
      <c r="DL671" s="53"/>
      <c r="DM671" s="53"/>
      <c r="DN671" s="53"/>
      <c r="DO671" s="53"/>
      <c r="DP671" s="53"/>
      <c r="DQ671" s="53"/>
      <c r="DR671" s="53"/>
      <c r="DS671" s="53"/>
      <c r="DT671" s="53"/>
      <c r="DU671" s="53"/>
      <c r="DV671" s="53"/>
      <c r="DW671" s="53"/>
      <c r="DX671" s="53"/>
      <c r="DY671" s="53"/>
      <c r="DZ671" s="53"/>
      <c r="EA671" s="53"/>
      <c r="EB671" s="53"/>
      <c r="EC671" s="53"/>
      <c r="ED671" s="53"/>
      <c r="EE671" s="53"/>
      <c r="EF671" s="53"/>
      <c r="EG671" s="53"/>
      <c r="EH671" s="53"/>
      <c r="EI671" s="53"/>
      <c r="EJ671" s="53"/>
      <c r="EK671" s="53"/>
      <c r="EL671" s="53"/>
      <c r="EM671" s="53"/>
      <c r="EN671" s="53"/>
      <c r="EO671" s="53"/>
      <c r="EP671" s="53"/>
      <c r="EQ671" s="53"/>
      <c r="ER671" s="53"/>
      <c r="ES671" s="53"/>
      <c r="ET671" s="53"/>
      <c r="EU671" s="53"/>
      <c r="EV671" s="53"/>
      <c r="EW671" s="53"/>
      <c r="EX671" s="53"/>
      <c r="EY671" s="53"/>
      <c r="EZ671" s="53"/>
      <c r="FA671" s="53"/>
      <c r="FB671" s="53"/>
      <c r="FC671" s="53"/>
      <c r="FD671" s="53"/>
      <c r="FE671" s="53"/>
      <c r="FF671" s="53"/>
      <c r="FG671" s="53"/>
      <c r="FH671" s="53"/>
      <c r="FI671" s="53"/>
      <c r="FJ671" s="53"/>
      <c r="FK671" s="53"/>
      <c r="FL671" s="53"/>
      <c r="FM671" s="53"/>
      <c r="FN671" s="53"/>
      <c r="FO671" s="53"/>
      <c r="FP671" s="53"/>
      <c r="FQ671" s="53"/>
      <c r="FR671" s="53"/>
      <c r="FS671" s="53"/>
      <c r="FT671" s="53"/>
      <c r="FU671" s="53"/>
      <c r="FV671" s="53"/>
      <c r="FW671" s="53"/>
      <c r="FX671" s="53"/>
      <c r="FY671" s="53"/>
      <c r="FZ671" s="53"/>
      <c r="GA671" s="53"/>
      <c r="GB671" s="53"/>
      <c r="GC671" s="53"/>
      <c r="GD671" s="53"/>
      <c r="GE671" s="53"/>
      <c r="GF671" s="53"/>
      <c r="GG671" s="53"/>
      <c r="GH671" s="53"/>
      <c r="GI671" s="53"/>
      <c r="GJ671" s="53"/>
      <c r="GK671" s="53"/>
      <c r="GL671" s="53"/>
      <c r="GM671" s="53"/>
      <c r="GN671" s="53"/>
      <c r="GO671" s="53"/>
      <c r="GP671" s="53"/>
      <c r="GQ671" s="53"/>
      <c r="GR671" s="53"/>
      <c r="GS671" s="53"/>
      <c r="GT671" s="53"/>
      <c r="GU671" s="53"/>
      <c r="GV671" s="53"/>
      <c r="GW671" s="53"/>
      <c r="GX671" s="53"/>
      <c r="GY671" s="53"/>
      <c r="GZ671" s="53"/>
      <c r="HA671" s="53"/>
      <c r="HB671" s="53"/>
      <c r="HC671" s="53"/>
      <c r="HD671" s="53"/>
      <c r="HE671" s="53"/>
      <c r="HF671" s="53"/>
      <c r="HG671" s="53"/>
      <c r="HH671" s="53"/>
      <c r="HI671" s="53"/>
      <c r="HJ671" s="53"/>
      <c r="HK671" s="53"/>
      <c r="HL671" s="53"/>
      <c r="HM671" s="53"/>
      <c r="HN671" s="53"/>
      <c r="HO671" s="53"/>
      <c r="HP671" s="53"/>
      <c r="HQ671" s="53"/>
      <c r="HR671" s="53"/>
      <c r="HS671" s="53"/>
      <c r="HT671" s="53"/>
      <c r="HU671" s="53"/>
      <c r="HV671" s="53"/>
      <c r="HW671" s="53"/>
      <c r="HX671" s="53"/>
      <c r="HY671" s="53"/>
      <c r="HZ671" s="53"/>
      <c r="IA671" s="53"/>
    </row>
    <row r="672" spans="1:235" ht="11.25">
      <c r="A672" s="37" t="s">
        <v>258</v>
      </c>
      <c r="B672" s="6"/>
      <c r="C672" s="6"/>
      <c r="D672" s="81">
        <f>D674</f>
        <v>0</v>
      </c>
      <c r="E672" s="81">
        <f>E674</f>
        <v>-20000</v>
      </c>
      <c r="F672" s="81">
        <f>F674</f>
        <v>-20000</v>
      </c>
      <c r="G672" s="81">
        <f aca="true" t="shared" si="65" ref="G672:Q672">G674</f>
        <v>0</v>
      </c>
      <c r="H672" s="81">
        <f t="shared" si="65"/>
        <v>0</v>
      </c>
      <c r="I672" s="81">
        <f t="shared" si="65"/>
        <v>0</v>
      </c>
      <c r="J672" s="81">
        <f t="shared" si="65"/>
        <v>0</v>
      </c>
      <c r="K672" s="81">
        <f t="shared" si="65"/>
        <v>0</v>
      </c>
      <c r="L672" s="81">
        <f t="shared" si="65"/>
        <v>0</v>
      </c>
      <c r="M672" s="81">
        <f t="shared" si="65"/>
        <v>0</v>
      </c>
      <c r="N672" s="81">
        <f t="shared" si="65"/>
        <v>0</v>
      </c>
      <c r="O672" s="81">
        <f t="shared" si="65"/>
        <v>-2054092</v>
      </c>
      <c r="P672" s="81">
        <f t="shared" si="65"/>
        <v>-2054092</v>
      </c>
      <c r="Q672" s="81">
        <f t="shared" si="65"/>
        <v>0</v>
      </c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3"/>
      <c r="AM672" s="53"/>
      <c r="AN672" s="53"/>
      <c r="AO672" s="53"/>
      <c r="AP672" s="53"/>
      <c r="AQ672" s="53"/>
      <c r="AR672" s="53"/>
      <c r="AS672" s="53"/>
      <c r="AT672" s="53"/>
      <c r="AU672" s="53"/>
      <c r="AV672" s="53"/>
      <c r="AW672" s="53"/>
      <c r="AX672" s="53"/>
      <c r="AY672" s="53"/>
      <c r="AZ672" s="53"/>
      <c r="BA672" s="53"/>
      <c r="BB672" s="53"/>
      <c r="BC672" s="53"/>
      <c r="BD672" s="53"/>
      <c r="BE672" s="53"/>
      <c r="BF672" s="53"/>
      <c r="BG672" s="53"/>
      <c r="BH672" s="53"/>
      <c r="BI672" s="53"/>
      <c r="BJ672" s="53"/>
      <c r="BK672" s="53"/>
      <c r="BL672" s="53"/>
      <c r="BM672" s="53"/>
      <c r="BN672" s="53"/>
      <c r="BO672" s="53"/>
      <c r="BP672" s="53"/>
      <c r="BQ672" s="53"/>
      <c r="BR672" s="53"/>
      <c r="BS672" s="53"/>
      <c r="BT672" s="53"/>
      <c r="BU672" s="53"/>
      <c r="BV672" s="53"/>
      <c r="BW672" s="53"/>
      <c r="BX672" s="53"/>
      <c r="BY672" s="53"/>
      <c r="BZ672" s="53"/>
      <c r="CA672" s="53"/>
      <c r="CB672" s="53"/>
      <c r="CC672" s="53"/>
      <c r="CD672" s="53"/>
      <c r="CE672" s="53"/>
      <c r="CF672" s="53"/>
      <c r="CG672" s="53"/>
      <c r="CH672" s="53"/>
      <c r="CI672" s="53"/>
      <c r="CJ672" s="53"/>
      <c r="CK672" s="53"/>
      <c r="CL672" s="53"/>
      <c r="CM672" s="53"/>
      <c r="CN672" s="53"/>
      <c r="CO672" s="53"/>
      <c r="CP672" s="53"/>
      <c r="CQ672" s="53"/>
      <c r="CR672" s="53"/>
      <c r="CS672" s="53"/>
      <c r="CT672" s="53"/>
      <c r="CU672" s="53"/>
      <c r="CV672" s="53"/>
      <c r="CW672" s="53"/>
      <c r="CX672" s="53"/>
      <c r="CY672" s="53"/>
      <c r="CZ672" s="53"/>
      <c r="DA672" s="53"/>
      <c r="DB672" s="53"/>
      <c r="DC672" s="53"/>
      <c r="DD672" s="53"/>
      <c r="DE672" s="53"/>
      <c r="DF672" s="53"/>
      <c r="DG672" s="53"/>
      <c r="DH672" s="53"/>
      <c r="DI672" s="53"/>
      <c r="DJ672" s="53"/>
      <c r="DK672" s="53"/>
      <c r="DL672" s="53"/>
      <c r="DM672" s="53"/>
      <c r="DN672" s="53"/>
      <c r="DO672" s="53"/>
      <c r="DP672" s="53"/>
      <c r="DQ672" s="53"/>
      <c r="DR672" s="53"/>
      <c r="DS672" s="53"/>
      <c r="DT672" s="53"/>
      <c r="DU672" s="53"/>
      <c r="DV672" s="53"/>
      <c r="DW672" s="53"/>
      <c r="DX672" s="53"/>
      <c r="DY672" s="53"/>
      <c r="DZ672" s="53"/>
      <c r="EA672" s="53"/>
      <c r="EB672" s="53"/>
      <c r="EC672" s="53"/>
      <c r="ED672" s="53"/>
      <c r="EE672" s="53"/>
      <c r="EF672" s="53"/>
      <c r="EG672" s="53"/>
      <c r="EH672" s="53"/>
      <c r="EI672" s="53"/>
      <c r="EJ672" s="53"/>
      <c r="EK672" s="53"/>
      <c r="EL672" s="53"/>
      <c r="EM672" s="53"/>
      <c r="EN672" s="53"/>
      <c r="EO672" s="53"/>
      <c r="EP672" s="53"/>
      <c r="EQ672" s="53"/>
      <c r="ER672" s="53"/>
      <c r="ES672" s="53"/>
      <c r="ET672" s="53"/>
      <c r="EU672" s="53"/>
      <c r="EV672" s="53"/>
      <c r="EW672" s="53"/>
      <c r="EX672" s="53"/>
      <c r="EY672" s="53"/>
      <c r="EZ672" s="53"/>
      <c r="FA672" s="53"/>
      <c r="FB672" s="53"/>
      <c r="FC672" s="53"/>
      <c r="FD672" s="53"/>
      <c r="FE672" s="53"/>
      <c r="FF672" s="53"/>
      <c r="FG672" s="53"/>
      <c r="FH672" s="53"/>
      <c r="FI672" s="53"/>
      <c r="FJ672" s="53"/>
      <c r="FK672" s="53"/>
      <c r="FL672" s="53"/>
      <c r="FM672" s="53"/>
      <c r="FN672" s="53"/>
      <c r="FO672" s="53"/>
      <c r="FP672" s="53"/>
      <c r="FQ672" s="53"/>
      <c r="FR672" s="53"/>
      <c r="FS672" s="53"/>
      <c r="FT672" s="53"/>
      <c r="FU672" s="53"/>
      <c r="FV672" s="53"/>
      <c r="FW672" s="53"/>
      <c r="FX672" s="53"/>
      <c r="FY672" s="53"/>
      <c r="FZ672" s="53"/>
      <c r="GA672" s="53"/>
      <c r="GB672" s="53"/>
      <c r="GC672" s="53"/>
      <c r="GD672" s="53"/>
      <c r="GE672" s="53"/>
      <c r="GF672" s="53"/>
      <c r="GG672" s="53"/>
      <c r="GH672" s="53"/>
      <c r="GI672" s="53"/>
      <c r="GJ672" s="53"/>
      <c r="GK672" s="53"/>
      <c r="GL672" s="53"/>
      <c r="GM672" s="53"/>
      <c r="GN672" s="53"/>
      <c r="GO672" s="53"/>
      <c r="GP672" s="53"/>
      <c r="GQ672" s="53"/>
      <c r="GR672" s="53"/>
      <c r="GS672" s="53"/>
      <c r="GT672" s="53"/>
      <c r="GU672" s="53"/>
      <c r="GV672" s="53"/>
      <c r="GW672" s="53"/>
      <c r="GX672" s="53"/>
      <c r="GY672" s="53"/>
      <c r="GZ672" s="53"/>
      <c r="HA672" s="53"/>
      <c r="HB672" s="53"/>
      <c r="HC672" s="53"/>
      <c r="HD672" s="53"/>
      <c r="HE672" s="53"/>
      <c r="HF672" s="53"/>
      <c r="HG672" s="53"/>
      <c r="HH672" s="53"/>
      <c r="HI672" s="53"/>
      <c r="HJ672" s="53"/>
      <c r="HK672" s="53"/>
      <c r="HL672" s="53"/>
      <c r="HM672" s="53"/>
      <c r="HN672" s="53"/>
      <c r="HO672" s="53"/>
      <c r="HP672" s="53"/>
      <c r="HQ672" s="53"/>
      <c r="HR672" s="53"/>
      <c r="HS672" s="53"/>
      <c r="HT672" s="53"/>
      <c r="HU672" s="53"/>
      <c r="HV672" s="53"/>
      <c r="HW672" s="53"/>
      <c r="HX672" s="53"/>
      <c r="HY672" s="53"/>
      <c r="HZ672" s="53"/>
      <c r="IA672" s="53"/>
    </row>
    <row r="673" spans="1:235" ht="17.25" customHeight="1">
      <c r="A673" s="8" t="s">
        <v>198</v>
      </c>
      <c r="B673" s="6"/>
      <c r="C673" s="6"/>
      <c r="D673" s="84"/>
      <c r="E673" s="84"/>
      <c r="F673" s="84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24"/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3"/>
      <c r="AM673" s="53"/>
      <c r="AN673" s="53"/>
      <c r="AO673" s="53"/>
      <c r="AP673" s="53"/>
      <c r="AQ673" s="53"/>
      <c r="AR673" s="53"/>
      <c r="AS673" s="53"/>
      <c r="AT673" s="53"/>
      <c r="AU673" s="53"/>
      <c r="AV673" s="53"/>
      <c r="AW673" s="53"/>
      <c r="AX673" s="53"/>
      <c r="AY673" s="53"/>
      <c r="AZ673" s="53"/>
      <c r="BA673" s="53"/>
      <c r="BB673" s="53"/>
      <c r="BC673" s="53"/>
      <c r="BD673" s="53"/>
      <c r="BE673" s="53"/>
      <c r="BF673" s="53"/>
      <c r="BG673" s="53"/>
      <c r="BH673" s="53"/>
      <c r="BI673" s="53"/>
      <c r="BJ673" s="53"/>
      <c r="BK673" s="53"/>
      <c r="BL673" s="53"/>
      <c r="BM673" s="53"/>
      <c r="BN673" s="53"/>
      <c r="BO673" s="53"/>
      <c r="BP673" s="53"/>
      <c r="BQ673" s="53"/>
      <c r="BR673" s="53"/>
      <c r="BS673" s="53"/>
      <c r="BT673" s="53"/>
      <c r="BU673" s="53"/>
      <c r="BV673" s="53"/>
      <c r="BW673" s="53"/>
      <c r="BX673" s="53"/>
      <c r="BY673" s="53"/>
      <c r="BZ673" s="53"/>
      <c r="CA673" s="53"/>
      <c r="CB673" s="53"/>
      <c r="CC673" s="53"/>
      <c r="CD673" s="53"/>
      <c r="CE673" s="53"/>
      <c r="CF673" s="53"/>
      <c r="CG673" s="53"/>
      <c r="CH673" s="53"/>
      <c r="CI673" s="53"/>
      <c r="CJ673" s="53"/>
      <c r="CK673" s="53"/>
      <c r="CL673" s="53"/>
      <c r="CM673" s="53"/>
      <c r="CN673" s="53"/>
      <c r="CO673" s="53"/>
      <c r="CP673" s="53"/>
      <c r="CQ673" s="53"/>
      <c r="CR673" s="53"/>
      <c r="CS673" s="53"/>
      <c r="CT673" s="53"/>
      <c r="CU673" s="53"/>
      <c r="CV673" s="53"/>
      <c r="CW673" s="53"/>
      <c r="CX673" s="53"/>
      <c r="CY673" s="53"/>
      <c r="CZ673" s="53"/>
      <c r="DA673" s="53"/>
      <c r="DB673" s="53"/>
      <c r="DC673" s="53"/>
      <c r="DD673" s="53"/>
      <c r="DE673" s="53"/>
      <c r="DF673" s="53"/>
      <c r="DG673" s="53"/>
      <c r="DH673" s="53"/>
      <c r="DI673" s="53"/>
      <c r="DJ673" s="53"/>
      <c r="DK673" s="53"/>
      <c r="DL673" s="53"/>
      <c r="DM673" s="53"/>
      <c r="DN673" s="53"/>
      <c r="DO673" s="53"/>
      <c r="DP673" s="53"/>
      <c r="DQ673" s="53"/>
      <c r="DR673" s="53"/>
      <c r="DS673" s="53"/>
      <c r="DT673" s="53"/>
      <c r="DU673" s="53"/>
      <c r="DV673" s="53"/>
      <c r="DW673" s="53"/>
      <c r="DX673" s="53"/>
      <c r="DY673" s="53"/>
      <c r="DZ673" s="53"/>
      <c r="EA673" s="53"/>
      <c r="EB673" s="53"/>
      <c r="EC673" s="53"/>
      <c r="ED673" s="53"/>
      <c r="EE673" s="53"/>
      <c r="EF673" s="53"/>
      <c r="EG673" s="53"/>
      <c r="EH673" s="53"/>
      <c r="EI673" s="53"/>
      <c r="EJ673" s="53"/>
      <c r="EK673" s="53"/>
      <c r="EL673" s="53"/>
      <c r="EM673" s="53"/>
      <c r="EN673" s="53"/>
      <c r="EO673" s="53"/>
      <c r="EP673" s="53"/>
      <c r="EQ673" s="53"/>
      <c r="ER673" s="53"/>
      <c r="ES673" s="53"/>
      <c r="ET673" s="53"/>
      <c r="EU673" s="53"/>
      <c r="EV673" s="53"/>
      <c r="EW673" s="53"/>
      <c r="EX673" s="53"/>
      <c r="EY673" s="53"/>
      <c r="EZ673" s="53"/>
      <c r="FA673" s="53"/>
      <c r="FB673" s="53"/>
      <c r="FC673" s="53"/>
      <c r="FD673" s="53"/>
      <c r="FE673" s="53"/>
      <c r="FF673" s="53"/>
      <c r="FG673" s="53"/>
      <c r="FH673" s="53"/>
      <c r="FI673" s="53"/>
      <c r="FJ673" s="53"/>
      <c r="FK673" s="53"/>
      <c r="FL673" s="53"/>
      <c r="FM673" s="53"/>
      <c r="FN673" s="53"/>
      <c r="FO673" s="53"/>
      <c r="FP673" s="53"/>
      <c r="FQ673" s="53"/>
      <c r="FR673" s="53"/>
      <c r="FS673" s="53"/>
      <c r="FT673" s="53"/>
      <c r="FU673" s="53"/>
      <c r="FV673" s="53"/>
      <c r="FW673" s="53"/>
      <c r="FX673" s="53"/>
      <c r="FY673" s="53"/>
      <c r="FZ673" s="53"/>
      <c r="GA673" s="53"/>
      <c r="GB673" s="53"/>
      <c r="GC673" s="53"/>
      <c r="GD673" s="53"/>
      <c r="GE673" s="53"/>
      <c r="GF673" s="53"/>
      <c r="GG673" s="53"/>
      <c r="GH673" s="53"/>
      <c r="GI673" s="53"/>
      <c r="GJ673" s="53"/>
      <c r="GK673" s="53"/>
      <c r="GL673" s="53"/>
      <c r="GM673" s="53"/>
      <c r="GN673" s="53"/>
      <c r="GO673" s="53"/>
      <c r="GP673" s="53"/>
      <c r="GQ673" s="53"/>
      <c r="GR673" s="53"/>
      <c r="GS673" s="53"/>
      <c r="GT673" s="53"/>
      <c r="GU673" s="53"/>
      <c r="GV673" s="53"/>
      <c r="GW673" s="53"/>
      <c r="GX673" s="53"/>
      <c r="GY673" s="53"/>
      <c r="GZ673" s="53"/>
      <c r="HA673" s="53"/>
      <c r="HB673" s="53"/>
      <c r="HC673" s="53"/>
      <c r="HD673" s="53"/>
      <c r="HE673" s="53"/>
      <c r="HF673" s="53"/>
      <c r="HG673" s="53"/>
      <c r="HH673" s="53"/>
      <c r="HI673" s="53"/>
      <c r="HJ673" s="53"/>
      <c r="HK673" s="53"/>
      <c r="HL673" s="53"/>
      <c r="HM673" s="53"/>
      <c r="HN673" s="53"/>
      <c r="HO673" s="53"/>
      <c r="HP673" s="53"/>
      <c r="HQ673" s="53"/>
      <c r="HR673" s="53"/>
      <c r="HS673" s="53"/>
      <c r="HT673" s="53"/>
      <c r="HU673" s="53"/>
      <c r="HV673" s="53"/>
      <c r="HW673" s="53"/>
      <c r="HX673" s="53"/>
      <c r="HY673" s="53"/>
      <c r="HZ673" s="53"/>
      <c r="IA673" s="53"/>
    </row>
    <row r="674" spans="1:17" s="52" customFormat="1" ht="22.5">
      <c r="A674" s="34" t="s">
        <v>438</v>
      </c>
      <c r="B674" s="37"/>
      <c r="C674" s="37"/>
      <c r="D674" s="81"/>
      <c r="E674" s="81">
        <f>E676</f>
        <v>-20000</v>
      </c>
      <c r="F674" s="81">
        <f>D674+E674</f>
        <v>-20000</v>
      </c>
      <c r="G674" s="30"/>
      <c r="H674" s="36">
        <f>H676</f>
        <v>0</v>
      </c>
      <c r="I674" s="36"/>
      <c r="J674" s="36">
        <f>H674</f>
        <v>0</v>
      </c>
      <c r="K674" s="36"/>
      <c r="L674" s="36"/>
      <c r="M674" s="36"/>
      <c r="N674" s="36"/>
      <c r="O674" s="36">
        <f>O676</f>
        <v>-2054092</v>
      </c>
      <c r="P674" s="36">
        <f>O674</f>
        <v>-2054092</v>
      </c>
      <c r="Q674" s="75"/>
    </row>
    <row r="675" spans="1:235" ht="11.25">
      <c r="A675" s="5" t="s">
        <v>4</v>
      </c>
      <c r="B675" s="6"/>
      <c r="C675" s="6"/>
      <c r="D675" s="84"/>
      <c r="E675" s="84"/>
      <c r="F675" s="84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24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3"/>
      <c r="AM675" s="53"/>
      <c r="AN675" s="53"/>
      <c r="AO675" s="53"/>
      <c r="AP675" s="53"/>
      <c r="AQ675" s="53"/>
      <c r="AR675" s="53"/>
      <c r="AS675" s="53"/>
      <c r="AT675" s="53"/>
      <c r="AU675" s="53"/>
      <c r="AV675" s="53"/>
      <c r="AW675" s="53"/>
      <c r="AX675" s="53"/>
      <c r="AY675" s="53"/>
      <c r="AZ675" s="53"/>
      <c r="BA675" s="53"/>
      <c r="BB675" s="53"/>
      <c r="BC675" s="53"/>
      <c r="BD675" s="53"/>
      <c r="BE675" s="53"/>
      <c r="BF675" s="53"/>
      <c r="BG675" s="53"/>
      <c r="BH675" s="53"/>
      <c r="BI675" s="53"/>
      <c r="BJ675" s="53"/>
      <c r="BK675" s="53"/>
      <c r="BL675" s="53"/>
      <c r="BM675" s="53"/>
      <c r="BN675" s="53"/>
      <c r="BO675" s="53"/>
      <c r="BP675" s="53"/>
      <c r="BQ675" s="53"/>
      <c r="BR675" s="53"/>
      <c r="BS675" s="53"/>
      <c r="BT675" s="53"/>
      <c r="BU675" s="53"/>
      <c r="BV675" s="53"/>
      <c r="BW675" s="53"/>
      <c r="BX675" s="53"/>
      <c r="BY675" s="53"/>
      <c r="BZ675" s="53"/>
      <c r="CA675" s="53"/>
      <c r="CB675" s="53"/>
      <c r="CC675" s="53"/>
      <c r="CD675" s="53"/>
      <c r="CE675" s="53"/>
      <c r="CF675" s="53"/>
      <c r="CG675" s="53"/>
      <c r="CH675" s="53"/>
      <c r="CI675" s="53"/>
      <c r="CJ675" s="53"/>
      <c r="CK675" s="53"/>
      <c r="CL675" s="53"/>
      <c r="CM675" s="53"/>
      <c r="CN675" s="53"/>
      <c r="CO675" s="53"/>
      <c r="CP675" s="53"/>
      <c r="CQ675" s="53"/>
      <c r="CR675" s="53"/>
      <c r="CS675" s="53"/>
      <c r="CT675" s="53"/>
      <c r="CU675" s="53"/>
      <c r="CV675" s="53"/>
      <c r="CW675" s="53"/>
      <c r="CX675" s="53"/>
      <c r="CY675" s="53"/>
      <c r="CZ675" s="53"/>
      <c r="DA675" s="53"/>
      <c r="DB675" s="53"/>
      <c r="DC675" s="53"/>
      <c r="DD675" s="53"/>
      <c r="DE675" s="53"/>
      <c r="DF675" s="53"/>
      <c r="DG675" s="53"/>
      <c r="DH675" s="53"/>
      <c r="DI675" s="53"/>
      <c r="DJ675" s="53"/>
      <c r="DK675" s="53"/>
      <c r="DL675" s="53"/>
      <c r="DM675" s="53"/>
      <c r="DN675" s="53"/>
      <c r="DO675" s="53"/>
      <c r="DP675" s="53"/>
      <c r="DQ675" s="53"/>
      <c r="DR675" s="53"/>
      <c r="DS675" s="53"/>
      <c r="DT675" s="53"/>
      <c r="DU675" s="53"/>
      <c r="DV675" s="53"/>
      <c r="DW675" s="53"/>
      <c r="DX675" s="53"/>
      <c r="DY675" s="53"/>
      <c r="DZ675" s="53"/>
      <c r="EA675" s="53"/>
      <c r="EB675" s="53"/>
      <c r="EC675" s="53"/>
      <c r="ED675" s="53"/>
      <c r="EE675" s="53"/>
      <c r="EF675" s="53"/>
      <c r="EG675" s="53"/>
      <c r="EH675" s="53"/>
      <c r="EI675" s="53"/>
      <c r="EJ675" s="53"/>
      <c r="EK675" s="53"/>
      <c r="EL675" s="53"/>
      <c r="EM675" s="53"/>
      <c r="EN675" s="53"/>
      <c r="EO675" s="53"/>
      <c r="EP675" s="53"/>
      <c r="EQ675" s="53"/>
      <c r="ER675" s="53"/>
      <c r="ES675" s="53"/>
      <c r="ET675" s="53"/>
      <c r="EU675" s="53"/>
      <c r="EV675" s="53"/>
      <c r="EW675" s="53"/>
      <c r="EX675" s="53"/>
      <c r="EY675" s="53"/>
      <c r="EZ675" s="53"/>
      <c r="FA675" s="53"/>
      <c r="FB675" s="53"/>
      <c r="FC675" s="53"/>
      <c r="FD675" s="53"/>
      <c r="FE675" s="53"/>
      <c r="FF675" s="53"/>
      <c r="FG675" s="53"/>
      <c r="FH675" s="53"/>
      <c r="FI675" s="53"/>
      <c r="FJ675" s="53"/>
      <c r="FK675" s="53"/>
      <c r="FL675" s="53"/>
      <c r="FM675" s="53"/>
      <c r="FN675" s="53"/>
      <c r="FO675" s="53"/>
      <c r="FP675" s="53"/>
      <c r="FQ675" s="53"/>
      <c r="FR675" s="53"/>
      <c r="FS675" s="53"/>
      <c r="FT675" s="53"/>
      <c r="FU675" s="53"/>
      <c r="FV675" s="53"/>
      <c r="FW675" s="53"/>
      <c r="FX675" s="53"/>
      <c r="FY675" s="53"/>
      <c r="FZ675" s="53"/>
      <c r="GA675" s="53"/>
      <c r="GB675" s="53"/>
      <c r="GC675" s="53"/>
      <c r="GD675" s="53"/>
      <c r="GE675" s="53"/>
      <c r="GF675" s="53"/>
      <c r="GG675" s="53"/>
      <c r="GH675" s="53"/>
      <c r="GI675" s="53"/>
      <c r="GJ675" s="53"/>
      <c r="GK675" s="53"/>
      <c r="GL675" s="53"/>
      <c r="GM675" s="53"/>
      <c r="GN675" s="53"/>
      <c r="GO675" s="53"/>
      <c r="GP675" s="53"/>
      <c r="GQ675" s="53"/>
      <c r="GR675" s="53"/>
      <c r="GS675" s="53"/>
      <c r="GT675" s="53"/>
      <c r="GU675" s="53"/>
      <c r="GV675" s="53"/>
      <c r="GW675" s="53"/>
      <c r="GX675" s="53"/>
      <c r="GY675" s="53"/>
      <c r="GZ675" s="53"/>
      <c r="HA675" s="53"/>
      <c r="HB675" s="53"/>
      <c r="HC675" s="53"/>
      <c r="HD675" s="53"/>
      <c r="HE675" s="53"/>
      <c r="HF675" s="53"/>
      <c r="HG675" s="53"/>
      <c r="HH675" s="53"/>
      <c r="HI675" s="53"/>
      <c r="HJ675" s="53"/>
      <c r="HK675" s="53"/>
      <c r="HL675" s="53"/>
      <c r="HM675" s="53"/>
      <c r="HN675" s="53"/>
      <c r="HO675" s="53"/>
      <c r="HP675" s="53"/>
      <c r="HQ675" s="53"/>
      <c r="HR675" s="53"/>
      <c r="HS675" s="53"/>
      <c r="HT675" s="53"/>
      <c r="HU675" s="53"/>
      <c r="HV675" s="53"/>
      <c r="HW675" s="53"/>
      <c r="HX675" s="53"/>
      <c r="HY675" s="53"/>
      <c r="HZ675" s="53"/>
      <c r="IA675" s="53"/>
    </row>
    <row r="676" spans="1:235" ht="22.5">
      <c r="A676" s="8" t="s">
        <v>200</v>
      </c>
      <c r="B676" s="6"/>
      <c r="C676" s="6"/>
      <c r="D676" s="49"/>
      <c r="E676" s="49">
        <f>E678*E680</f>
        <v>-20000</v>
      </c>
      <c r="F676" s="49">
        <f>F678*F680</f>
        <v>-20000</v>
      </c>
      <c r="G676" s="87"/>
      <c r="H676" s="87">
        <f>H678*H680</f>
        <v>0</v>
      </c>
      <c r="I676" s="87"/>
      <c r="J676" s="87">
        <f>H676</f>
        <v>0</v>
      </c>
      <c r="K676" s="87"/>
      <c r="L676" s="87"/>
      <c r="M676" s="87"/>
      <c r="N676" s="87"/>
      <c r="O676" s="87">
        <f>O678*O680</f>
        <v>-2054092</v>
      </c>
      <c r="P676" s="87">
        <f>P678*P680</f>
        <v>-2054092</v>
      </c>
      <c r="Q676" s="24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/>
      <c r="AL676" s="53"/>
      <c r="AM676" s="53"/>
      <c r="AN676" s="53"/>
      <c r="AO676" s="53"/>
      <c r="AP676" s="53"/>
      <c r="AQ676" s="53"/>
      <c r="AR676" s="53"/>
      <c r="AS676" s="53"/>
      <c r="AT676" s="53"/>
      <c r="AU676" s="53"/>
      <c r="AV676" s="53"/>
      <c r="AW676" s="53"/>
      <c r="AX676" s="53"/>
      <c r="AY676" s="53"/>
      <c r="AZ676" s="53"/>
      <c r="BA676" s="53"/>
      <c r="BB676" s="53"/>
      <c r="BC676" s="53"/>
      <c r="BD676" s="53"/>
      <c r="BE676" s="53"/>
      <c r="BF676" s="53"/>
      <c r="BG676" s="53"/>
      <c r="BH676" s="53"/>
      <c r="BI676" s="53"/>
      <c r="BJ676" s="53"/>
      <c r="BK676" s="53"/>
      <c r="BL676" s="53"/>
      <c r="BM676" s="53"/>
      <c r="BN676" s="53"/>
      <c r="BO676" s="53"/>
      <c r="BP676" s="53"/>
      <c r="BQ676" s="53"/>
      <c r="BR676" s="53"/>
      <c r="BS676" s="53"/>
      <c r="BT676" s="53"/>
      <c r="BU676" s="53"/>
      <c r="BV676" s="53"/>
      <c r="BW676" s="53"/>
      <c r="BX676" s="53"/>
      <c r="BY676" s="53"/>
      <c r="BZ676" s="53"/>
      <c r="CA676" s="53"/>
      <c r="CB676" s="53"/>
      <c r="CC676" s="53"/>
      <c r="CD676" s="53"/>
      <c r="CE676" s="53"/>
      <c r="CF676" s="53"/>
      <c r="CG676" s="53"/>
      <c r="CH676" s="53"/>
      <c r="CI676" s="53"/>
      <c r="CJ676" s="53"/>
      <c r="CK676" s="53"/>
      <c r="CL676" s="53"/>
      <c r="CM676" s="53"/>
      <c r="CN676" s="53"/>
      <c r="CO676" s="53"/>
      <c r="CP676" s="53"/>
      <c r="CQ676" s="53"/>
      <c r="CR676" s="53"/>
      <c r="CS676" s="53"/>
      <c r="CT676" s="53"/>
      <c r="CU676" s="53"/>
      <c r="CV676" s="53"/>
      <c r="CW676" s="53"/>
      <c r="CX676" s="53"/>
      <c r="CY676" s="53"/>
      <c r="CZ676" s="53"/>
      <c r="DA676" s="53"/>
      <c r="DB676" s="53"/>
      <c r="DC676" s="53"/>
      <c r="DD676" s="53"/>
      <c r="DE676" s="53"/>
      <c r="DF676" s="53"/>
      <c r="DG676" s="53"/>
      <c r="DH676" s="53"/>
      <c r="DI676" s="53"/>
      <c r="DJ676" s="53"/>
      <c r="DK676" s="53"/>
      <c r="DL676" s="53"/>
      <c r="DM676" s="53"/>
      <c r="DN676" s="53"/>
      <c r="DO676" s="53"/>
      <c r="DP676" s="53"/>
      <c r="DQ676" s="53"/>
      <c r="DR676" s="53"/>
      <c r="DS676" s="53"/>
      <c r="DT676" s="53"/>
      <c r="DU676" s="53"/>
      <c r="DV676" s="53"/>
      <c r="DW676" s="53"/>
      <c r="DX676" s="53"/>
      <c r="DY676" s="53"/>
      <c r="DZ676" s="53"/>
      <c r="EA676" s="53"/>
      <c r="EB676" s="53"/>
      <c r="EC676" s="53"/>
      <c r="ED676" s="53"/>
      <c r="EE676" s="53"/>
      <c r="EF676" s="53"/>
      <c r="EG676" s="53"/>
      <c r="EH676" s="53"/>
      <c r="EI676" s="53"/>
      <c r="EJ676" s="53"/>
      <c r="EK676" s="53"/>
      <c r="EL676" s="53"/>
      <c r="EM676" s="53"/>
      <c r="EN676" s="53"/>
      <c r="EO676" s="53"/>
      <c r="EP676" s="53"/>
      <c r="EQ676" s="53"/>
      <c r="ER676" s="53"/>
      <c r="ES676" s="53"/>
      <c r="ET676" s="53"/>
      <c r="EU676" s="53"/>
      <c r="EV676" s="53"/>
      <c r="EW676" s="53"/>
      <c r="EX676" s="53"/>
      <c r="EY676" s="53"/>
      <c r="EZ676" s="53"/>
      <c r="FA676" s="53"/>
      <c r="FB676" s="53"/>
      <c r="FC676" s="53"/>
      <c r="FD676" s="53"/>
      <c r="FE676" s="53"/>
      <c r="FF676" s="53"/>
      <c r="FG676" s="53"/>
      <c r="FH676" s="53"/>
      <c r="FI676" s="53"/>
      <c r="FJ676" s="53"/>
      <c r="FK676" s="53"/>
      <c r="FL676" s="53"/>
      <c r="FM676" s="53"/>
      <c r="FN676" s="53"/>
      <c r="FO676" s="53"/>
      <c r="FP676" s="53"/>
      <c r="FQ676" s="53"/>
      <c r="FR676" s="53"/>
      <c r="FS676" s="53"/>
      <c r="FT676" s="53"/>
      <c r="FU676" s="53"/>
      <c r="FV676" s="53"/>
      <c r="FW676" s="53"/>
      <c r="FX676" s="53"/>
      <c r="FY676" s="53"/>
      <c r="FZ676" s="53"/>
      <c r="GA676" s="53"/>
      <c r="GB676" s="53"/>
      <c r="GC676" s="53"/>
      <c r="GD676" s="53"/>
      <c r="GE676" s="53"/>
      <c r="GF676" s="53"/>
      <c r="GG676" s="53"/>
      <c r="GH676" s="53"/>
      <c r="GI676" s="53"/>
      <c r="GJ676" s="53"/>
      <c r="GK676" s="53"/>
      <c r="GL676" s="53"/>
      <c r="GM676" s="53"/>
      <c r="GN676" s="53"/>
      <c r="GO676" s="53"/>
      <c r="GP676" s="53"/>
      <c r="GQ676" s="53"/>
      <c r="GR676" s="53"/>
      <c r="GS676" s="53"/>
      <c r="GT676" s="53"/>
      <c r="GU676" s="53"/>
      <c r="GV676" s="53"/>
      <c r="GW676" s="53"/>
      <c r="GX676" s="53"/>
      <c r="GY676" s="53"/>
      <c r="GZ676" s="53"/>
      <c r="HA676" s="53"/>
      <c r="HB676" s="53"/>
      <c r="HC676" s="53"/>
      <c r="HD676" s="53"/>
      <c r="HE676" s="53"/>
      <c r="HF676" s="53"/>
      <c r="HG676" s="53"/>
      <c r="HH676" s="53"/>
      <c r="HI676" s="53"/>
      <c r="HJ676" s="53"/>
      <c r="HK676" s="53"/>
      <c r="HL676" s="53"/>
      <c r="HM676" s="53"/>
      <c r="HN676" s="53"/>
      <c r="HO676" s="53"/>
      <c r="HP676" s="53"/>
      <c r="HQ676" s="53"/>
      <c r="HR676" s="53"/>
      <c r="HS676" s="53"/>
      <c r="HT676" s="53"/>
      <c r="HU676" s="53"/>
      <c r="HV676" s="53"/>
      <c r="HW676" s="53"/>
      <c r="HX676" s="53"/>
      <c r="HY676" s="53"/>
      <c r="HZ676" s="53"/>
      <c r="IA676" s="53"/>
    </row>
    <row r="677" spans="1:235" ht="11.25">
      <c r="A677" s="5" t="s">
        <v>5</v>
      </c>
      <c r="B677" s="6"/>
      <c r="C677" s="6"/>
      <c r="D677" s="49"/>
      <c r="E677" s="49"/>
      <c r="F677" s="49"/>
      <c r="G677" s="87"/>
      <c r="H677" s="87"/>
      <c r="I677" s="87"/>
      <c r="J677" s="87"/>
      <c r="K677" s="87"/>
      <c r="L677" s="87"/>
      <c r="M677" s="87"/>
      <c r="N677" s="87"/>
      <c r="O677" s="87"/>
      <c r="P677" s="87"/>
      <c r="Q677" s="24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3"/>
      <c r="AM677" s="53"/>
      <c r="AN677" s="53"/>
      <c r="AO677" s="53"/>
      <c r="AP677" s="53"/>
      <c r="AQ677" s="53"/>
      <c r="AR677" s="53"/>
      <c r="AS677" s="53"/>
      <c r="AT677" s="53"/>
      <c r="AU677" s="53"/>
      <c r="AV677" s="53"/>
      <c r="AW677" s="53"/>
      <c r="AX677" s="53"/>
      <c r="AY677" s="53"/>
      <c r="AZ677" s="53"/>
      <c r="BA677" s="53"/>
      <c r="BB677" s="53"/>
      <c r="BC677" s="53"/>
      <c r="BD677" s="53"/>
      <c r="BE677" s="53"/>
      <c r="BF677" s="53"/>
      <c r="BG677" s="53"/>
      <c r="BH677" s="53"/>
      <c r="BI677" s="53"/>
      <c r="BJ677" s="53"/>
      <c r="BK677" s="53"/>
      <c r="BL677" s="53"/>
      <c r="BM677" s="53"/>
      <c r="BN677" s="53"/>
      <c r="BO677" s="53"/>
      <c r="BP677" s="53"/>
      <c r="BQ677" s="53"/>
      <c r="BR677" s="53"/>
      <c r="BS677" s="53"/>
      <c r="BT677" s="53"/>
      <c r="BU677" s="53"/>
      <c r="BV677" s="53"/>
      <c r="BW677" s="53"/>
      <c r="BX677" s="53"/>
      <c r="BY677" s="53"/>
      <c r="BZ677" s="53"/>
      <c r="CA677" s="53"/>
      <c r="CB677" s="53"/>
      <c r="CC677" s="53"/>
      <c r="CD677" s="53"/>
      <c r="CE677" s="53"/>
      <c r="CF677" s="53"/>
      <c r="CG677" s="53"/>
      <c r="CH677" s="53"/>
      <c r="CI677" s="53"/>
      <c r="CJ677" s="53"/>
      <c r="CK677" s="53"/>
      <c r="CL677" s="53"/>
      <c r="CM677" s="53"/>
      <c r="CN677" s="53"/>
      <c r="CO677" s="53"/>
      <c r="CP677" s="53"/>
      <c r="CQ677" s="53"/>
      <c r="CR677" s="53"/>
      <c r="CS677" s="53"/>
      <c r="CT677" s="53"/>
      <c r="CU677" s="53"/>
      <c r="CV677" s="53"/>
      <c r="CW677" s="53"/>
      <c r="CX677" s="53"/>
      <c r="CY677" s="53"/>
      <c r="CZ677" s="53"/>
      <c r="DA677" s="53"/>
      <c r="DB677" s="53"/>
      <c r="DC677" s="53"/>
      <c r="DD677" s="53"/>
      <c r="DE677" s="53"/>
      <c r="DF677" s="53"/>
      <c r="DG677" s="53"/>
      <c r="DH677" s="53"/>
      <c r="DI677" s="53"/>
      <c r="DJ677" s="53"/>
      <c r="DK677" s="53"/>
      <c r="DL677" s="53"/>
      <c r="DM677" s="53"/>
      <c r="DN677" s="53"/>
      <c r="DO677" s="53"/>
      <c r="DP677" s="53"/>
      <c r="DQ677" s="53"/>
      <c r="DR677" s="53"/>
      <c r="DS677" s="53"/>
      <c r="DT677" s="53"/>
      <c r="DU677" s="53"/>
      <c r="DV677" s="53"/>
      <c r="DW677" s="53"/>
      <c r="DX677" s="53"/>
      <c r="DY677" s="53"/>
      <c r="DZ677" s="53"/>
      <c r="EA677" s="53"/>
      <c r="EB677" s="53"/>
      <c r="EC677" s="53"/>
      <c r="ED677" s="53"/>
      <c r="EE677" s="53"/>
      <c r="EF677" s="53"/>
      <c r="EG677" s="53"/>
      <c r="EH677" s="53"/>
      <c r="EI677" s="53"/>
      <c r="EJ677" s="53"/>
      <c r="EK677" s="53"/>
      <c r="EL677" s="53"/>
      <c r="EM677" s="53"/>
      <c r="EN677" s="53"/>
      <c r="EO677" s="53"/>
      <c r="EP677" s="53"/>
      <c r="EQ677" s="53"/>
      <c r="ER677" s="53"/>
      <c r="ES677" s="53"/>
      <c r="ET677" s="53"/>
      <c r="EU677" s="53"/>
      <c r="EV677" s="53"/>
      <c r="EW677" s="53"/>
      <c r="EX677" s="53"/>
      <c r="EY677" s="53"/>
      <c r="EZ677" s="53"/>
      <c r="FA677" s="53"/>
      <c r="FB677" s="53"/>
      <c r="FC677" s="53"/>
      <c r="FD677" s="53"/>
      <c r="FE677" s="53"/>
      <c r="FF677" s="53"/>
      <c r="FG677" s="53"/>
      <c r="FH677" s="53"/>
      <c r="FI677" s="53"/>
      <c r="FJ677" s="53"/>
      <c r="FK677" s="53"/>
      <c r="FL677" s="53"/>
      <c r="FM677" s="53"/>
      <c r="FN677" s="53"/>
      <c r="FO677" s="53"/>
      <c r="FP677" s="53"/>
      <c r="FQ677" s="53"/>
      <c r="FR677" s="53"/>
      <c r="FS677" s="53"/>
      <c r="FT677" s="53"/>
      <c r="FU677" s="53"/>
      <c r="FV677" s="53"/>
      <c r="FW677" s="53"/>
      <c r="FX677" s="53"/>
      <c r="FY677" s="53"/>
      <c r="FZ677" s="53"/>
      <c r="GA677" s="53"/>
      <c r="GB677" s="53"/>
      <c r="GC677" s="53"/>
      <c r="GD677" s="53"/>
      <c r="GE677" s="53"/>
      <c r="GF677" s="53"/>
      <c r="GG677" s="53"/>
      <c r="GH677" s="53"/>
      <c r="GI677" s="53"/>
      <c r="GJ677" s="53"/>
      <c r="GK677" s="53"/>
      <c r="GL677" s="53"/>
      <c r="GM677" s="53"/>
      <c r="GN677" s="53"/>
      <c r="GO677" s="53"/>
      <c r="GP677" s="53"/>
      <c r="GQ677" s="53"/>
      <c r="GR677" s="53"/>
      <c r="GS677" s="53"/>
      <c r="GT677" s="53"/>
      <c r="GU677" s="53"/>
      <c r="GV677" s="53"/>
      <c r="GW677" s="53"/>
      <c r="GX677" s="53"/>
      <c r="GY677" s="53"/>
      <c r="GZ677" s="53"/>
      <c r="HA677" s="53"/>
      <c r="HB677" s="53"/>
      <c r="HC677" s="53"/>
      <c r="HD677" s="53"/>
      <c r="HE677" s="53"/>
      <c r="HF677" s="53"/>
      <c r="HG677" s="53"/>
      <c r="HH677" s="53"/>
      <c r="HI677" s="53"/>
      <c r="HJ677" s="53"/>
      <c r="HK677" s="53"/>
      <c r="HL677" s="53"/>
      <c r="HM677" s="53"/>
      <c r="HN677" s="53"/>
      <c r="HO677" s="53"/>
      <c r="HP677" s="53"/>
      <c r="HQ677" s="53"/>
      <c r="HR677" s="53"/>
      <c r="HS677" s="53"/>
      <c r="HT677" s="53"/>
      <c r="HU677" s="53"/>
      <c r="HV677" s="53"/>
      <c r="HW677" s="53"/>
      <c r="HX677" s="53"/>
      <c r="HY677" s="53"/>
      <c r="HZ677" s="53"/>
      <c r="IA677" s="53"/>
    </row>
    <row r="678" spans="1:235" ht="22.5">
      <c r="A678" s="8" t="s">
        <v>199</v>
      </c>
      <c r="B678" s="6"/>
      <c r="C678" s="6"/>
      <c r="D678" s="49"/>
      <c r="E678" s="49">
        <v>1</v>
      </c>
      <c r="F678" s="49">
        <f>D678+E678</f>
        <v>1</v>
      </c>
      <c r="G678" s="87"/>
      <c r="H678" s="96">
        <f>1-1</f>
        <v>0</v>
      </c>
      <c r="I678" s="87"/>
      <c r="J678" s="96">
        <f>H678</f>
        <v>0</v>
      </c>
      <c r="K678" s="87"/>
      <c r="L678" s="87"/>
      <c r="M678" s="87"/>
      <c r="N678" s="87"/>
      <c r="O678" s="96">
        <v>1</v>
      </c>
      <c r="P678" s="96">
        <v>1</v>
      </c>
      <c r="Q678" s="24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3"/>
      <c r="AM678" s="53"/>
      <c r="AN678" s="53"/>
      <c r="AO678" s="53"/>
      <c r="AP678" s="53"/>
      <c r="AQ678" s="53"/>
      <c r="AR678" s="53"/>
      <c r="AS678" s="53"/>
      <c r="AT678" s="53"/>
      <c r="AU678" s="53"/>
      <c r="AV678" s="53"/>
      <c r="AW678" s="53"/>
      <c r="AX678" s="53"/>
      <c r="AY678" s="53"/>
      <c r="AZ678" s="53"/>
      <c r="BA678" s="53"/>
      <c r="BB678" s="53"/>
      <c r="BC678" s="53"/>
      <c r="BD678" s="53"/>
      <c r="BE678" s="53"/>
      <c r="BF678" s="53"/>
      <c r="BG678" s="53"/>
      <c r="BH678" s="53"/>
      <c r="BI678" s="53"/>
      <c r="BJ678" s="53"/>
      <c r="BK678" s="53"/>
      <c r="BL678" s="53"/>
      <c r="BM678" s="53"/>
      <c r="BN678" s="53"/>
      <c r="BO678" s="53"/>
      <c r="BP678" s="53"/>
      <c r="BQ678" s="53"/>
      <c r="BR678" s="53"/>
      <c r="BS678" s="53"/>
      <c r="BT678" s="53"/>
      <c r="BU678" s="53"/>
      <c r="BV678" s="53"/>
      <c r="BW678" s="53"/>
      <c r="BX678" s="53"/>
      <c r="BY678" s="53"/>
      <c r="BZ678" s="53"/>
      <c r="CA678" s="53"/>
      <c r="CB678" s="53"/>
      <c r="CC678" s="53"/>
      <c r="CD678" s="53"/>
      <c r="CE678" s="53"/>
      <c r="CF678" s="53"/>
      <c r="CG678" s="53"/>
      <c r="CH678" s="53"/>
      <c r="CI678" s="53"/>
      <c r="CJ678" s="53"/>
      <c r="CK678" s="53"/>
      <c r="CL678" s="53"/>
      <c r="CM678" s="53"/>
      <c r="CN678" s="53"/>
      <c r="CO678" s="53"/>
      <c r="CP678" s="53"/>
      <c r="CQ678" s="53"/>
      <c r="CR678" s="53"/>
      <c r="CS678" s="53"/>
      <c r="CT678" s="53"/>
      <c r="CU678" s="53"/>
      <c r="CV678" s="53"/>
      <c r="CW678" s="53"/>
      <c r="CX678" s="53"/>
      <c r="CY678" s="53"/>
      <c r="CZ678" s="53"/>
      <c r="DA678" s="53"/>
      <c r="DB678" s="53"/>
      <c r="DC678" s="53"/>
      <c r="DD678" s="53"/>
      <c r="DE678" s="53"/>
      <c r="DF678" s="53"/>
      <c r="DG678" s="53"/>
      <c r="DH678" s="53"/>
      <c r="DI678" s="53"/>
      <c r="DJ678" s="53"/>
      <c r="DK678" s="53"/>
      <c r="DL678" s="53"/>
      <c r="DM678" s="53"/>
      <c r="DN678" s="53"/>
      <c r="DO678" s="53"/>
      <c r="DP678" s="53"/>
      <c r="DQ678" s="53"/>
      <c r="DR678" s="53"/>
      <c r="DS678" s="53"/>
      <c r="DT678" s="53"/>
      <c r="DU678" s="53"/>
      <c r="DV678" s="53"/>
      <c r="DW678" s="53"/>
      <c r="DX678" s="53"/>
      <c r="DY678" s="53"/>
      <c r="DZ678" s="53"/>
      <c r="EA678" s="53"/>
      <c r="EB678" s="53"/>
      <c r="EC678" s="53"/>
      <c r="ED678" s="53"/>
      <c r="EE678" s="53"/>
      <c r="EF678" s="53"/>
      <c r="EG678" s="53"/>
      <c r="EH678" s="53"/>
      <c r="EI678" s="53"/>
      <c r="EJ678" s="53"/>
      <c r="EK678" s="53"/>
      <c r="EL678" s="53"/>
      <c r="EM678" s="53"/>
      <c r="EN678" s="53"/>
      <c r="EO678" s="53"/>
      <c r="EP678" s="53"/>
      <c r="EQ678" s="53"/>
      <c r="ER678" s="53"/>
      <c r="ES678" s="53"/>
      <c r="ET678" s="53"/>
      <c r="EU678" s="53"/>
      <c r="EV678" s="53"/>
      <c r="EW678" s="53"/>
      <c r="EX678" s="53"/>
      <c r="EY678" s="53"/>
      <c r="EZ678" s="53"/>
      <c r="FA678" s="53"/>
      <c r="FB678" s="53"/>
      <c r="FC678" s="53"/>
      <c r="FD678" s="53"/>
      <c r="FE678" s="53"/>
      <c r="FF678" s="53"/>
      <c r="FG678" s="53"/>
      <c r="FH678" s="53"/>
      <c r="FI678" s="53"/>
      <c r="FJ678" s="53"/>
      <c r="FK678" s="53"/>
      <c r="FL678" s="53"/>
      <c r="FM678" s="53"/>
      <c r="FN678" s="53"/>
      <c r="FO678" s="53"/>
      <c r="FP678" s="53"/>
      <c r="FQ678" s="53"/>
      <c r="FR678" s="53"/>
      <c r="FS678" s="53"/>
      <c r="FT678" s="53"/>
      <c r="FU678" s="53"/>
      <c r="FV678" s="53"/>
      <c r="FW678" s="53"/>
      <c r="FX678" s="53"/>
      <c r="FY678" s="53"/>
      <c r="FZ678" s="53"/>
      <c r="GA678" s="53"/>
      <c r="GB678" s="53"/>
      <c r="GC678" s="53"/>
      <c r="GD678" s="53"/>
      <c r="GE678" s="53"/>
      <c r="GF678" s="53"/>
      <c r="GG678" s="53"/>
      <c r="GH678" s="53"/>
      <c r="GI678" s="53"/>
      <c r="GJ678" s="53"/>
      <c r="GK678" s="53"/>
      <c r="GL678" s="53"/>
      <c r="GM678" s="53"/>
      <c r="GN678" s="53"/>
      <c r="GO678" s="53"/>
      <c r="GP678" s="53"/>
      <c r="GQ678" s="53"/>
      <c r="GR678" s="53"/>
      <c r="GS678" s="53"/>
      <c r="GT678" s="53"/>
      <c r="GU678" s="53"/>
      <c r="GV678" s="53"/>
      <c r="GW678" s="53"/>
      <c r="GX678" s="53"/>
      <c r="GY678" s="53"/>
      <c r="GZ678" s="53"/>
      <c r="HA678" s="53"/>
      <c r="HB678" s="53"/>
      <c r="HC678" s="53"/>
      <c r="HD678" s="53"/>
      <c r="HE678" s="53"/>
      <c r="HF678" s="53"/>
      <c r="HG678" s="53"/>
      <c r="HH678" s="53"/>
      <c r="HI678" s="53"/>
      <c r="HJ678" s="53"/>
      <c r="HK678" s="53"/>
      <c r="HL678" s="53"/>
      <c r="HM678" s="53"/>
      <c r="HN678" s="53"/>
      <c r="HO678" s="53"/>
      <c r="HP678" s="53"/>
      <c r="HQ678" s="53"/>
      <c r="HR678" s="53"/>
      <c r="HS678" s="53"/>
      <c r="HT678" s="53"/>
      <c r="HU678" s="53"/>
      <c r="HV678" s="53"/>
      <c r="HW678" s="53"/>
      <c r="HX678" s="53"/>
      <c r="HY678" s="53"/>
      <c r="HZ678" s="53"/>
      <c r="IA678" s="53"/>
    </row>
    <row r="679" spans="1:235" ht="11.25">
      <c r="A679" s="34" t="s">
        <v>7</v>
      </c>
      <c r="B679" s="6"/>
      <c r="C679" s="6"/>
      <c r="D679" s="49"/>
      <c r="E679" s="49"/>
      <c r="F679" s="49"/>
      <c r="G679" s="87"/>
      <c r="H679" s="96"/>
      <c r="I679" s="87"/>
      <c r="J679" s="96"/>
      <c r="K679" s="87"/>
      <c r="L679" s="87"/>
      <c r="M679" s="87"/>
      <c r="N679" s="87"/>
      <c r="O679" s="96"/>
      <c r="P679" s="96"/>
      <c r="Q679" s="24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3"/>
      <c r="AM679" s="53"/>
      <c r="AN679" s="53"/>
      <c r="AO679" s="53"/>
      <c r="AP679" s="53"/>
      <c r="AQ679" s="53"/>
      <c r="AR679" s="53"/>
      <c r="AS679" s="53"/>
      <c r="AT679" s="53"/>
      <c r="AU679" s="53"/>
      <c r="AV679" s="53"/>
      <c r="AW679" s="53"/>
      <c r="AX679" s="53"/>
      <c r="AY679" s="53"/>
      <c r="AZ679" s="53"/>
      <c r="BA679" s="53"/>
      <c r="BB679" s="53"/>
      <c r="BC679" s="53"/>
      <c r="BD679" s="53"/>
      <c r="BE679" s="53"/>
      <c r="BF679" s="53"/>
      <c r="BG679" s="53"/>
      <c r="BH679" s="53"/>
      <c r="BI679" s="53"/>
      <c r="BJ679" s="53"/>
      <c r="BK679" s="53"/>
      <c r="BL679" s="53"/>
      <c r="BM679" s="53"/>
      <c r="BN679" s="53"/>
      <c r="BO679" s="53"/>
      <c r="BP679" s="53"/>
      <c r="BQ679" s="53"/>
      <c r="BR679" s="53"/>
      <c r="BS679" s="53"/>
      <c r="BT679" s="53"/>
      <c r="BU679" s="53"/>
      <c r="BV679" s="53"/>
      <c r="BW679" s="53"/>
      <c r="BX679" s="53"/>
      <c r="BY679" s="53"/>
      <c r="BZ679" s="53"/>
      <c r="CA679" s="53"/>
      <c r="CB679" s="53"/>
      <c r="CC679" s="53"/>
      <c r="CD679" s="53"/>
      <c r="CE679" s="53"/>
      <c r="CF679" s="53"/>
      <c r="CG679" s="53"/>
      <c r="CH679" s="53"/>
      <c r="CI679" s="53"/>
      <c r="CJ679" s="53"/>
      <c r="CK679" s="53"/>
      <c r="CL679" s="53"/>
      <c r="CM679" s="53"/>
      <c r="CN679" s="53"/>
      <c r="CO679" s="53"/>
      <c r="CP679" s="53"/>
      <c r="CQ679" s="53"/>
      <c r="CR679" s="53"/>
      <c r="CS679" s="53"/>
      <c r="CT679" s="53"/>
      <c r="CU679" s="53"/>
      <c r="CV679" s="53"/>
      <c r="CW679" s="53"/>
      <c r="CX679" s="53"/>
      <c r="CY679" s="53"/>
      <c r="CZ679" s="53"/>
      <c r="DA679" s="53"/>
      <c r="DB679" s="53"/>
      <c r="DC679" s="53"/>
      <c r="DD679" s="53"/>
      <c r="DE679" s="53"/>
      <c r="DF679" s="53"/>
      <c r="DG679" s="53"/>
      <c r="DH679" s="53"/>
      <c r="DI679" s="53"/>
      <c r="DJ679" s="53"/>
      <c r="DK679" s="53"/>
      <c r="DL679" s="53"/>
      <c r="DM679" s="53"/>
      <c r="DN679" s="53"/>
      <c r="DO679" s="53"/>
      <c r="DP679" s="53"/>
      <c r="DQ679" s="53"/>
      <c r="DR679" s="53"/>
      <c r="DS679" s="53"/>
      <c r="DT679" s="53"/>
      <c r="DU679" s="53"/>
      <c r="DV679" s="53"/>
      <c r="DW679" s="53"/>
      <c r="DX679" s="53"/>
      <c r="DY679" s="53"/>
      <c r="DZ679" s="53"/>
      <c r="EA679" s="53"/>
      <c r="EB679" s="53"/>
      <c r="EC679" s="53"/>
      <c r="ED679" s="53"/>
      <c r="EE679" s="53"/>
      <c r="EF679" s="53"/>
      <c r="EG679" s="53"/>
      <c r="EH679" s="53"/>
      <c r="EI679" s="53"/>
      <c r="EJ679" s="53"/>
      <c r="EK679" s="53"/>
      <c r="EL679" s="53"/>
      <c r="EM679" s="53"/>
      <c r="EN679" s="53"/>
      <c r="EO679" s="53"/>
      <c r="EP679" s="53"/>
      <c r="EQ679" s="53"/>
      <c r="ER679" s="53"/>
      <c r="ES679" s="53"/>
      <c r="ET679" s="53"/>
      <c r="EU679" s="53"/>
      <c r="EV679" s="53"/>
      <c r="EW679" s="53"/>
      <c r="EX679" s="53"/>
      <c r="EY679" s="53"/>
      <c r="EZ679" s="53"/>
      <c r="FA679" s="53"/>
      <c r="FB679" s="53"/>
      <c r="FC679" s="53"/>
      <c r="FD679" s="53"/>
      <c r="FE679" s="53"/>
      <c r="FF679" s="53"/>
      <c r="FG679" s="53"/>
      <c r="FH679" s="53"/>
      <c r="FI679" s="53"/>
      <c r="FJ679" s="53"/>
      <c r="FK679" s="53"/>
      <c r="FL679" s="53"/>
      <c r="FM679" s="53"/>
      <c r="FN679" s="53"/>
      <c r="FO679" s="53"/>
      <c r="FP679" s="53"/>
      <c r="FQ679" s="53"/>
      <c r="FR679" s="53"/>
      <c r="FS679" s="53"/>
      <c r="FT679" s="53"/>
      <c r="FU679" s="53"/>
      <c r="FV679" s="53"/>
      <c r="FW679" s="53"/>
      <c r="FX679" s="53"/>
      <c r="FY679" s="53"/>
      <c r="FZ679" s="53"/>
      <c r="GA679" s="53"/>
      <c r="GB679" s="53"/>
      <c r="GC679" s="53"/>
      <c r="GD679" s="53"/>
      <c r="GE679" s="53"/>
      <c r="GF679" s="53"/>
      <c r="GG679" s="53"/>
      <c r="GH679" s="53"/>
      <c r="GI679" s="53"/>
      <c r="GJ679" s="53"/>
      <c r="GK679" s="53"/>
      <c r="GL679" s="53"/>
      <c r="GM679" s="53"/>
      <c r="GN679" s="53"/>
      <c r="GO679" s="53"/>
      <c r="GP679" s="53"/>
      <c r="GQ679" s="53"/>
      <c r="GR679" s="53"/>
      <c r="GS679" s="53"/>
      <c r="GT679" s="53"/>
      <c r="GU679" s="53"/>
      <c r="GV679" s="53"/>
      <c r="GW679" s="53"/>
      <c r="GX679" s="53"/>
      <c r="GY679" s="53"/>
      <c r="GZ679" s="53"/>
      <c r="HA679" s="53"/>
      <c r="HB679" s="53"/>
      <c r="HC679" s="53"/>
      <c r="HD679" s="53"/>
      <c r="HE679" s="53"/>
      <c r="HF679" s="53"/>
      <c r="HG679" s="53"/>
      <c r="HH679" s="53"/>
      <c r="HI679" s="53"/>
      <c r="HJ679" s="53"/>
      <c r="HK679" s="53"/>
      <c r="HL679" s="53"/>
      <c r="HM679" s="53"/>
      <c r="HN679" s="53"/>
      <c r="HO679" s="53"/>
      <c r="HP679" s="53"/>
      <c r="HQ679" s="53"/>
      <c r="HR679" s="53"/>
      <c r="HS679" s="53"/>
      <c r="HT679" s="53"/>
      <c r="HU679" s="53"/>
      <c r="HV679" s="53"/>
      <c r="HW679" s="53"/>
      <c r="HX679" s="53"/>
      <c r="HY679" s="53"/>
      <c r="HZ679" s="53"/>
      <c r="IA679" s="53"/>
    </row>
    <row r="680" spans="1:235" ht="22.5">
      <c r="A680" s="40" t="s">
        <v>340</v>
      </c>
      <c r="B680" s="6"/>
      <c r="C680" s="6"/>
      <c r="D680" s="49"/>
      <c r="E680" s="49">
        <v>-20000</v>
      </c>
      <c r="F680" s="49">
        <f>E680</f>
        <v>-20000</v>
      </c>
      <c r="G680" s="87"/>
      <c r="H680" s="87">
        <f>-2054092+2054092</f>
        <v>0</v>
      </c>
      <c r="I680" s="87"/>
      <c r="J680" s="87">
        <f>H680</f>
        <v>0</v>
      </c>
      <c r="K680" s="87"/>
      <c r="L680" s="87"/>
      <c r="M680" s="87"/>
      <c r="N680" s="87"/>
      <c r="O680" s="96">
        <v>-2054092</v>
      </c>
      <c r="P680" s="96">
        <v>-2054092</v>
      </c>
      <c r="Q680" s="24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3"/>
      <c r="AM680" s="53"/>
      <c r="AN680" s="53"/>
      <c r="AO680" s="53"/>
      <c r="AP680" s="53"/>
      <c r="AQ680" s="53"/>
      <c r="AR680" s="53"/>
      <c r="AS680" s="53"/>
      <c r="AT680" s="53"/>
      <c r="AU680" s="53"/>
      <c r="AV680" s="53"/>
      <c r="AW680" s="53"/>
      <c r="AX680" s="53"/>
      <c r="AY680" s="53"/>
      <c r="AZ680" s="53"/>
      <c r="BA680" s="53"/>
      <c r="BB680" s="53"/>
      <c r="BC680" s="53"/>
      <c r="BD680" s="53"/>
      <c r="BE680" s="53"/>
      <c r="BF680" s="53"/>
      <c r="BG680" s="53"/>
      <c r="BH680" s="53"/>
      <c r="BI680" s="53"/>
      <c r="BJ680" s="53"/>
      <c r="BK680" s="53"/>
      <c r="BL680" s="53"/>
      <c r="BM680" s="53"/>
      <c r="BN680" s="53"/>
      <c r="BO680" s="53"/>
      <c r="BP680" s="53"/>
      <c r="BQ680" s="53"/>
      <c r="BR680" s="53"/>
      <c r="BS680" s="53"/>
      <c r="BT680" s="53"/>
      <c r="BU680" s="53"/>
      <c r="BV680" s="53"/>
      <c r="BW680" s="53"/>
      <c r="BX680" s="53"/>
      <c r="BY680" s="53"/>
      <c r="BZ680" s="53"/>
      <c r="CA680" s="53"/>
      <c r="CB680" s="53"/>
      <c r="CC680" s="53"/>
      <c r="CD680" s="53"/>
      <c r="CE680" s="53"/>
      <c r="CF680" s="53"/>
      <c r="CG680" s="53"/>
      <c r="CH680" s="53"/>
      <c r="CI680" s="53"/>
      <c r="CJ680" s="53"/>
      <c r="CK680" s="53"/>
      <c r="CL680" s="53"/>
      <c r="CM680" s="53"/>
      <c r="CN680" s="53"/>
      <c r="CO680" s="53"/>
      <c r="CP680" s="53"/>
      <c r="CQ680" s="53"/>
      <c r="CR680" s="53"/>
      <c r="CS680" s="53"/>
      <c r="CT680" s="53"/>
      <c r="CU680" s="53"/>
      <c r="CV680" s="53"/>
      <c r="CW680" s="53"/>
      <c r="CX680" s="53"/>
      <c r="CY680" s="53"/>
      <c r="CZ680" s="53"/>
      <c r="DA680" s="53"/>
      <c r="DB680" s="53"/>
      <c r="DC680" s="53"/>
      <c r="DD680" s="53"/>
      <c r="DE680" s="53"/>
      <c r="DF680" s="53"/>
      <c r="DG680" s="53"/>
      <c r="DH680" s="53"/>
      <c r="DI680" s="53"/>
      <c r="DJ680" s="53"/>
      <c r="DK680" s="53"/>
      <c r="DL680" s="53"/>
      <c r="DM680" s="53"/>
      <c r="DN680" s="53"/>
      <c r="DO680" s="53"/>
      <c r="DP680" s="53"/>
      <c r="DQ680" s="53"/>
      <c r="DR680" s="53"/>
      <c r="DS680" s="53"/>
      <c r="DT680" s="53"/>
      <c r="DU680" s="53"/>
      <c r="DV680" s="53"/>
      <c r="DW680" s="53"/>
      <c r="DX680" s="53"/>
      <c r="DY680" s="53"/>
      <c r="DZ680" s="53"/>
      <c r="EA680" s="53"/>
      <c r="EB680" s="53"/>
      <c r="EC680" s="53"/>
      <c r="ED680" s="53"/>
      <c r="EE680" s="53"/>
      <c r="EF680" s="53"/>
      <c r="EG680" s="53"/>
      <c r="EH680" s="53"/>
      <c r="EI680" s="53"/>
      <c r="EJ680" s="53"/>
      <c r="EK680" s="53"/>
      <c r="EL680" s="53"/>
      <c r="EM680" s="53"/>
      <c r="EN680" s="53"/>
      <c r="EO680" s="53"/>
      <c r="EP680" s="53"/>
      <c r="EQ680" s="53"/>
      <c r="ER680" s="53"/>
      <c r="ES680" s="53"/>
      <c r="ET680" s="53"/>
      <c r="EU680" s="53"/>
      <c r="EV680" s="53"/>
      <c r="EW680" s="53"/>
      <c r="EX680" s="53"/>
      <c r="EY680" s="53"/>
      <c r="EZ680" s="53"/>
      <c r="FA680" s="53"/>
      <c r="FB680" s="53"/>
      <c r="FC680" s="53"/>
      <c r="FD680" s="53"/>
      <c r="FE680" s="53"/>
      <c r="FF680" s="53"/>
      <c r="FG680" s="53"/>
      <c r="FH680" s="53"/>
      <c r="FI680" s="53"/>
      <c r="FJ680" s="53"/>
      <c r="FK680" s="53"/>
      <c r="FL680" s="53"/>
      <c r="FM680" s="53"/>
      <c r="FN680" s="53"/>
      <c r="FO680" s="53"/>
      <c r="FP680" s="53"/>
      <c r="FQ680" s="53"/>
      <c r="FR680" s="53"/>
      <c r="FS680" s="53"/>
      <c r="FT680" s="53"/>
      <c r="FU680" s="53"/>
      <c r="FV680" s="53"/>
      <c r="FW680" s="53"/>
      <c r="FX680" s="53"/>
      <c r="FY680" s="53"/>
      <c r="FZ680" s="53"/>
      <c r="GA680" s="53"/>
      <c r="GB680" s="53"/>
      <c r="GC680" s="53"/>
      <c r="GD680" s="53"/>
      <c r="GE680" s="53"/>
      <c r="GF680" s="53"/>
      <c r="GG680" s="53"/>
      <c r="GH680" s="53"/>
      <c r="GI680" s="53"/>
      <c r="GJ680" s="53"/>
      <c r="GK680" s="53"/>
      <c r="GL680" s="53"/>
      <c r="GM680" s="53"/>
      <c r="GN680" s="53"/>
      <c r="GO680" s="53"/>
      <c r="GP680" s="53"/>
      <c r="GQ680" s="53"/>
      <c r="GR680" s="53"/>
      <c r="GS680" s="53"/>
      <c r="GT680" s="53"/>
      <c r="GU680" s="53"/>
      <c r="GV680" s="53"/>
      <c r="GW680" s="53"/>
      <c r="GX680" s="53"/>
      <c r="GY680" s="53"/>
      <c r="GZ680" s="53"/>
      <c r="HA680" s="53"/>
      <c r="HB680" s="53"/>
      <c r="HC680" s="53"/>
      <c r="HD680" s="53"/>
      <c r="HE680" s="53"/>
      <c r="HF680" s="53"/>
      <c r="HG680" s="53"/>
      <c r="HH680" s="53"/>
      <c r="HI680" s="53"/>
      <c r="HJ680" s="53"/>
      <c r="HK680" s="53"/>
      <c r="HL680" s="53"/>
      <c r="HM680" s="53"/>
      <c r="HN680" s="53"/>
      <c r="HO680" s="53"/>
      <c r="HP680" s="53"/>
      <c r="HQ680" s="53"/>
      <c r="HR680" s="53"/>
      <c r="HS680" s="53"/>
      <c r="HT680" s="53"/>
      <c r="HU680" s="53"/>
      <c r="HV680" s="53"/>
      <c r="HW680" s="53"/>
      <c r="HX680" s="53"/>
      <c r="HY680" s="53"/>
      <c r="HZ680" s="53"/>
      <c r="IA680" s="53"/>
    </row>
    <row r="681" spans="1:235" ht="11.25">
      <c r="A681" s="37" t="s">
        <v>303</v>
      </c>
      <c r="B681" s="6"/>
      <c r="C681" s="6"/>
      <c r="D681" s="49"/>
      <c r="E681" s="49"/>
      <c r="F681" s="49"/>
      <c r="G681" s="81">
        <f>G683</f>
        <v>0</v>
      </c>
      <c r="H681" s="81">
        <f>H683</f>
        <v>0</v>
      </c>
      <c r="I681" s="81">
        <f>I683</f>
        <v>0</v>
      </c>
      <c r="J681" s="81">
        <f>J683</f>
        <v>0</v>
      </c>
      <c r="K681" s="87"/>
      <c r="L681" s="87"/>
      <c r="M681" s="87"/>
      <c r="N681" s="87"/>
      <c r="O681" s="162">
        <f>O683</f>
        <v>-740000</v>
      </c>
      <c r="P681" s="162">
        <f>P683</f>
        <v>-740000</v>
      </c>
      <c r="Q681" s="24"/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  <c r="AD681" s="53"/>
      <c r="AE681" s="53"/>
      <c r="AF681" s="53"/>
      <c r="AG681" s="53"/>
      <c r="AH681" s="53"/>
      <c r="AI681" s="53"/>
      <c r="AJ681" s="53"/>
      <c r="AK681" s="53"/>
      <c r="AL681" s="53"/>
      <c r="AM681" s="53"/>
      <c r="AN681" s="53"/>
      <c r="AO681" s="53"/>
      <c r="AP681" s="53"/>
      <c r="AQ681" s="53"/>
      <c r="AR681" s="53"/>
      <c r="AS681" s="53"/>
      <c r="AT681" s="53"/>
      <c r="AU681" s="53"/>
      <c r="AV681" s="53"/>
      <c r="AW681" s="53"/>
      <c r="AX681" s="53"/>
      <c r="AY681" s="53"/>
      <c r="AZ681" s="53"/>
      <c r="BA681" s="53"/>
      <c r="BB681" s="53"/>
      <c r="BC681" s="53"/>
      <c r="BD681" s="53"/>
      <c r="BE681" s="53"/>
      <c r="BF681" s="53"/>
      <c r="BG681" s="53"/>
      <c r="BH681" s="53"/>
      <c r="BI681" s="53"/>
      <c r="BJ681" s="53"/>
      <c r="BK681" s="53"/>
      <c r="BL681" s="53"/>
      <c r="BM681" s="53"/>
      <c r="BN681" s="53"/>
      <c r="BO681" s="53"/>
      <c r="BP681" s="53"/>
      <c r="BQ681" s="53"/>
      <c r="BR681" s="53"/>
      <c r="BS681" s="53"/>
      <c r="BT681" s="53"/>
      <c r="BU681" s="53"/>
      <c r="BV681" s="53"/>
      <c r="BW681" s="53"/>
      <c r="BX681" s="53"/>
      <c r="BY681" s="53"/>
      <c r="BZ681" s="53"/>
      <c r="CA681" s="53"/>
      <c r="CB681" s="53"/>
      <c r="CC681" s="53"/>
      <c r="CD681" s="53"/>
      <c r="CE681" s="53"/>
      <c r="CF681" s="53"/>
      <c r="CG681" s="53"/>
      <c r="CH681" s="53"/>
      <c r="CI681" s="53"/>
      <c r="CJ681" s="53"/>
      <c r="CK681" s="53"/>
      <c r="CL681" s="53"/>
      <c r="CM681" s="53"/>
      <c r="CN681" s="53"/>
      <c r="CO681" s="53"/>
      <c r="CP681" s="53"/>
      <c r="CQ681" s="53"/>
      <c r="CR681" s="53"/>
      <c r="CS681" s="53"/>
      <c r="CT681" s="53"/>
      <c r="CU681" s="53"/>
      <c r="CV681" s="53"/>
      <c r="CW681" s="53"/>
      <c r="CX681" s="53"/>
      <c r="CY681" s="53"/>
      <c r="CZ681" s="53"/>
      <c r="DA681" s="53"/>
      <c r="DB681" s="53"/>
      <c r="DC681" s="53"/>
      <c r="DD681" s="53"/>
      <c r="DE681" s="53"/>
      <c r="DF681" s="53"/>
      <c r="DG681" s="53"/>
      <c r="DH681" s="53"/>
      <c r="DI681" s="53"/>
      <c r="DJ681" s="53"/>
      <c r="DK681" s="53"/>
      <c r="DL681" s="53"/>
      <c r="DM681" s="53"/>
      <c r="DN681" s="53"/>
      <c r="DO681" s="53"/>
      <c r="DP681" s="53"/>
      <c r="DQ681" s="53"/>
      <c r="DR681" s="53"/>
      <c r="DS681" s="53"/>
      <c r="DT681" s="53"/>
      <c r="DU681" s="53"/>
      <c r="DV681" s="53"/>
      <c r="DW681" s="53"/>
      <c r="DX681" s="53"/>
      <c r="DY681" s="53"/>
      <c r="DZ681" s="53"/>
      <c r="EA681" s="53"/>
      <c r="EB681" s="53"/>
      <c r="EC681" s="53"/>
      <c r="ED681" s="53"/>
      <c r="EE681" s="53"/>
      <c r="EF681" s="53"/>
      <c r="EG681" s="53"/>
      <c r="EH681" s="53"/>
      <c r="EI681" s="53"/>
      <c r="EJ681" s="53"/>
      <c r="EK681" s="53"/>
      <c r="EL681" s="53"/>
      <c r="EM681" s="53"/>
      <c r="EN681" s="53"/>
      <c r="EO681" s="53"/>
      <c r="EP681" s="53"/>
      <c r="EQ681" s="53"/>
      <c r="ER681" s="53"/>
      <c r="ES681" s="53"/>
      <c r="ET681" s="53"/>
      <c r="EU681" s="53"/>
      <c r="EV681" s="53"/>
      <c r="EW681" s="53"/>
      <c r="EX681" s="53"/>
      <c r="EY681" s="53"/>
      <c r="EZ681" s="53"/>
      <c r="FA681" s="53"/>
      <c r="FB681" s="53"/>
      <c r="FC681" s="53"/>
      <c r="FD681" s="53"/>
      <c r="FE681" s="53"/>
      <c r="FF681" s="53"/>
      <c r="FG681" s="53"/>
      <c r="FH681" s="53"/>
      <c r="FI681" s="53"/>
      <c r="FJ681" s="53"/>
      <c r="FK681" s="53"/>
      <c r="FL681" s="53"/>
      <c r="FM681" s="53"/>
      <c r="FN681" s="53"/>
      <c r="FO681" s="53"/>
      <c r="FP681" s="53"/>
      <c r="FQ681" s="53"/>
      <c r="FR681" s="53"/>
      <c r="FS681" s="53"/>
      <c r="FT681" s="53"/>
      <c r="FU681" s="53"/>
      <c r="FV681" s="53"/>
      <c r="FW681" s="53"/>
      <c r="FX681" s="53"/>
      <c r="FY681" s="53"/>
      <c r="FZ681" s="53"/>
      <c r="GA681" s="53"/>
      <c r="GB681" s="53"/>
      <c r="GC681" s="53"/>
      <c r="GD681" s="53"/>
      <c r="GE681" s="53"/>
      <c r="GF681" s="53"/>
      <c r="GG681" s="53"/>
      <c r="GH681" s="53"/>
      <c r="GI681" s="53"/>
      <c r="GJ681" s="53"/>
      <c r="GK681" s="53"/>
      <c r="GL681" s="53"/>
      <c r="GM681" s="53"/>
      <c r="GN681" s="53"/>
      <c r="GO681" s="53"/>
      <c r="GP681" s="53"/>
      <c r="GQ681" s="53"/>
      <c r="GR681" s="53"/>
      <c r="GS681" s="53"/>
      <c r="GT681" s="53"/>
      <c r="GU681" s="53"/>
      <c r="GV681" s="53"/>
      <c r="GW681" s="53"/>
      <c r="GX681" s="53"/>
      <c r="GY681" s="53"/>
      <c r="GZ681" s="53"/>
      <c r="HA681" s="53"/>
      <c r="HB681" s="53"/>
      <c r="HC681" s="53"/>
      <c r="HD681" s="53"/>
      <c r="HE681" s="53"/>
      <c r="HF681" s="53"/>
      <c r="HG681" s="53"/>
      <c r="HH681" s="53"/>
      <c r="HI681" s="53"/>
      <c r="HJ681" s="53"/>
      <c r="HK681" s="53"/>
      <c r="HL681" s="53"/>
      <c r="HM681" s="53"/>
      <c r="HN681" s="53"/>
      <c r="HO681" s="53"/>
      <c r="HP681" s="53"/>
      <c r="HQ681" s="53"/>
      <c r="HR681" s="53"/>
      <c r="HS681" s="53"/>
      <c r="HT681" s="53"/>
      <c r="HU681" s="53"/>
      <c r="HV681" s="53"/>
      <c r="HW681" s="53"/>
      <c r="HX681" s="53"/>
      <c r="HY681" s="53"/>
      <c r="HZ681" s="53"/>
      <c r="IA681" s="53"/>
    </row>
    <row r="682" spans="1:235" ht="11.25">
      <c r="A682" s="8" t="s">
        <v>198</v>
      </c>
      <c r="B682" s="6"/>
      <c r="C682" s="6"/>
      <c r="D682" s="49"/>
      <c r="E682" s="49"/>
      <c r="F682" s="49"/>
      <c r="G682" s="7"/>
      <c r="H682" s="7"/>
      <c r="I682" s="7"/>
      <c r="J682" s="7"/>
      <c r="K682" s="87"/>
      <c r="L682" s="87"/>
      <c r="M682" s="87"/>
      <c r="N682" s="87"/>
      <c r="O682" s="96"/>
      <c r="P682" s="96"/>
      <c r="Q682" s="24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3"/>
      <c r="AM682" s="53"/>
      <c r="AN682" s="53"/>
      <c r="AO682" s="53"/>
      <c r="AP682" s="53"/>
      <c r="AQ682" s="53"/>
      <c r="AR682" s="53"/>
      <c r="AS682" s="53"/>
      <c r="AT682" s="53"/>
      <c r="AU682" s="53"/>
      <c r="AV682" s="53"/>
      <c r="AW682" s="53"/>
      <c r="AX682" s="53"/>
      <c r="AY682" s="53"/>
      <c r="AZ682" s="53"/>
      <c r="BA682" s="53"/>
      <c r="BB682" s="53"/>
      <c r="BC682" s="53"/>
      <c r="BD682" s="53"/>
      <c r="BE682" s="53"/>
      <c r="BF682" s="53"/>
      <c r="BG682" s="53"/>
      <c r="BH682" s="53"/>
      <c r="BI682" s="53"/>
      <c r="BJ682" s="53"/>
      <c r="BK682" s="53"/>
      <c r="BL682" s="53"/>
      <c r="BM682" s="53"/>
      <c r="BN682" s="53"/>
      <c r="BO682" s="53"/>
      <c r="BP682" s="53"/>
      <c r="BQ682" s="53"/>
      <c r="BR682" s="53"/>
      <c r="BS682" s="53"/>
      <c r="BT682" s="53"/>
      <c r="BU682" s="53"/>
      <c r="BV682" s="53"/>
      <c r="BW682" s="53"/>
      <c r="BX682" s="53"/>
      <c r="BY682" s="53"/>
      <c r="BZ682" s="53"/>
      <c r="CA682" s="53"/>
      <c r="CB682" s="53"/>
      <c r="CC682" s="53"/>
      <c r="CD682" s="53"/>
      <c r="CE682" s="53"/>
      <c r="CF682" s="53"/>
      <c r="CG682" s="53"/>
      <c r="CH682" s="53"/>
      <c r="CI682" s="53"/>
      <c r="CJ682" s="53"/>
      <c r="CK682" s="53"/>
      <c r="CL682" s="53"/>
      <c r="CM682" s="53"/>
      <c r="CN682" s="53"/>
      <c r="CO682" s="53"/>
      <c r="CP682" s="53"/>
      <c r="CQ682" s="53"/>
      <c r="CR682" s="53"/>
      <c r="CS682" s="53"/>
      <c r="CT682" s="53"/>
      <c r="CU682" s="53"/>
      <c r="CV682" s="53"/>
      <c r="CW682" s="53"/>
      <c r="CX682" s="53"/>
      <c r="CY682" s="53"/>
      <c r="CZ682" s="53"/>
      <c r="DA682" s="53"/>
      <c r="DB682" s="53"/>
      <c r="DC682" s="53"/>
      <c r="DD682" s="53"/>
      <c r="DE682" s="53"/>
      <c r="DF682" s="53"/>
      <c r="DG682" s="53"/>
      <c r="DH682" s="53"/>
      <c r="DI682" s="53"/>
      <c r="DJ682" s="53"/>
      <c r="DK682" s="53"/>
      <c r="DL682" s="53"/>
      <c r="DM682" s="53"/>
      <c r="DN682" s="53"/>
      <c r="DO682" s="53"/>
      <c r="DP682" s="53"/>
      <c r="DQ682" s="53"/>
      <c r="DR682" s="53"/>
      <c r="DS682" s="53"/>
      <c r="DT682" s="53"/>
      <c r="DU682" s="53"/>
      <c r="DV682" s="53"/>
      <c r="DW682" s="53"/>
      <c r="DX682" s="53"/>
      <c r="DY682" s="53"/>
      <c r="DZ682" s="53"/>
      <c r="EA682" s="53"/>
      <c r="EB682" s="53"/>
      <c r="EC682" s="53"/>
      <c r="ED682" s="53"/>
      <c r="EE682" s="53"/>
      <c r="EF682" s="53"/>
      <c r="EG682" s="53"/>
      <c r="EH682" s="53"/>
      <c r="EI682" s="53"/>
      <c r="EJ682" s="53"/>
      <c r="EK682" s="53"/>
      <c r="EL682" s="53"/>
      <c r="EM682" s="53"/>
      <c r="EN682" s="53"/>
      <c r="EO682" s="53"/>
      <c r="EP682" s="53"/>
      <c r="EQ682" s="53"/>
      <c r="ER682" s="53"/>
      <c r="ES682" s="53"/>
      <c r="ET682" s="53"/>
      <c r="EU682" s="53"/>
      <c r="EV682" s="53"/>
      <c r="EW682" s="53"/>
      <c r="EX682" s="53"/>
      <c r="EY682" s="53"/>
      <c r="EZ682" s="53"/>
      <c r="FA682" s="53"/>
      <c r="FB682" s="53"/>
      <c r="FC682" s="53"/>
      <c r="FD682" s="53"/>
      <c r="FE682" s="53"/>
      <c r="FF682" s="53"/>
      <c r="FG682" s="53"/>
      <c r="FH682" s="53"/>
      <c r="FI682" s="53"/>
      <c r="FJ682" s="53"/>
      <c r="FK682" s="53"/>
      <c r="FL682" s="53"/>
      <c r="FM682" s="53"/>
      <c r="FN682" s="53"/>
      <c r="FO682" s="53"/>
      <c r="FP682" s="53"/>
      <c r="FQ682" s="53"/>
      <c r="FR682" s="53"/>
      <c r="FS682" s="53"/>
      <c r="FT682" s="53"/>
      <c r="FU682" s="53"/>
      <c r="FV682" s="53"/>
      <c r="FW682" s="53"/>
      <c r="FX682" s="53"/>
      <c r="FY682" s="53"/>
      <c r="FZ682" s="53"/>
      <c r="GA682" s="53"/>
      <c r="GB682" s="53"/>
      <c r="GC682" s="53"/>
      <c r="GD682" s="53"/>
      <c r="GE682" s="53"/>
      <c r="GF682" s="53"/>
      <c r="GG682" s="53"/>
      <c r="GH682" s="53"/>
      <c r="GI682" s="53"/>
      <c r="GJ682" s="53"/>
      <c r="GK682" s="53"/>
      <c r="GL682" s="53"/>
      <c r="GM682" s="53"/>
      <c r="GN682" s="53"/>
      <c r="GO682" s="53"/>
      <c r="GP682" s="53"/>
      <c r="GQ682" s="53"/>
      <c r="GR682" s="53"/>
      <c r="GS682" s="53"/>
      <c r="GT682" s="53"/>
      <c r="GU682" s="53"/>
      <c r="GV682" s="53"/>
      <c r="GW682" s="53"/>
      <c r="GX682" s="53"/>
      <c r="GY682" s="53"/>
      <c r="GZ682" s="53"/>
      <c r="HA682" s="53"/>
      <c r="HB682" s="53"/>
      <c r="HC682" s="53"/>
      <c r="HD682" s="53"/>
      <c r="HE682" s="53"/>
      <c r="HF682" s="53"/>
      <c r="HG682" s="53"/>
      <c r="HH682" s="53"/>
      <c r="HI682" s="53"/>
      <c r="HJ682" s="53"/>
      <c r="HK682" s="53"/>
      <c r="HL682" s="53"/>
      <c r="HM682" s="53"/>
      <c r="HN682" s="53"/>
      <c r="HO682" s="53"/>
      <c r="HP682" s="53"/>
      <c r="HQ682" s="53"/>
      <c r="HR682" s="53"/>
      <c r="HS682" s="53"/>
      <c r="HT682" s="53"/>
      <c r="HU682" s="53"/>
      <c r="HV682" s="53"/>
      <c r="HW682" s="53"/>
      <c r="HX682" s="53"/>
      <c r="HY682" s="53"/>
      <c r="HZ682" s="53"/>
      <c r="IA682" s="53"/>
    </row>
    <row r="683" spans="1:235" ht="22.5">
      <c r="A683" s="34" t="s">
        <v>437</v>
      </c>
      <c r="B683" s="6"/>
      <c r="C683" s="6"/>
      <c r="D683" s="49"/>
      <c r="E683" s="49"/>
      <c r="F683" s="49"/>
      <c r="G683" s="30"/>
      <c r="H683" s="36">
        <f>H685</f>
        <v>0</v>
      </c>
      <c r="I683" s="36"/>
      <c r="J683" s="36">
        <f>H683</f>
        <v>0</v>
      </c>
      <c r="K683" s="87"/>
      <c r="L683" s="87"/>
      <c r="M683" s="87"/>
      <c r="N683" s="87"/>
      <c r="O683" s="161">
        <f>O685</f>
        <v>-740000</v>
      </c>
      <c r="P683" s="161">
        <f>P685</f>
        <v>-740000</v>
      </c>
      <c r="Q683" s="24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3"/>
      <c r="AM683" s="53"/>
      <c r="AN683" s="53"/>
      <c r="AO683" s="53"/>
      <c r="AP683" s="53"/>
      <c r="AQ683" s="53"/>
      <c r="AR683" s="53"/>
      <c r="AS683" s="53"/>
      <c r="AT683" s="53"/>
      <c r="AU683" s="53"/>
      <c r="AV683" s="53"/>
      <c r="AW683" s="53"/>
      <c r="AX683" s="53"/>
      <c r="AY683" s="53"/>
      <c r="AZ683" s="53"/>
      <c r="BA683" s="53"/>
      <c r="BB683" s="53"/>
      <c r="BC683" s="53"/>
      <c r="BD683" s="53"/>
      <c r="BE683" s="53"/>
      <c r="BF683" s="53"/>
      <c r="BG683" s="53"/>
      <c r="BH683" s="53"/>
      <c r="BI683" s="53"/>
      <c r="BJ683" s="53"/>
      <c r="BK683" s="53"/>
      <c r="BL683" s="53"/>
      <c r="BM683" s="53"/>
      <c r="BN683" s="53"/>
      <c r="BO683" s="53"/>
      <c r="BP683" s="53"/>
      <c r="BQ683" s="53"/>
      <c r="BR683" s="53"/>
      <c r="BS683" s="53"/>
      <c r="BT683" s="53"/>
      <c r="BU683" s="53"/>
      <c r="BV683" s="53"/>
      <c r="BW683" s="53"/>
      <c r="BX683" s="53"/>
      <c r="BY683" s="53"/>
      <c r="BZ683" s="53"/>
      <c r="CA683" s="53"/>
      <c r="CB683" s="53"/>
      <c r="CC683" s="53"/>
      <c r="CD683" s="53"/>
      <c r="CE683" s="53"/>
      <c r="CF683" s="53"/>
      <c r="CG683" s="53"/>
      <c r="CH683" s="53"/>
      <c r="CI683" s="53"/>
      <c r="CJ683" s="53"/>
      <c r="CK683" s="53"/>
      <c r="CL683" s="53"/>
      <c r="CM683" s="53"/>
      <c r="CN683" s="53"/>
      <c r="CO683" s="53"/>
      <c r="CP683" s="53"/>
      <c r="CQ683" s="53"/>
      <c r="CR683" s="53"/>
      <c r="CS683" s="53"/>
      <c r="CT683" s="53"/>
      <c r="CU683" s="53"/>
      <c r="CV683" s="53"/>
      <c r="CW683" s="53"/>
      <c r="CX683" s="53"/>
      <c r="CY683" s="53"/>
      <c r="CZ683" s="53"/>
      <c r="DA683" s="53"/>
      <c r="DB683" s="53"/>
      <c r="DC683" s="53"/>
      <c r="DD683" s="53"/>
      <c r="DE683" s="53"/>
      <c r="DF683" s="53"/>
      <c r="DG683" s="53"/>
      <c r="DH683" s="53"/>
      <c r="DI683" s="53"/>
      <c r="DJ683" s="53"/>
      <c r="DK683" s="53"/>
      <c r="DL683" s="53"/>
      <c r="DM683" s="53"/>
      <c r="DN683" s="53"/>
      <c r="DO683" s="53"/>
      <c r="DP683" s="53"/>
      <c r="DQ683" s="53"/>
      <c r="DR683" s="53"/>
      <c r="DS683" s="53"/>
      <c r="DT683" s="53"/>
      <c r="DU683" s="53"/>
      <c r="DV683" s="53"/>
      <c r="DW683" s="53"/>
      <c r="DX683" s="53"/>
      <c r="DY683" s="53"/>
      <c r="DZ683" s="53"/>
      <c r="EA683" s="53"/>
      <c r="EB683" s="53"/>
      <c r="EC683" s="53"/>
      <c r="ED683" s="53"/>
      <c r="EE683" s="53"/>
      <c r="EF683" s="53"/>
      <c r="EG683" s="53"/>
      <c r="EH683" s="53"/>
      <c r="EI683" s="53"/>
      <c r="EJ683" s="53"/>
      <c r="EK683" s="53"/>
      <c r="EL683" s="53"/>
      <c r="EM683" s="53"/>
      <c r="EN683" s="53"/>
      <c r="EO683" s="53"/>
      <c r="EP683" s="53"/>
      <c r="EQ683" s="53"/>
      <c r="ER683" s="53"/>
      <c r="ES683" s="53"/>
      <c r="ET683" s="53"/>
      <c r="EU683" s="53"/>
      <c r="EV683" s="53"/>
      <c r="EW683" s="53"/>
      <c r="EX683" s="53"/>
      <c r="EY683" s="53"/>
      <c r="EZ683" s="53"/>
      <c r="FA683" s="53"/>
      <c r="FB683" s="53"/>
      <c r="FC683" s="53"/>
      <c r="FD683" s="53"/>
      <c r="FE683" s="53"/>
      <c r="FF683" s="53"/>
      <c r="FG683" s="53"/>
      <c r="FH683" s="53"/>
      <c r="FI683" s="53"/>
      <c r="FJ683" s="53"/>
      <c r="FK683" s="53"/>
      <c r="FL683" s="53"/>
      <c r="FM683" s="53"/>
      <c r="FN683" s="53"/>
      <c r="FO683" s="53"/>
      <c r="FP683" s="53"/>
      <c r="FQ683" s="53"/>
      <c r="FR683" s="53"/>
      <c r="FS683" s="53"/>
      <c r="FT683" s="53"/>
      <c r="FU683" s="53"/>
      <c r="FV683" s="53"/>
      <c r="FW683" s="53"/>
      <c r="FX683" s="53"/>
      <c r="FY683" s="53"/>
      <c r="FZ683" s="53"/>
      <c r="GA683" s="53"/>
      <c r="GB683" s="53"/>
      <c r="GC683" s="53"/>
      <c r="GD683" s="53"/>
      <c r="GE683" s="53"/>
      <c r="GF683" s="53"/>
      <c r="GG683" s="53"/>
      <c r="GH683" s="53"/>
      <c r="GI683" s="53"/>
      <c r="GJ683" s="53"/>
      <c r="GK683" s="53"/>
      <c r="GL683" s="53"/>
      <c r="GM683" s="53"/>
      <c r="GN683" s="53"/>
      <c r="GO683" s="53"/>
      <c r="GP683" s="53"/>
      <c r="GQ683" s="53"/>
      <c r="GR683" s="53"/>
      <c r="GS683" s="53"/>
      <c r="GT683" s="53"/>
      <c r="GU683" s="53"/>
      <c r="GV683" s="53"/>
      <c r="GW683" s="53"/>
      <c r="GX683" s="53"/>
      <c r="GY683" s="53"/>
      <c r="GZ683" s="53"/>
      <c r="HA683" s="53"/>
      <c r="HB683" s="53"/>
      <c r="HC683" s="53"/>
      <c r="HD683" s="53"/>
      <c r="HE683" s="53"/>
      <c r="HF683" s="53"/>
      <c r="HG683" s="53"/>
      <c r="HH683" s="53"/>
      <c r="HI683" s="53"/>
      <c r="HJ683" s="53"/>
      <c r="HK683" s="53"/>
      <c r="HL683" s="53"/>
      <c r="HM683" s="53"/>
      <c r="HN683" s="53"/>
      <c r="HO683" s="53"/>
      <c r="HP683" s="53"/>
      <c r="HQ683" s="53"/>
      <c r="HR683" s="53"/>
      <c r="HS683" s="53"/>
      <c r="HT683" s="53"/>
      <c r="HU683" s="53"/>
      <c r="HV683" s="53"/>
      <c r="HW683" s="53"/>
      <c r="HX683" s="53"/>
      <c r="HY683" s="53"/>
      <c r="HZ683" s="53"/>
      <c r="IA683" s="53"/>
    </row>
    <row r="684" spans="1:235" ht="11.25">
      <c r="A684" s="5" t="s">
        <v>4</v>
      </c>
      <c r="B684" s="6"/>
      <c r="C684" s="6"/>
      <c r="D684" s="49"/>
      <c r="E684" s="49"/>
      <c r="F684" s="49"/>
      <c r="G684" s="7"/>
      <c r="H684" s="7"/>
      <c r="I684" s="7"/>
      <c r="J684" s="7"/>
      <c r="K684" s="87"/>
      <c r="L684" s="87"/>
      <c r="M684" s="87"/>
      <c r="N684" s="87"/>
      <c r="O684" s="96"/>
      <c r="P684" s="96"/>
      <c r="Q684" s="24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3"/>
      <c r="AM684" s="53"/>
      <c r="AN684" s="53"/>
      <c r="AO684" s="53"/>
      <c r="AP684" s="53"/>
      <c r="AQ684" s="53"/>
      <c r="AR684" s="53"/>
      <c r="AS684" s="53"/>
      <c r="AT684" s="53"/>
      <c r="AU684" s="53"/>
      <c r="AV684" s="53"/>
      <c r="AW684" s="53"/>
      <c r="AX684" s="53"/>
      <c r="AY684" s="53"/>
      <c r="AZ684" s="53"/>
      <c r="BA684" s="53"/>
      <c r="BB684" s="53"/>
      <c r="BC684" s="53"/>
      <c r="BD684" s="53"/>
      <c r="BE684" s="53"/>
      <c r="BF684" s="53"/>
      <c r="BG684" s="53"/>
      <c r="BH684" s="53"/>
      <c r="BI684" s="53"/>
      <c r="BJ684" s="53"/>
      <c r="BK684" s="53"/>
      <c r="BL684" s="53"/>
      <c r="BM684" s="53"/>
      <c r="BN684" s="53"/>
      <c r="BO684" s="53"/>
      <c r="BP684" s="53"/>
      <c r="BQ684" s="53"/>
      <c r="BR684" s="53"/>
      <c r="BS684" s="53"/>
      <c r="BT684" s="53"/>
      <c r="BU684" s="53"/>
      <c r="BV684" s="53"/>
      <c r="BW684" s="53"/>
      <c r="BX684" s="53"/>
      <c r="BY684" s="53"/>
      <c r="BZ684" s="53"/>
      <c r="CA684" s="53"/>
      <c r="CB684" s="53"/>
      <c r="CC684" s="53"/>
      <c r="CD684" s="53"/>
      <c r="CE684" s="53"/>
      <c r="CF684" s="53"/>
      <c r="CG684" s="53"/>
      <c r="CH684" s="53"/>
      <c r="CI684" s="53"/>
      <c r="CJ684" s="53"/>
      <c r="CK684" s="53"/>
      <c r="CL684" s="53"/>
      <c r="CM684" s="53"/>
      <c r="CN684" s="53"/>
      <c r="CO684" s="53"/>
      <c r="CP684" s="53"/>
      <c r="CQ684" s="53"/>
      <c r="CR684" s="53"/>
      <c r="CS684" s="53"/>
      <c r="CT684" s="53"/>
      <c r="CU684" s="53"/>
      <c r="CV684" s="53"/>
      <c r="CW684" s="53"/>
      <c r="CX684" s="53"/>
      <c r="CY684" s="53"/>
      <c r="CZ684" s="53"/>
      <c r="DA684" s="53"/>
      <c r="DB684" s="53"/>
      <c r="DC684" s="53"/>
      <c r="DD684" s="53"/>
      <c r="DE684" s="53"/>
      <c r="DF684" s="53"/>
      <c r="DG684" s="53"/>
      <c r="DH684" s="53"/>
      <c r="DI684" s="53"/>
      <c r="DJ684" s="53"/>
      <c r="DK684" s="53"/>
      <c r="DL684" s="53"/>
      <c r="DM684" s="53"/>
      <c r="DN684" s="53"/>
      <c r="DO684" s="53"/>
      <c r="DP684" s="53"/>
      <c r="DQ684" s="53"/>
      <c r="DR684" s="53"/>
      <c r="DS684" s="53"/>
      <c r="DT684" s="53"/>
      <c r="DU684" s="53"/>
      <c r="DV684" s="53"/>
      <c r="DW684" s="53"/>
      <c r="DX684" s="53"/>
      <c r="DY684" s="53"/>
      <c r="DZ684" s="53"/>
      <c r="EA684" s="53"/>
      <c r="EB684" s="53"/>
      <c r="EC684" s="53"/>
      <c r="ED684" s="53"/>
      <c r="EE684" s="53"/>
      <c r="EF684" s="53"/>
      <c r="EG684" s="53"/>
      <c r="EH684" s="53"/>
      <c r="EI684" s="53"/>
      <c r="EJ684" s="53"/>
      <c r="EK684" s="53"/>
      <c r="EL684" s="53"/>
      <c r="EM684" s="53"/>
      <c r="EN684" s="53"/>
      <c r="EO684" s="53"/>
      <c r="EP684" s="53"/>
      <c r="EQ684" s="53"/>
      <c r="ER684" s="53"/>
      <c r="ES684" s="53"/>
      <c r="ET684" s="53"/>
      <c r="EU684" s="53"/>
      <c r="EV684" s="53"/>
      <c r="EW684" s="53"/>
      <c r="EX684" s="53"/>
      <c r="EY684" s="53"/>
      <c r="EZ684" s="53"/>
      <c r="FA684" s="53"/>
      <c r="FB684" s="53"/>
      <c r="FC684" s="53"/>
      <c r="FD684" s="53"/>
      <c r="FE684" s="53"/>
      <c r="FF684" s="53"/>
      <c r="FG684" s="53"/>
      <c r="FH684" s="53"/>
      <c r="FI684" s="53"/>
      <c r="FJ684" s="53"/>
      <c r="FK684" s="53"/>
      <c r="FL684" s="53"/>
      <c r="FM684" s="53"/>
      <c r="FN684" s="53"/>
      <c r="FO684" s="53"/>
      <c r="FP684" s="53"/>
      <c r="FQ684" s="53"/>
      <c r="FR684" s="53"/>
      <c r="FS684" s="53"/>
      <c r="FT684" s="53"/>
      <c r="FU684" s="53"/>
      <c r="FV684" s="53"/>
      <c r="FW684" s="53"/>
      <c r="FX684" s="53"/>
      <c r="FY684" s="53"/>
      <c r="FZ684" s="53"/>
      <c r="GA684" s="53"/>
      <c r="GB684" s="53"/>
      <c r="GC684" s="53"/>
      <c r="GD684" s="53"/>
      <c r="GE684" s="53"/>
      <c r="GF684" s="53"/>
      <c r="GG684" s="53"/>
      <c r="GH684" s="53"/>
      <c r="GI684" s="53"/>
      <c r="GJ684" s="53"/>
      <c r="GK684" s="53"/>
      <c r="GL684" s="53"/>
      <c r="GM684" s="53"/>
      <c r="GN684" s="53"/>
      <c r="GO684" s="53"/>
      <c r="GP684" s="53"/>
      <c r="GQ684" s="53"/>
      <c r="GR684" s="53"/>
      <c r="GS684" s="53"/>
      <c r="GT684" s="53"/>
      <c r="GU684" s="53"/>
      <c r="GV684" s="53"/>
      <c r="GW684" s="53"/>
      <c r="GX684" s="53"/>
      <c r="GY684" s="53"/>
      <c r="GZ684" s="53"/>
      <c r="HA684" s="53"/>
      <c r="HB684" s="53"/>
      <c r="HC684" s="53"/>
      <c r="HD684" s="53"/>
      <c r="HE684" s="53"/>
      <c r="HF684" s="53"/>
      <c r="HG684" s="53"/>
      <c r="HH684" s="53"/>
      <c r="HI684" s="53"/>
      <c r="HJ684" s="53"/>
      <c r="HK684" s="53"/>
      <c r="HL684" s="53"/>
      <c r="HM684" s="53"/>
      <c r="HN684" s="53"/>
      <c r="HO684" s="53"/>
      <c r="HP684" s="53"/>
      <c r="HQ684" s="53"/>
      <c r="HR684" s="53"/>
      <c r="HS684" s="53"/>
      <c r="HT684" s="53"/>
      <c r="HU684" s="53"/>
      <c r="HV684" s="53"/>
      <c r="HW684" s="53"/>
      <c r="HX684" s="53"/>
      <c r="HY684" s="53"/>
      <c r="HZ684" s="53"/>
      <c r="IA684" s="53"/>
    </row>
    <row r="685" spans="1:235" ht="22.5">
      <c r="A685" s="8" t="s">
        <v>200</v>
      </c>
      <c r="B685" s="6"/>
      <c r="C685" s="6"/>
      <c r="D685" s="49"/>
      <c r="E685" s="49"/>
      <c r="F685" s="49"/>
      <c r="G685" s="87"/>
      <c r="H685" s="87">
        <f>H687*H689</f>
        <v>0</v>
      </c>
      <c r="I685" s="87"/>
      <c r="J685" s="87">
        <f>H685</f>
        <v>0</v>
      </c>
      <c r="K685" s="87"/>
      <c r="L685" s="87"/>
      <c r="M685" s="87"/>
      <c r="N685" s="87"/>
      <c r="O685" s="96">
        <f>O687*O689</f>
        <v>-740000</v>
      </c>
      <c r="P685" s="96">
        <f>P687*P689</f>
        <v>-740000</v>
      </c>
      <c r="Q685" s="24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3"/>
      <c r="AM685" s="53"/>
      <c r="AN685" s="53"/>
      <c r="AO685" s="53"/>
      <c r="AP685" s="53"/>
      <c r="AQ685" s="53"/>
      <c r="AR685" s="53"/>
      <c r="AS685" s="53"/>
      <c r="AT685" s="53"/>
      <c r="AU685" s="53"/>
      <c r="AV685" s="53"/>
      <c r="AW685" s="53"/>
      <c r="AX685" s="53"/>
      <c r="AY685" s="53"/>
      <c r="AZ685" s="53"/>
      <c r="BA685" s="53"/>
      <c r="BB685" s="53"/>
      <c r="BC685" s="53"/>
      <c r="BD685" s="53"/>
      <c r="BE685" s="53"/>
      <c r="BF685" s="53"/>
      <c r="BG685" s="53"/>
      <c r="BH685" s="53"/>
      <c r="BI685" s="53"/>
      <c r="BJ685" s="53"/>
      <c r="BK685" s="53"/>
      <c r="BL685" s="53"/>
      <c r="BM685" s="53"/>
      <c r="BN685" s="53"/>
      <c r="BO685" s="53"/>
      <c r="BP685" s="53"/>
      <c r="BQ685" s="53"/>
      <c r="BR685" s="53"/>
      <c r="BS685" s="53"/>
      <c r="BT685" s="53"/>
      <c r="BU685" s="53"/>
      <c r="BV685" s="53"/>
      <c r="BW685" s="53"/>
      <c r="BX685" s="53"/>
      <c r="BY685" s="53"/>
      <c r="BZ685" s="53"/>
      <c r="CA685" s="53"/>
      <c r="CB685" s="53"/>
      <c r="CC685" s="53"/>
      <c r="CD685" s="53"/>
      <c r="CE685" s="53"/>
      <c r="CF685" s="53"/>
      <c r="CG685" s="53"/>
      <c r="CH685" s="53"/>
      <c r="CI685" s="53"/>
      <c r="CJ685" s="53"/>
      <c r="CK685" s="53"/>
      <c r="CL685" s="53"/>
      <c r="CM685" s="53"/>
      <c r="CN685" s="53"/>
      <c r="CO685" s="53"/>
      <c r="CP685" s="53"/>
      <c r="CQ685" s="53"/>
      <c r="CR685" s="53"/>
      <c r="CS685" s="53"/>
      <c r="CT685" s="53"/>
      <c r="CU685" s="53"/>
      <c r="CV685" s="53"/>
      <c r="CW685" s="53"/>
      <c r="CX685" s="53"/>
      <c r="CY685" s="53"/>
      <c r="CZ685" s="53"/>
      <c r="DA685" s="53"/>
      <c r="DB685" s="53"/>
      <c r="DC685" s="53"/>
      <c r="DD685" s="53"/>
      <c r="DE685" s="53"/>
      <c r="DF685" s="53"/>
      <c r="DG685" s="53"/>
      <c r="DH685" s="53"/>
      <c r="DI685" s="53"/>
      <c r="DJ685" s="53"/>
      <c r="DK685" s="53"/>
      <c r="DL685" s="53"/>
      <c r="DM685" s="53"/>
      <c r="DN685" s="53"/>
      <c r="DO685" s="53"/>
      <c r="DP685" s="53"/>
      <c r="DQ685" s="53"/>
      <c r="DR685" s="53"/>
      <c r="DS685" s="53"/>
      <c r="DT685" s="53"/>
      <c r="DU685" s="53"/>
      <c r="DV685" s="53"/>
      <c r="DW685" s="53"/>
      <c r="DX685" s="53"/>
      <c r="DY685" s="53"/>
      <c r="DZ685" s="53"/>
      <c r="EA685" s="53"/>
      <c r="EB685" s="53"/>
      <c r="EC685" s="53"/>
      <c r="ED685" s="53"/>
      <c r="EE685" s="53"/>
      <c r="EF685" s="53"/>
      <c r="EG685" s="53"/>
      <c r="EH685" s="53"/>
      <c r="EI685" s="53"/>
      <c r="EJ685" s="53"/>
      <c r="EK685" s="53"/>
      <c r="EL685" s="53"/>
      <c r="EM685" s="53"/>
      <c r="EN685" s="53"/>
      <c r="EO685" s="53"/>
      <c r="EP685" s="53"/>
      <c r="EQ685" s="53"/>
      <c r="ER685" s="53"/>
      <c r="ES685" s="53"/>
      <c r="ET685" s="53"/>
      <c r="EU685" s="53"/>
      <c r="EV685" s="53"/>
      <c r="EW685" s="53"/>
      <c r="EX685" s="53"/>
      <c r="EY685" s="53"/>
      <c r="EZ685" s="53"/>
      <c r="FA685" s="53"/>
      <c r="FB685" s="53"/>
      <c r="FC685" s="53"/>
      <c r="FD685" s="53"/>
      <c r="FE685" s="53"/>
      <c r="FF685" s="53"/>
      <c r="FG685" s="53"/>
      <c r="FH685" s="53"/>
      <c r="FI685" s="53"/>
      <c r="FJ685" s="53"/>
      <c r="FK685" s="53"/>
      <c r="FL685" s="53"/>
      <c r="FM685" s="53"/>
      <c r="FN685" s="53"/>
      <c r="FO685" s="53"/>
      <c r="FP685" s="53"/>
      <c r="FQ685" s="53"/>
      <c r="FR685" s="53"/>
      <c r="FS685" s="53"/>
      <c r="FT685" s="53"/>
      <c r="FU685" s="53"/>
      <c r="FV685" s="53"/>
      <c r="FW685" s="53"/>
      <c r="FX685" s="53"/>
      <c r="FY685" s="53"/>
      <c r="FZ685" s="53"/>
      <c r="GA685" s="53"/>
      <c r="GB685" s="53"/>
      <c r="GC685" s="53"/>
      <c r="GD685" s="53"/>
      <c r="GE685" s="53"/>
      <c r="GF685" s="53"/>
      <c r="GG685" s="53"/>
      <c r="GH685" s="53"/>
      <c r="GI685" s="53"/>
      <c r="GJ685" s="53"/>
      <c r="GK685" s="53"/>
      <c r="GL685" s="53"/>
      <c r="GM685" s="53"/>
      <c r="GN685" s="53"/>
      <c r="GO685" s="53"/>
      <c r="GP685" s="53"/>
      <c r="GQ685" s="53"/>
      <c r="GR685" s="53"/>
      <c r="GS685" s="53"/>
      <c r="GT685" s="53"/>
      <c r="GU685" s="53"/>
      <c r="GV685" s="53"/>
      <c r="GW685" s="53"/>
      <c r="GX685" s="53"/>
      <c r="GY685" s="53"/>
      <c r="GZ685" s="53"/>
      <c r="HA685" s="53"/>
      <c r="HB685" s="53"/>
      <c r="HC685" s="53"/>
      <c r="HD685" s="53"/>
      <c r="HE685" s="53"/>
      <c r="HF685" s="53"/>
      <c r="HG685" s="53"/>
      <c r="HH685" s="53"/>
      <c r="HI685" s="53"/>
      <c r="HJ685" s="53"/>
      <c r="HK685" s="53"/>
      <c r="HL685" s="53"/>
      <c r="HM685" s="53"/>
      <c r="HN685" s="53"/>
      <c r="HO685" s="53"/>
      <c r="HP685" s="53"/>
      <c r="HQ685" s="53"/>
      <c r="HR685" s="53"/>
      <c r="HS685" s="53"/>
      <c r="HT685" s="53"/>
      <c r="HU685" s="53"/>
      <c r="HV685" s="53"/>
      <c r="HW685" s="53"/>
      <c r="HX685" s="53"/>
      <c r="HY685" s="53"/>
      <c r="HZ685" s="53"/>
      <c r="IA685" s="53"/>
    </row>
    <row r="686" spans="1:235" ht="11.25">
      <c r="A686" s="5" t="s">
        <v>5</v>
      </c>
      <c r="B686" s="6"/>
      <c r="C686" s="6"/>
      <c r="D686" s="49"/>
      <c r="E686" s="49"/>
      <c r="F686" s="49"/>
      <c r="G686" s="87"/>
      <c r="H686" s="87"/>
      <c r="I686" s="87"/>
      <c r="J686" s="87"/>
      <c r="K686" s="87"/>
      <c r="L686" s="87"/>
      <c r="M686" s="87"/>
      <c r="N686" s="87"/>
      <c r="O686" s="96"/>
      <c r="P686" s="96"/>
      <c r="Q686" s="24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3"/>
      <c r="AM686" s="53"/>
      <c r="AN686" s="53"/>
      <c r="AO686" s="53"/>
      <c r="AP686" s="53"/>
      <c r="AQ686" s="53"/>
      <c r="AR686" s="53"/>
      <c r="AS686" s="53"/>
      <c r="AT686" s="53"/>
      <c r="AU686" s="53"/>
      <c r="AV686" s="53"/>
      <c r="AW686" s="53"/>
      <c r="AX686" s="53"/>
      <c r="AY686" s="53"/>
      <c r="AZ686" s="53"/>
      <c r="BA686" s="53"/>
      <c r="BB686" s="53"/>
      <c r="BC686" s="53"/>
      <c r="BD686" s="53"/>
      <c r="BE686" s="53"/>
      <c r="BF686" s="53"/>
      <c r="BG686" s="53"/>
      <c r="BH686" s="53"/>
      <c r="BI686" s="53"/>
      <c r="BJ686" s="53"/>
      <c r="BK686" s="53"/>
      <c r="BL686" s="53"/>
      <c r="BM686" s="53"/>
      <c r="BN686" s="53"/>
      <c r="BO686" s="53"/>
      <c r="BP686" s="53"/>
      <c r="BQ686" s="53"/>
      <c r="BR686" s="53"/>
      <c r="BS686" s="53"/>
      <c r="BT686" s="53"/>
      <c r="BU686" s="53"/>
      <c r="BV686" s="53"/>
      <c r="BW686" s="53"/>
      <c r="BX686" s="53"/>
      <c r="BY686" s="53"/>
      <c r="BZ686" s="53"/>
      <c r="CA686" s="53"/>
      <c r="CB686" s="53"/>
      <c r="CC686" s="53"/>
      <c r="CD686" s="53"/>
      <c r="CE686" s="53"/>
      <c r="CF686" s="53"/>
      <c r="CG686" s="53"/>
      <c r="CH686" s="53"/>
      <c r="CI686" s="53"/>
      <c r="CJ686" s="53"/>
      <c r="CK686" s="53"/>
      <c r="CL686" s="53"/>
      <c r="CM686" s="53"/>
      <c r="CN686" s="53"/>
      <c r="CO686" s="53"/>
      <c r="CP686" s="53"/>
      <c r="CQ686" s="53"/>
      <c r="CR686" s="53"/>
      <c r="CS686" s="53"/>
      <c r="CT686" s="53"/>
      <c r="CU686" s="53"/>
      <c r="CV686" s="53"/>
      <c r="CW686" s="53"/>
      <c r="CX686" s="53"/>
      <c r="CY686" s="53"/>
      <c r="CZ686" s="53"/>
      <c r="DA686" s="53"/>
      <c r="DB686" s="53"/>
      <c r="DC686" s="53"/>
      <c r="DD686" s="53"/>
      <c r="DE686" s="53"/>
      <c r="DF686" s="53"/>
      <c r="DG686" s="53"/>
      <c r="DH686" s="53"/>
      <c r="DI686" s="53"/>
      <c r="DJ686" s="53"/>
      <c r="DK686" s="53"/>
      <c r="DL686" s="53"/>
      <c r="DM686" s="53"/>
      <c r="DN686" s="53"/>
      <c r="DO686" s="53"/>
      <c r="DP686" s="53"/>
      <c r="DQ686" s="53"/>
      <c r="DR686" s="53"/>
      <c r="DS686" s="53"/>
      <c r="DT686" s="53"/>
      <c r="DU686" s="53"/>
      <c r="DV686" s="53"/>
      <c r="DW686" s="53"/>
      <c r="DX686" s="53"/>
      <c r="DY686" s="53"/>
      <c r="DZ686" s="53"/>
      <c r="EA686" s="53"/>
      <c r="EB686" s="53"/>
      <c r="EC686" s="53"/>
      <c r="ED686" s="53"/>
      <c r="EE686" s="53"/>
      <c r="EF686" s="53"/>
      <c r="EG686" s="53"/>
      <c r="EH686" s="53"/>
      <c r="EI686" s="53"/>
      <c r="EJ686" s="53"/>
      <c r="EK686" s="53"/>
      <c r="EL686" s="53"/>
      <c r="EM686" s="53"/>
      <c r="EN686" s="53"/>
      <c r="EO686" s="53"/>
      <c r="EP686" s="53"/>
      <c r="EQ686" s="53"/>
      <c r="ER686" s="53"/>
      <c r="ES686" s="53"/>
      <c r="ET686" s="53"/>
      <c r="EU686" s="53"/>
      <c r="EV686" s="53"/>
      <c r="EW686" s="53"/>
      <c r="EX686" s="53"/>
      <c r="EY686" s="53"/>
      <c r="EZ686" s="53"/>
      <c r="FA686" s="53"/>
      <c r="FB686" s="53"/>
      <c r="FC686" s="53"/>
      <c r="FD686" s="53"/>
      <c r="FE686" s="53"/>
      <c r="FF686" s="53"/>
      <c r="FG686" s="53"/>
      <c r="FH686" s="53"/>
      <c r="FI686" s="53"/>
      <c r="FJ686" s="53"/>
      <c r="FK686" s="53"/>
      <c r="FL686" s="53"/>
      <c r="FM686" s="53"/>
      <c r="FN686" s="53"/>
      <c r="FO686" s="53"/>
      <c r="FP686" s="53"/>
      <c r="FQ686" s="53"/>
      <c r="FR686" s="53"/>
      <c r="FS686" s="53"/>
      <c r="FT686" s="53"/>
      <c r="FU686" s="53"/>
      <c r="FV686" s="53"/>
      <c r="FW686" s="53"/>
      <c r="FX686" s="53"/>
      <c r="FY686" s="53"/>
      <c r="FZ686" s="53"/>
      <c r="GA686" s="53"/>
      <c r="GB686" s="53"/>
      <c r="GC686" s="53"/>
      <c r="GD686" s="53"/>
      <c r="GE686" s="53"/>
      <c r="GF686" s="53"/>
      <c r="GG686" s="53"/>
      <c r="GH686" s="53"/>
      <c r="GI686" s="53"/>
      <c r="GJ686" s="53"/>
      <c r="GK686" s="53"/>
      <c r="GL686" s="53"/>
      <c r="GM686" s="53"/>
      <c r="GN686" s="53"/>
      <c r="GO686" s="53"/>
      <c r="GP686" s="53"/>
      <c r="GQ686" s="53"/>
      <c r="GR686" s="53"/>
      <c r="GS686" s="53"/>
      <c r="GT686" s="53"/>
      <c r="GU686" s="53"/>
      <c r="GV686" s="53"/>
      <c r="GW686" s="53"/>
      <c r="GX686" s="53"/>
      <c r="GY686" s="53"/>
      <c r="GZ686" s="53"/>
      <c r="HA686" s="53"/>
      <c r="HB686" s="53"/>
      <c r="HC686" s="53"/>
      <c r="HD686" s="53"/>
      <c r="HE686" s="53"/>
      <c r="HF686" s="53"/>
      <c r="HG686" s="53"/>
      <c r="HH686" s="53"/>
      <c r="HI686" s="53"/>
      <c r="HJ686" s="53"/>
      <c r="HK686" s="53"/>
      <c r="HL686" s="53"/>
      <c r="HM686" s="53"/>
      <c r="HN686" s="53"/>
      <c r="HO686" s="53"/>
      <c r="HP686" s="53"/>
      <c r="HQ686" s="53"/>
      <c r="HR686" s="53"/>
      <c r="HS686" s="53"/>
      <c r="HT686" s="53"/>
      <c r="HU686" s="53"/>
      <c r="HV686" s="53"/>
      <c r="HW686" s="53"/>
      <c r="HX686" s="53"/>
      <c r="HY686" s="53"/>
      <c r="HZ686" s="53"/>
      <c r="IA686" s="53"/>
    </row>
    <row r="687" spans="1:235" ht="22.5">
      <c r="A687" s="8" t="s">
        <v>199</v>
      </c>
      <c r="B687" s="6"/>
      <c r="C687" s="6"/>
      <c r="D687" s="49"/>
      <c r="E687" s="49"/>
      <c r="F687" s="49"/>
      <c r="G687" s="87"/>
      <c r="H687" s="96">
        <f>1-1</f>
        <v>0</v>
      </c>
      <c r="I687" s="87"/>
      <c r="J687" s="96">
        <f>H687</f>
        <v>0</v>
      </c>
      <c r="K687" s="87"/>
      <c r="L687" s="87"/>
      <c r="M687" s="87"/>
      <c r="N687" s="87"/>
      <c r="O687" s="96">
        <v>1</v>
      </c>
      <c r="P687" s="96">
        <v>1</v>
      </c>
      <c r="Q687" s="24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3"/>
      <c r="AM687" s="53"/>
      <c r="AN687" s="53"/>
      <c r="AO687" s="53"/>
      <c r="AP687" s="53"/>
      <c r="AQ687" s="53"/>
      <c r="AR687" s="53"/>
      <c r="AS687" s="53"/>
      <c r="AT687" s="53"/>
      <c r="AU687" s="53"/>
      <c r="AV687" s="53"/>
      <c r="AW687" s="53"/>
      <c r="AX687" s="53"/>
      <c r="AY687" s="53"/>
      <c r="AZ687" s="53"/>
      <c r="BA687" s="53"/>
      <c r="BB687" s="53"/>
      <c r="BC687" s="53"/>
      <c r="BD687" s="53"/>
      <c r="BE687" s="53"/>
      <c r="BF687" s="53"/>
      <c r="BG687" s="53"/>
      <c r="BH687" s="53"/>
      <c r="BI687" s="53"/>
      <c r="BJ687" s="53"/>
      <c r="BK687" s="53"/>
      <c r="BL687" s="53"/>
      <c r="BM687" s="53"/>
      <c r="BN687" s="53"/>
      <c r="BO687" s="53"/>
      <c r="BP687" s="53"/>
      <c r="BQ687" s="53"/>
      <c r="BR687" s="53"/>
      <c r="BS687" s="53"/>
      <c r="BT687" s="53"/>
      <c r="BU687" s="53"/>
      <c r="BV687" s="53"/>
      <c r="BW687" s="53"/>
      <c r="BX687" s="53"/>
      <c r="BY687" s="53"/>
      <c r="BZ687" s="53"/>
      <c r="CA687" s="53"/>
      <c r="CB687" s="53"/>
      <c r="CC687" s="53"/>
      <c r="CD687" s="53"/>
      <c r="CE687" s="53"/>
      <c r="CF687" s="53"/>
      <c r="CG687" s="53"/>
      <c r="CH687" s="53"/>
      <c r="CI687" s="53"/>
      <c r="CJ687" s="53"/>
      <c r="CK687" s="53"/>
      <c r="CL687" s="53"/>
      <c r="CM687" s="53"/>
      <c r="CN687" s="53"/>
      <c r="CO687" s="53"/>
      <c r="CP687" s="53"/>
      <c r="CQ687" s="53"/>
      <c r="CR687" s="53"/>
      <c r="CS687" s="53"/>
      <c r="CT687" s="53"/>
      <c r="CU687" s="53"/>
      <c r="CV687" s="53"/>
      <c r="CW687" s="53"/>
      <c r="CX687" s="53"/>
      <c r="CY687" s="53"/>
      <c r="CZ687" s="53"/>
      <c r="DA687" s="53"/>
      <c r="DB687" s="53"/>
      <c r="DC687" s="53"/>
      <c r="DD687" s="53"/>
      <c r="DE687" s="53"/>
      <c r="DF687" s="53"/>
      <c r="DG687" s="53"/>
      <c r="DH687" s="53"/>
      <c r="DI687" s="53"/>
      <c r="DJ687" s="53"/>
      <c r="DK687" s="53"/>
      <c r="DL687" s="53"/>
      <c r="DM687" s="53"/>
      <c r="DN687" s="53"/>
      <c r="DO687" s="53"/>
      <c r="DP687" s="53"/>
      <c r="DQ687" s="53"/>
      <c r="DR687" s="53"/>
      <c r="DS687" s="53"/>
      <c r="DT687" s="53"/>
      <c r="DU687" s="53"/>
      <c r="DV687" s="53"/>
      <c r="DW687" s="53"/>
      <c r="DX687" s="53"/>
      <c r="DY687" s="53"/>
      <c r="DZ687" s="53"/>
      <c r="EA687" s="53"/>
      <c r="EB687" s="53"/>
      <c r="EC687" s="53"/>
      <c r="ED687" s="53"/>
      <c r="EE687" s="53"/>
      <c r="EF687" s="53"/>
      <c r="EG687" s="53"/>
      <c r="EH687" s="53"/>
      <c r="EI687" s="53"/>
      <c r="EJ687" s="53"/>
      <c r="EK687" s="53"/>
      <c r="EL687" s="53"/>
      <c r="EM687" s="53"/>
      <c r="EN687" s="53"/>
      <c r="EO687" s="53"/>
      <c r="EP687" s="53"/>
      <c r="EQ687" s="53"/>
      <c r="ER687" s="53"/>
      <c r="ES687" s="53"/>
      <c r="ET687" s="53"/>
      <c r="EU687" s="53"/>
      <c r="EV687" s="53"/>
      <c r="EW687" s="53"/>
      <c r="EX687" s="53"/>
      <c r="EY687" s="53"/>
      <c r="EZ687" s="53"/>
      <c r="FA687" s="53"/>
      <c r="FB687" s="53"/>
      <c r="FC687" s="53"/>
      <c r="FD687" s="53"/>
      <c r="FE687" s="53"/>
      <c r="FF687" s="53"/>
      <c r="FG687" s="53"/>
      <c r="FH687" s="53"/>
      <c r="FI687" s="53"/>
      <c r="FJ687" s="53"/>
      <c r="FK687" s="53"/>
      <c r="FL687" s="53"/>
      <c r="FM687" s="53"/>
      <c r="FN687" s="53"/>
      <c r="FO687" s="53"/>
      <c r="FP687" s="53"/>
      <c r="FQ687" s="53"/>
      <c r="FR687" s="53"/>
      <c r="FS687" s="53"/>
      <c r="FT687" s="53"/>
      <c r="FU687" s="53"/>
      <c r="FV687" s="53"/>
      <c r="FW687" s="53"/>
      <c r="FX687" s="53"/>
      <c r="FY687" s="53"/>
      <c r="FZ687" s="53"/>
      <c r="GA687" s="53"/>
      <c r="GB687" s="53"/>
      <c r="GC687" s="53"/>
      <c r="GD687" s="53"/>
      <c r="GE687" s="53"/>
      <c r="GF687" s="53"/>
      <c r="GG687" s="53"/>
      <c r="GH687" s="53"/>
      <c r="GI687" s="53"/>
      <c r="GJ687" s="53"/>
      <c r="GK687" s="53"/>
      <c r="GL687" s="53"/>
      <c r="GM687" s="53"/>
      <c r="GN687" s="53"/>
      <c r="GO687" s="53"/>
      <c r="GP687" s="53"/>
      <c r="GQ687" s="53"/>
      <c r="GR687" s="53"/>
      <c r="GS687" s="53"/>
      <c r="GT687" s="53"/>
      <c r="GU687" s="53"/>
      <c r="GV687" s="53"/>
      <c r="GW687" s="53"/>
      <c r="GX687" s="53"/>
      <c r="GY687" s="53"/>
      <c r="GZ687" s="53"/>
      <c r="HA687" s="53"/>
      <c r="HB687" s="53"/>
      <c r="HC687" s="53"/>
      <c r="HD687" s="53"/>
      <c r="HE687" s="53"/>
      <c r="HF687" s="53"/>
      <c r="HG687" s="53"/>
      <c r="HH687" s="53"/>
      <c r="HI687" s="53"/>
      <c r="HJ687" s="53"/>
      <c r="HK687" s="53"/>
      <c r="HL687" s="53"/>
      <c r="HM687" s="53"/>
      <c r="HN687" s="53"/>
      <c r="HO687" s="53"/>
      <c r="HP687" s="53"/>
      <c r="HQ687" s="53"/>
      <c r="HR687" s="53"/>
      <c r="HS687" s="53"/>
      <c r="HT687" s="53"/>
      <c r="HU687" s="53"/>
      <c r="HV687" s="53"/>
      <c r="HW687" s="53"/>
      <c r="HX687" s="53"/>
      <c r="HY687" s="53"/>
      <c r="HZ687" s="53"/>
      <c r="IA687" s="53"/>
    </row>
    <row r="688" spans="1:235" ht="11.25">
      <c r="A688" s="34" t="s">
        <v>7</v>
      </c>
      <c r="B688" s="6"/>
      <c r="C688" s="6"/>
      <c r="D688" s="49"/>
      <c r="E688" s="49"/>
      <c r="F688" s="49"/>
      <c r="G688" s="87"/>
      <c r="H688" s="96"/>
      <c r="I688" s="87"/>
      <c r="J688" s="96"/>
      <c r="K688" s="87"/>
      <c r="L688" s="87"/>
      <c r="M688" s="87"/>
      <c r="N688" s="87"/>
      <c r="O688" s="96"/>
      <c r="P688" s="96"/>
      <c r="Q688" s="24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3"/>
      <c r="AM688" s="53"/>
      <c r="AN688" s="53"/>
      <c r="AO688" s="53"/>
      <c r="AP688" s="53"/>
      <c r="AQ688" s="53"/>
      <c r="AR688" s="53"/>
      <c r="AS688" s="53"/>
      <c r="AT688" s="53"/>
      <c r="AU688" s="53"/>
      <c r="AV688" s="53"/>
      <c r="AW688" s="53"/>
      <c r="AX688" s="53"/>
      <c r="AY688" s="53"/>
      <c r="AZ688" s="53"/>
      <c r="BA688" s="53"/>
      <c r="BB688" s="53"/>
      <c r="BC688" s="53"/>
      <c r="BD688" s="53"/>
      <c r="BE688" s="53"/>
      <c r="BF688" s="53"/>
      <c r="BG688" s="53"/>
      <c r="BH688" s="53"/>
      <c r="BI688" s="53"/>
      <c r="BJ688" s="53"/>
      <c r="BK688" s="53"/>
      <c r="BL688" s="53"/>
      <c r="BM688" s="53"/>
      <c r="BN688" s="53"/>
      <c r="BO688" s="53"/>
      <c r="BP688" s="53"/>
      <c r="BQ688" s="53"/>
      <c r="BR688" s="53"/>
      <c r="BS688" s="53"/>
      <c r="BT688" s="53"/>
      <c r="BU688" s="53"/>
      <c r="BV688" s="53"/>
      <c r="BW688" s="53"/>
      <c r="BX688" s="53"/>
      <c r="BY688" s="53"/>
      <c r="BZ688" s="53"/>
      <c r="CA688" s="53"/>
      <c r="CB688" s="53"/>
      <c r="CC688" s="53"/>
      <c r="CD688" s="53"/>
      <c r="CE688" s="53"/>
      <c r="CF688" s="53"/>
      <c r="CG688" s="53"/>
      <c r="CH688" s="53"/>
      <c r="CI688" s="53"/>
      <c r="CJ688" s="53"/>
      <c r="CK688" s="53"/>
      <c r="CL688" s="53"/>
      <c r="CM688" s="53"/>
      <c r="CN688" s="53"/>
      <c r="CO688" s="53"/>
      <c r="CP688" s="53"/>
      <c r="CQ688" s="53"/>
      <c r="CR688" s="53"/>
      <c r="CS688" s="53"/>
      <c r="CT688" s="53"/>
      <c r="CU688" s="53"/>
      <c r="CV688" s="53"/>
      <c r="CW688" s="53"/>
      <c r="CX688" s="53"/>
      <c r="CY688" s="53"/>
      <c r="CZ688" s="53"/>
      <c r="DA688" s="53"/>
      <c r="DB688" s="53"/>
      <c r="DC688" s="53"/>
      <c r="DD688" s="53"/>
      <c r="DE688" s="53"/>
      <c r="DF688" s="53"/>
      <c r="DG688" s="53"/>
      <c r="DH688" s="53"/>
      <c r="DI688" s="53"/>
      <c r="DJ688" s="53"/>
      <c r="DK688" s="53"/>
      <c r="DL688" s="53"/>
      <c r="DM688" s="53"/>
      <c r="DN688" s="53"/>
      <c r="DO688" s="53"/>
      <c r="DP688" s="53"/>
      <c r="DQ688" s="53"/>
      <c r="DR688" s="53"/>
      <c r="DS688" s="53"/>
      <c r="DT688" s="53"/>
      <c r="DU688" s="53"/>
      <c r="DV688" s="53"/>
      <c r="DW688" s="53"/>
      <c r="DX688" s="53"/>
      <c r="DY688" s="53"/>
      <c r="DZ688" s="53"/>
      <c r="EA688" s="53"/>
      <c r="EB688" s="53"/>
      <c r="EC688" s="53"/>
      <c r="ED688" s="53"/>
      <c r="EE688" s="53"/>
      <c r="EF688" s="53"/>
      <c r="EG688" s="53"/>
      <c r="EH688" s="53"/>
      <c r="EI688" s="53"/>
      <c r="EJ688" s="53"/>
      <c r="EK688" s="53"/>
      <c r="EL688" s="53"/>
      <c r="EM688" s="53"/>
      <c r="EN688" s="53"/>
      <c r="EO688" s="53"/>
      <c r="EP688" s="53"/>
      <c r="EQ688" s="53"/>
      <c r="ER688" s="53"/>
      <c r="ES688" s="53"/>
      <c r="ET688" s="53"/>
      <c r="EU688" s="53"/>
      <c r="EV688" s="53"/>
      <c r="EW688" s="53"/>
      <c r="EX688" s="53"/>
      <c r="EY688" s="53"/>
      <c r="EZ688" s="53"/>
      <c r="FA688" s="53"/>
      <c r="FB688" s="53"/>
      <c r="FC688" s="53"/>
      <c r="FD688" s="53"/>
      <c r="FE688" s="53"/>
      <c r="FF688" s="53"/>
      <c r="FG688" s="53"/>
      <c r="FH688" s="53"/>
      <c r="FI688" s="53"/>
      <c r="FJ688" s="53"/>
      <c r="FK688" s="53"/>
      <c r="FL688" s="53"/>
      <c r="FM688" s="53"/>
      <c r="FN688" s="53"/>
      <c r="FO688" s="53"/>
      <c r="FP688" s="53"/>
      <c r="FQ688" s="53"/>
      <c r="FR688" s="53"/>
      <c r="FS688" s="53"/>
      <c r="FT688" s="53"/>
      <c r="FU688" s="53"/>
      <c r="FV688" s="53"/>
      <c r="FW688" s="53"/>
      <c r="FX688" s="53"/>
      <c r="FY688" s="53"/>
      <c r="FZ688" s="53"/>
      <c r="GA688" s="53"/>
      <c r="GB688" s="53"/>
      <c r="GC688" s="53"/>
      <c r="GD688" s="53"/>
      <c r="GE688" s="53"/>
      <c r="GF688" s="53"/>
      <c r="GG688" s="53"/>
      <c r="GH688" s="53"/>
      <c r="GI688" s="53"/>
      <c r="GJ688" s="53"/>
      <c r="GK688" s="53"/>
      <c r="GL688" s="53"/>
      <c r="GM688" s="53"/>
      <c r="GN688" s="53"/>
      <c r="GO688" s="53"/>
      <c r="GP688" s="53"/>
      <c r="GQ688" s="53"/>
      <c r="GR688" s="53"/>
      <c r="GS688" s="53"/>
      <c r="GT688" s="53"/>
      <c r="GU688" s="53"/>
      <c r="GV688" s="53"/>
      <c r="GW688" s="53"/>
      <c r="GX688" s="53"/>
      <c r="GY688" s="53"/>
      <c r="GZ688" s="53"/>
      <c r="HA688" s="53"/>
      <c r="HB688" s="53"/>
      <c r="HC688" s="53"/>
      <c r="HD688" s="53"/>
      <c r="HE688" s="53"/>
      <c r="HF688" s="53"/>
      <c r="HG688" s="53"/>
      <c r="HH688" s="53"/>
      <c r="HI688" s="53"/>
      <c r="HJ688" s="53"/>
      <c r="HK688" s="53"/>
      <c r="HL688" s="53"/>
      <c r="HM688" s="53"/>
      <c r="HN688" s="53"/>
      <c r="HO688" s="53"/>
      <c r="HP688" s="53"/>
      <c r="HQ688" s="53"/>
      <c r="HR688" s="53"/>
      <c r="HS688" s="53"/>
      <c r="HT688" s="53"/>
      <c r="HU688" s="53"/>
      <c r="HV688" s="53"/>
      <c r="HW688" s="53"/>
      <c r="HX688" s="53"/>
      <c r="HY688" s="53"/>
      <c r="HZ688" s="53"/>
      <c r="IA688" s="53"/>
    </row>
    <row r="689" spans="1:235" ht="22.5">
      <c r="A689" s="40" t="s">
        <v>340</v>
      </c>
      <c r="B689" s="6"/>
      <c r="C689" s="6"/>
      <c r="D689" s="49"/>
      <c r="E689" s="49"/>
      <c r="F689" s="49"/>
      <c r="G689" s="87"/>
      <c r="H689" s="87">
        <f>-740000+740000</f>
        <v>0</v>
      </c>
      <c r="I689" s="87"/>
      <c r="J689" s="87">
        <f>H689</f>
        <v>0</v>
      </c>
      <c r="K689" s="87"/>
      <c r="L689" s="87"/>
      <c r="M689" s="87"/>
      <c r="N689" s="87"/>
      <c r="O689" s="96">
        <v>-740000</v>
      </c>
      <c r="P689" s="96">
        <v>-740000</v>
      </c>
      <c r="Q689" s="24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3"/>
      <c r="AM689" s="53"/>
      <c r="AN689" s="53"/>
      <c r="AO689" s="53"/>
      <c r="AP689" s="53"/>
      <c r="AQ689" s="53"/>
      <c r="AR689" s="53"/>
      <c r="AS689" s="53"/>
      <c r="AT689" s="53"/>
      <c r="AU689" s="53"/>
      <c r="AV689" s="53"/>
      <c r="AW689" s="53"/>
      <c r="AX689" s="53"/>
      <c r="AY689" s="53"/>
      <c r="AZ689" s="53"/>
      <c r="BA689" s="53"/>
      <c r="BB689" s="53"/>
      <c r="BC689" s="53"/>
      <c r="BD689" s="53"/>
      <c r="BE689" s="53"/>
      <c r="BF689" s="53"/>
      <c r="BG689" s="53"/>
      <c r="BH689" s="53"/>
      <c r="BI689" s="53"/>
      <c r="BJ689" s="53"/>
      <c r="BK689" s="53"/>
      <c r="BL689" s="53"/>
      <c r="BM689" s="53"/>
      <c r="BN689" s="53"/>
      <c r="BO689" s="53"/>
      <c r="BP689" s="53"/>
      <c r="BQ689" s="53"/>
      <c r="BR689" s="53"/>
      <c r="BS689" s="53"/>
      <c r="BT689" s="53"/>
      <c r="BU689" s="53"/>
      <c r="BV689" s="53"/>
      <c r="BW689" s="53"/>
      <c r="BX689" s="53"/>
      <c r="BY689" s="53"/>
      <c r="BZ689" s="53"/>
      <c r="CA689" s="53"/>
      <c r="CB689" s="53"/>
      <c r="CC689" s="53"/>
      <c r="CD689" s="53"/>
      <c r="CE689" s="53"/>
      <c r="CF689" s="53"/>
      <c r="CG689" s="53"/>
      <c r="CH689" s="53"/>
      <c r="CI689" s="53"/>
      <c r="CJ689" s="53"/>
      <c r="CK689" s="53"/>
      <c r="CL689" s="53"/>
      <c r="CM689" s="53"/>
      <c r="CN689" s="53"/>
      <c r="CO689" s="53"/>
      <c r="CP689" s="53"/>
      <c r="CQ689" s="53"/>
      <c r="CR689" s="53"/>
      <c r="CS689" s="53"/>
      <c r="CT689" s="53"/>
      <c r="CU689" s="53"/>
      <c r="CV689" s="53"/>
      <c r="CW689" s="53"/>
      <c r="CX689" s="53"/>
      <c r="CY689" s="53"/>
      <c r="CZ689" s="53"/>
      <c r="DA689" s="53"/>
      <c r="DB689" s="53"/>
      <c r="DC689" s="53"/>
      <c r="DD689" s="53"/>
      <c r="DE689" s="53"/>
      <c r="DF689" s="53"/>
      <c r="DG689" s="53"/>
      <c r="DH689" s="53"/>
      <c r="DI689" s="53"/>
      <c r="DJ689" s="53"/>
      <c r="DK689" s="53"/>
      <c r="DL689" s="53"/>
      <c r="DM689" s="53"/>
      <c r="DN689" s="53"/>
      <c r="DO689" s="53"/>
      <c r="DP689" s="53"/>
      <c r="DQ689" s="53"/>
      <c r="DR689" s="53"/>
      <c r="DS689" s="53"/>
      <c r="DT689" s="53"/>
      <c r="DU689" s="53"/>
      <c r="DV689" s="53"/>
      <c r="DW689" s="53"/>
      <c r="DX689" s="53"/>
      <c r="DY689" s="53"/>
      <c r="DZ689" s="53"/>
      <c r="EA689" s="53"/>
      <c r="EB689" s="53"/>
      <c r="EC689" s="53"/>
      <c r="ED689" s="53"/>
      <c r="EE689" s="53"/>
      <c r="EF689" s="53"/>
      <c r="EG689" s="53"/>
      <c r="EH689" s="53"/>
      <c r="EI689" s="53"/>
      <c r="EJ689" s="53"/>
      <c r="EK689" s="53"/>
      <c r="EL689" s="53"/>
      <c r="EM689" s="53"/>
      <c r="EN689" s="53"/>
      <c r="EO689" s="53"/>
      <c r="EP689" s="53"/>
      <c r="EQ689" s="53"/>
      <c r="ER689" s="53"/>
      <c r="ES689" s="53"/>
      <c r="ET689" s="53"/>
      <c r="EU689" s="53"/>
      <c r="EV689" s="53"/>
      <c r="EW689" s="53"/>
      <c r="EX689" s="53"/>
      <c r="EY689" s="53"/>
      <c r="EZ689" s="53"/>
      <c r="FA689" s="53"/>
      <c r="FB689" s="53"/>
      <c r="FC689" s="53"/>
      <c r="FD689" s="53"/>
      <c r="FE689" s="53"/>
      <c r="FF689" s="53"/>
      <c r="FG689" s="53"/>
      <c r="FH689" s="53"/>
      <c r="FI689" s="53"/>
      <c r="FJ689" s="53"/>
      <c r="FK689" s="53"/>
      <c r="FL689" s="53"/>
      <c r="FM689" s="53"/>
      <c r="FN689" s="53"/>
      <c r="FO689" s="53"/>
      <c r="FP689" s="53"/>
      <c r="FQ689" s="53"/>
      <c r="FR689" s="53"/>
      <c r="FS689" s="53"/>
      <c r="FT689" s="53"/>
      <c r="FU689" s="53"/>
      <c r="FV689" s="53"/>
      <c r="FW689" s="53"/>
      <c r="FX689" s="53"/>
      <c r="FY689" s="53"/>
      <c r="FZ689" s="53"/>
      <c r="GA689" s="53"/>
      <c r="GB689" s="53"/>
      <c r="GC689" s="53"/>
      <c r="GD689" s="53"/>
      <c r="GE689" s="53"/>
      <c r="GF689" s="53"/>
      <c r="GG689" s="53"/>
      <c r="GH689" s="53"/>
      <c r="GI689" s="53"/>
      <c r="GJ689" s="53"/>
      <c r="GK689" s="53"/>
      <c r="GL689" s="53"/>
      <c r="GM689" s="53"/>
      <c r="GN689" s="53"/>
      <c r="GO689" s="53"/>
      <c r="GP689" s="53"/>
      <c r="GQ689" s="53"/>
      <c r="GR689" s="53"/>
      <c r="GS689" s="53"/>
      <c r="GT689" s="53"/>
      <c r="GU689" s="53"/>
      <c r="GV689" s="53"/>
      <c r="GW689" s="53"/>
      <c r="GX689" s="53"/>
      <c r="GY689" s="53"/>
      <c r="GZ689" s="53"/>
      <c r="HA689" s="53"/>
      <c r="HB689" s="53"/>
      <c r="HC689" s="53"/>
      <c r="HD689" s="53"/>
      <c r="HE689" s="53"/>
      <c r="HF689" s="53"/>
      <c r="HG689" s="53"/>
      <c r="HH689" s="53"/>
      <c r="HI689" s="53"/>
      <c r="HJ689" s="53"/>
      <c r="HK689" s="53"/>
      <c r="HL689" s="53"/>
      <c r="HM689" s="53"/>
      <c r="HN689" s="53"/>
      <c r="HO689" s="53"/>
      <c r="HP689" s="53"/>
      <c r="HQ689" s="53"/>
      <c r="HR689" s="53"/>
      <c r="HS689" s="53"/>
      <c r="HT689" s="53"/>
      <c r="HU689" s="53"/>
      <c r="HV689" s="53"/>
      <c r="HW689" s="53"/>
      <c r="HX689" s="53"/>
      <c r="HY689" s="53"/>
      <c r="HZ689" s="53"/>
      <c r="IA689" s="53"/>
    </row>
    <row r="690" spans="1:235" ht="13.5" customHeight="1">
      <c r="A690" s="37" t="s">
        <v>265</v>
      </c>
      <c r="B690" s="6"/>
      <c r="C690" s="6"/>
      <c r="D690" s="81">
        <f>D692</f>
        <v>0</v>
      </c>
      <c r="E690" s="81">
        <f aca="true" t="shared" si="66" ref="E690:P690">E692</f>
        <v>74070200</v>
      </c>
      <c r="F690" s="81">
        <f t="shared" si="66"/>
        <v>74070200</v>
      </c>
      <c r="G690" s="81">
        <f t="shared" si="66"/>
        <v>0</v>
      </c>
      <c r="H690" s="81">
        <f t="shared" si="66"/>
        <v>0</v>
      </c>
      <c r="I690" s="81">
        <f t="shared" si="66"/>
        <v>0</v>
      </c>
      <c r="J690" s="81">
        <f t="shared" si="66"/>
        <v>0</v>
      </c>
      <c r="K690" s="81">
        <f t="shared" si="66"/>
        <v>0</v>
      </c>
      <c r="L690" s="81">
        <f t="shared" si="66"/>
        <v>0</v>
      </c>
      <c r="M690" s="81">
        <f t="shared" si="66"/>
        <v>0</v>
      </c>
      <c r="N690" s="81">
        <f t="shared" si="66"/>
        <v>0</v>
      </c>
      <c r="O690" s="81">
        <f t="shared" si="66"/>
        <v>0</v>
      </c>
      <c r="P690" s="81">
        <f t="shared" si="66"/>
        <v>0</v>
      </c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3"/>
      <c r="AM690" s="53"/>
      <c r="AN690" s="53"/>
      <c r="AO690" s="53"/>
      <c r="AP690" s="53"/>
      <c r="AQ690" s="53"/>
      <c r="AR690" s="53"/>
      <c r="AS690" s="53"/>
      <c r="AT690" s="53"/>
      <c r="AU690" s="53"/>
      <c r="AV690" s="53"/>
      <c r="AW690" s="53"/>
      <c r="AX690" s="53"/>
      <c r="AY690" s="53"/>
      <c r="AZ690" s="53"/>
      <c r="BA690" s="53"/>
      <c r="BB690" s="53"/>
      <c r="BC690" s="53"/>
      <c r="BD690" s="53"/>
      <c r="BE690" s="53"/>
      <c r="BF690" s="53"/>
      <c r="BG690" s="53"/>
      <c r="BH690" s="53"/>
      <c r="BI690" s="53"/>
      <c r="BJ690" s="53"/>
      <c r="BK690" s="53"/>
      <c r="BL690" s="53"/>
      <c r="BM690" s="53"/>
      <c r="BN690" s="53"/>
      <c r="BO690" s="53"/>
      <c r="BP690" s="53"/>
      <c r="BQ690" s="53"/>
      <c r="BR690" s="53"/>
      <c r="BS690" s="53"/>
      <c r="BT690" s="53"/>
      <c r="BU690" s="53"/>
      <c r="BV690" s="53"/>
      <c r="BW690" s="53"/>
      <c r="BX690" s="53"/>
      <c r="BY690" s="53"/>
      <c r="BZ690" s="53"/>
      <c r="CA690" s="53"/>
      <c r="CB690" s="53"/>
      <c r="CC690" s="53"/>
      <c r="CD690" s="53"/>
      <c r="CE690" s="53"/>
      <c r="CF690" s="53"/>
      <c r="CG690" s="53"/>
      <c r="CH690" s="53"/>
      <c r="CI690" s="53"/>
      <c r="CJ690" s="53"/>
      <c r="CK690" s="53"/>
      <c r="CL690" s="53"/>
      <c r="CM690" s="53"/>
      <c r="CN690" s="53"/>
      <c r="CO690" s="53"/>
      <c r="CP690" s="53"/>
      <c r="CQ690" s="53"/>
      <c r="CR690" s="53"/>
      <c r="CS690" s="53"/>
      <c r="CT690" s="53"/>
      <c r="CU690" s="53"/>
      <c r="CV690" s="53"/>
      <c r="CW690" s="53"/>
      <c r="CX690" s="53"/>
      <c r="CY690" s="53"/>
      <c r="CZ690" s="53"/>
      <c r="DA690" s="53"/>
      <c r="DB690" s="53"/>
      <c r="DC690" s="53"/>
      <c r="DD690" s="53"/>
      <c r="DE690" s="53"/>
      <c r="DF690" s="53"/>
      <c r="DG690" s="53"/>
      <c r="DH690" s="53"/>
      <c r="DI690" s="53"/>
      <c r="DJ690" s="53"/>
      <c r="DK690" s="53"/>
      <c r="DL690" s="53"/>
      <c r="DM690" s="53"/>
      <c r="DN690" s="53"/>
      <c r="DO690" s="53"/>
      <c r="DP690" s="53"/>
      <c r="DQ690" s="53"/>
      <c r="DR690" s="53"/>
      <c r="DS690" s="53"/>
      <c r="DT690" s="53"/>
      <c r="DU690" s="53"/>
      <c r="DV690" s="53"/>
      <c r="DW690" s="53"/>
      <c r="DX690" s="53"/>
      <c r="DY690" s="53"/>
      <c r="DZ690" s="53"/>
      <c r="EA690" s="53"/>
      <c r="EB690" s="53"/>
      <c r="EC690" s="53"/>
      <c r="ED690" s="53"/>
      <c r="EE690" s="53"/>
      <c r="EF690" s="53"/>
      <c r="EG690" s="53"/>
      <c r="EH690" s="53"/>
      <c r="EI690" s="53"/>
      <c r="EJ690" s="53"/>
      <c r="EK690" s="53"/>
      <c r="EL690" s="53"/>
      <c r="EM690" s="53"/>
      <c r="EN690" s="53"/>
      <c r="EO690" s="53"/>
      <c r="EP690" s="53"/>
      <c r="EQ690" s="53"/>
      <c r="ER690" s="53"/>
      <c r="ES690" s="53"/>
      <c r="ET690" s="53"/>
      <c r="EU690" s="53"/>
      <c r="EV690" s="53"/>
      <c r="EW690" s="53"/>
      <c r="EX690" s="53"/>
      <c r="EY690" s="53"/>
      <c r="EZ690" s="53"/>
      <c r="FA690" s="53"/>
      <c r="FB690" s="53"/>
      <c r="FC690" s="53"/>
      <c r="FD690" s="53"/>
      <c r="FE690" s="53"/>
      <c r="FF690" s="53"/>
      <c r="FG690" s="53"/>
      <c r="FH690" s="53"/>
      <c r="FI690" s="53"/>
      <c r="FJ690" s="53"/>
      <c r="FK690" s="53"/>
      <c r="FL690" s="53"/>
      <c r="FM690" s="53"/>
      <c r="FN690" s="53"/>
      <c r="FO690" s="53"/>
      <c r="FP690" s="53"/>
      <c r="FQ690" s="53"/>
      <c r="FR690" s="53"/>
      <c r="FS690" s="53"/>
      <c r="FT690" s="53"/>
      <c r="FU690" s="53"/>
      <c r="FV690" s="53"/>
      <c r="FW690" s="53"/>
      <c r="FX690" s="53"/>
      <c r="FY690" s="53"/>
      <c r="FZ690" s="53"/>
      <c r="GA690" s="53"/>
      <c r="GB690" s="53"/>
      <c r="GC690" s="53"/>
      <c r="GD690" s="53"/>
      <c r="GE690" s="53"/>
      <c r="GF690" s="53"/>
      <c r="GG690" s="53"/>
      <c r="GH690" s="53"/>
      <c r="GI690" s="53"/>
      <c r="GJ690" s="53"/>
      <c r="GK690" s="53"/>
      <c r="GL690" s="53"/>
      <c r="GM690" s="53"/>
      <c r="GN690" s="53"/>
      <c r="GO690" s="53"/>
      <c r="GP690" s="53"/>
      <c r="GQ690" s="53"/>
      <c r="GR690" s="53"/>
      <c r="GS690" s="53"/>
      <c r="GT690" s="53"/>
      <c r="GU690" s="53"/>
      <c r="GV690" s="53"/>
      <c r="GW690" s="53"/>
      <c r="GX690" s="53"/>
      <c r="GY690" s="53"/>
      <c r="GZ690" s="53"/>
      <c r="HA690" s="53"/>
      <c r="HB690" s="53"/>
      <c r="HC690" s="53"/>
      <c r="HD690" s="53"/>
      <c r="HE690" s="53"/>
      <c r="HF690" s="53"/>
      <c r="HG690" s="53"/>
      <c r="HH690" s="53"/>
      <c r="HI690" s="53"/>
      <c r="HJ690" s="53"/>
      <c r="HK690" s="53"/>
      <c r="HL690" s="53"/>
      <c r="HM690" s="53"/>
      <c r="HN690" s="53"/>
      <c r="HO690" s="53"/>
      <c r="HP690" s="53"/>
      <c r="HQ690" s="53"/>
      <c r="HR690" s="53"/>
      <c r="HS690" s="53"/>
      <c r="HT690" s="53"/>
      <c r="HU690" s="53"/>
      <c r="HV690" s="53"/>
      <c r="HW690" s="53"/>
      <c r="HX690" s="53"/>
      <c r="HY690" s="53"/>
      <c r="HZ690" s="53"/>
      <c r="IA690" s="53"/>
    </row>
    <row r="691" spans="1:235" ht="21.75" customHeight="1">
      <c r="A691" s="8" t="s">
        <v>261</v>
      </c>
      <c r="B691" s="6"/>
      <c r="C691" s="6"/>
      <c r="D691" s="84"/>
      <c r="E691" s="84"/>
      <c r="F691" s="84"/>
      <c r="G691" s="7"/>
      <c r="H691" s="7"/>
      <c r="I691" s="7"/>
      <c r="J691" s="7"/>
      <c r="K691" s="7"/>
      <c r="L691" s="7"/>
      <c r="M691" s="7"/>
      <c r="N691" s="7"/>
      <c r="O691" s="7"/>
      <c r="P691" s="7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3"/>
      <c r="AM691" s="53"/>
      <c r="AN691" s="53"/>
      <c r="AO691" s="53"/>
      <c r="AP691" s="53"/>
      <c r="AQ691" s="53"/>
      <c r="AR691" s="53"/>
      <c r="AS691" s="53"/>
      <c r="AT691" s="53"/>
      <c r="AU691" s="53"/>
      <c r="AV691" s="53"/>
      <c r="AW691" s="53"/>
      <c r="AX691" s="53"/>
      <c r="AY691" s="53"/>
      <c r="AZ691" s="53"/>
      <c r="BA691" s="53"/>
      <c r="BB691" s="53"/>
      <c r="BC691" s="53"/>
      <c r="BD691" s="53"/>
      <c r="BE691" s="53"/>
      <c r="BF691" s="53"/>
      <c r="BG691" s="53"/>
      <c r="BH691" s="53"/>
      <c r="BI691" s="53"/>
      <c r="BJ691" s="53"/>
      <c r="BK691" s="53"/>
      <c r="BL691" s="53"/>
      <c r="BM691" s="53"/>
      <c r="BN691" s="53"/>
      <c r="BO691" s="53"/>
      <c r="BP691" s="53"/>
      <c r="BQ691" s="53"/>
      <c r="BR691" s="53"/>
      <c r="BS691" s="53"/>
      <c r="BT691" s="53"/>
      <c r="BU691" s="53"/>
      <c r="BV691" s="53"/>
      <c r="BW691" s="53"/>
      <c r="BX691" s="53"/>
      <c r="BY691" s="53"/>
      <c r="BZ691" s="53"/>
      <c r="CA691" s="53"/>
      <c r="CB691" s="53"/>
      <c r="CC691" s="53"/>
      <c r="CD691" s="53"/>
      <c r="CE691" s="53"/>
      <c r="CF691" s="53"/>
      <c r="CG691" s="53"/>
      <c r="CH691" s="53"/>
      <c r="CI691" s="53"/>
      <c r="CJ691" s="53"/>
      <c r="CK691" s="53"/>
      <c r="CL691" s="53"/>
      <c r="CM691" s="53"/>
      <c r="CN691" s="53"/>
      <c r="CO691" s="53"/>
      <c r="CP691" s="53"/>
      <c r="CQ691" s="53"/>
      <c r="CR691" s="53"/>
      <c r="CS691" s="53"/>
      <c r="CT691" s="53"/>
      <c r="CU691" s="53"/>
      <c r="CV691" s="53"/>
      <c r="CW691" s="53"/>
      <c r="CX691" s="53"/>
      <c r="CY691" s="53"/>
      <c r="CZ691" s="53"/>
      <c r="DA691" s="53"/>
      <c r="DB691" s="53"/>
      <c r="DC691" s="53"/>
      <c r="DD691" s="53"/>
      <c r="DE691" s="53"/>
      <c r="DF691" s="53"/>
      <c r="DG691" s="53"/>
      <c r="DH691" s="53"/>
      <c r="DI691" s="53"/>
      <c r="DJ691" s="53"/>
      <c r="DK691" s="53"/>
      <c r="DL691" s="53"/>
      <c r="DM691" s="53"/>
      <c r="DN691" s="53"/>
      <c r="DO691" s="53"/>
      <c r="DP691" s="53"/>
      <c r="DQ691" s="53"/>
      <c r="DR691" s="53"/>
      <c r="DS691" s="53"/>
      <c r="DT691" s="53"/>
      <c r="DU691" s="53"/>
      <c r="DV691" s="53"/>
      <c r="DW691" s="53"/>
      <c r="DX691" s="53"/>
      <c r="DY691" s="53"/>
      <c r="DZ691" s="53"/>
      <c r="EA691" s="53"/>
      <c r="EB691" s="53"/>
      <c r="EC691" s="53"/>
      <c r="ED691" s="53"/>
      <c r="EE691" s="53"/>
      <c r="EF691" s="53"/>
      <c r="EG691" s="53"/>
      <c r="EH691" s="53"/>
      <c r="EI691" s="53"/>
      <c r="EJ691" s="53"/>
      <c r="EK691" s="53"/>
      <c r="EL691" s="53"/>
      <c r="EM691" s="53"/>
      <c r="EN691" s="53"/>
      <c r="EO691" s="53"/>
      <c r="EP691" s="53"/>
      <c r="EQ691" s="53"/>
      <c r="ER691" s="53"/>
      <c r="ES691" s="53"/>
      <c r="ET691" s="53"/>
      <c r="EU691" s="53"/>
      <c r="EV691" s="53"/>
      <c r="EW691" s="53"/>
      <c r="EX691" s="53"/>
      <c r="EY691" s="53"/>
      <c r="EZ691" s="53"/>
      <c r="FA691" s="53"/>
      <c r="FB691" s="53"/>
      <c r="FC691" s="53"/>
      <c r="FD691" s="53"/>
      <c r="FE691" s="53"/>
      <c r="FF691" s="53"/>
      <c r="FG691" s="53"/>
      <c r="FH691" s="53"/>
      <c r="FI691" s="53"/>
      <c r="FJ691" s="53"/>
      <c r="FK691" s="53"/>
      <c r="FL691" s="53"/>
      <c r="FM691" s="53"/>
      <c r="FN691" s="53"/>
      <c r="FO691" s="53"/>
      <c r="FP691" s="53"/>
      <c r="FQ691" s="53"/>
      <c r="FR691" s="53"/>
      <c r="FS691" s="53"/>
      <c r="FT691" s="53"/>
      <c r="FU691" s="53"/>
      <c r="FV691" s="53"/>
      <c r="FW691" s="53"/>
      <c r="FX691" s="53"/>
      <c r="FY691" s="53"/>
      <c r="FZ691" s="53"/>
      <c r="GA691" s="53"/>
      <c r="GB691" s="53"/>
      <c r="GC691" s="53"/>
      <c r="GD691" s="53"/>
      <c r="GE691" s="53"/>
      <c r="GF691" s="53"/>
      <c r="GG691" s="53"/>
      <c r="GH691" s="53"/>
      <c r="GI691" s="53"/>
      <c r="GJ691" s="53"/>
      <c r="GK691" s="53"/>
      <c r="GL691" s="53"/>
      <c r="GM691" s="53"/>
      <c r="GN691" s="53"/>
      <c r="GO691" s="53"/>
      <c r="GP691" s="53"/>
      <c r="GQ691" s="53"/>
      <c r="GR691" s="53"/>
      <c r="GS691" s="53"/>
      <c r="GT691" s="53"/>
      <c r="GU691" s="53"/>
      <c r="GV691" s="53"/>
      <c r="GW691" s="53"/>
      <c r="GX691" s="53"/>
      <c r="GY691" s="53"/>
      <c r="GZ691" s="53"/>
      <c r="HA691" s="53"/>
      <c r="HB691" s="53"/>
      <c r="HC691" s="53"/>
      <c r="HD691" s="53"/>
      <c r="HE691" s="53"/>
      <c r="HF691" s="53"/>
      <c r="HG691" s="53"/>
      <c r="HH691" s="53"/>
      <c r="HI691" s="53"/>
      <c r="HJ691" s="53"/>
      <c r="HK691" s="53"/>
      <c r="HL691" s="53"/>
      <c r="HM691" s="53"/>
      <c r="HN691" s="53"/>
      <c r="HO691" s="53"/>
      <c r="HP691" s="53"/>
      <c r="HQ691" s="53"/>
      <c r="HR691" s="53"/>
      <c r="HS691" s="53"/>
      <c r="HT691" s="53"/>
      <c r="HU691" s="53"/>
      <c r="HV691" s="53"/>
      <c r="HW691" s="53"/>
      <c r="HX691" s="53"/>
      <c r="HY691" s="53"/>
      <c r="HZ691" s="53"/>
      <c r="IA691" s="53"/>
    </row>
    <row r="692" spans="1:235" ht="21.75" customHeight="1">
      <c r="A692" s="34" t="s">
        <v>439</v>
      </c>
      <c r="B692" s="37"/>
      <c r="C692" s="37"/>
      <c r="D692" s="81"/>
      <c r="E692" s="81">
        <f>E694</f>
        <v>74070200</v>
      </c>
      <c r="F692" s="81">
        <f>D692+E692</f>
        <v>74070200</v>
      </c>
      <c r="G692" s="30"/>
      <c r="H692" s="36">
        <f>H694</f>
        <v>0</v>
      </c>
      <c r="I692" s="36"/>
      <c r="J692" s="36">
        <f>H692</f>
        <v>0</v>
      </c>
      <c r="K692" s="36"/>
      <c r="L692" s="36"/>
      <c r="M692" s="36"/>
      <c r="N692" s="36"/>
      <c r="O692" s="36">
        <f>O694</f>
        <v>0</v>
      </c>
      <c r="P692" s="36">
        <f>O692</f>
        <v>0</v>
      </c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3"/>
      <c r="AM692" s="53"/>
      <c r="AN692" s="53"/>
      <c r="AO692" s="53"/>
      <c r="AP692" s="53"/>
      <c r="AQ692" s="53"/>
      <c r="AR692" s="53"/>
      <c r="AS692" s="53"/>
      <c r="AT692" s="53"/>
      <c r="AU692" s="53"/>
      <c r="AV692" s="53"/>
      <c r="AW692" s="53"/>
      <c r="AX692" s="53"/>
      <c r="AY692" s="53"/>
      <c r="AZ692" s="53"/>
      <c r="BA692" s="53"/>
      <c r="BB692" s="53"/>
      <c r="BC692" s="53"/>
      <c r="BD692" s="53"/>
      <c r="BE692" s="53"/>
      <c r="BF692" s="53"/>
      <c r="BG692" s="53"/>
      <c r="BH692" s="53"/>
      <c r="BI692" s="53"/>
      <c r="BJ692" s="53"/>
      <c r="BK692" s="53"/>
      <c r="BL692" s="53"/>
      <c r="BM692" s="53"/>
      <c r="BN692" s="53"/>
      <c r="BO692" s="53"/>
      <c r="BP692" s="53"/>
      <c r="BQ692" s="53"/>
      <c r="BR692" s="53"/>
      <c r="BS692" s="53"/>
      <c r="BT692" s="53"/>
      <c r="BU692" s="53"/>
      <c r="BV692" s="53"/>
      <c r="BW692" s="53"/>
      <c r="BX692" s="53"/>
      <c r="BY692" s="53"/>
      <c r="BZ692" s="53"/>
      <c r="CA692" s="53"/>
      <c r="CB692" s="53"/>
      <c r="CC692" s="53"/>
      <c r="CD692" s="53"/>
      <c r="CE692" s="53"/>
      <c r="CF692" s="53"/>
      <c r="CG692" s="53"/>
      <c r="CH692" s="53"/>
      <c r="CI692" s="53"/>
      <c r="CJ692" s="53"/>
      <c r="CK692" s="53"/>
      <c r="CL692" s="53"/>
      <c r="CM692" s="53"/>
      <c r="CN692" s="53"/>
      <c r="CO692" s="53"/>
      <c r="CP692" s="53"/>
      <c r="CQ692" s="53"/>
      <c r="CR692" s="53"/>
      <c r="CS692" s="53"/>
      <c r="CT692" s="53"/>
      <c r="CU692" s="53"/>
      <c r="CV692" s="53"/>
      <c r="CW692" s="53"/>
      <c r="CX692" s="53"/>
      <c r="CY692" s="53"/>
      <c r="CZ692" s="53"/>
      <c r="DA692" s="53"/>
      <c r="DB692" s="53"/>
      <c r="DC692" s="53"/>
      <c r="DD692" s="53"/>
      <c r="DE692" s="53"/>
      <c r="DF692" s="53"/>
      <c r="DG692" s="53"/>
      <c r="DH692" s="53"/>
      <c r="DI692" s="53"/>
      <c r="DJ692" s="53"/>
      <c r="DK692" s="53"/>
      <c r="DL692" s="53"/>
      <c r="DM692" s="53"/>
      <c r="DN692" s="53"/>
      <c r="DO692" s="53"/>
      <c r="DP692" s="53"/>
      <c r="DQ692" s="53"/>
      <c r="DR692" s="53"/>
      <c r="DS692" s="53"/>
      <c r="DT692" s="53"/>
      <c r="DU692" s="53"/>
      <c r="DV692" s="53"/>
      <c r="DW692" s="53"/>
      <c r="DX692" s="53"/>
      <c r="DY692" s="53"/>
      <c r="DZ692" s="53"/>
      <c r="EA692" s="53"/>
      <c r="EB692" s="53"/>
      <c r="EC692" s="53"/>
      <c r="ED692" s="53"/>
      <c r="EE692" s="53"/>
      <c r="EF692" s="53"/>
      <c r="EG692" s="53"/>
      <c r="EH692" s="53"/>
      <c r="EI692" s="53"/>
      <c r="EJ692" s="53"/>
      <c r="EK692" s="53"/>
      <c r="EL692" s="53"/>
      <c r="EM692" s="53"/>
      <c r="EN692" s="53"/>
      <c r="EO692" s="53"/>
      <c r="EP692" s="53"/>
      <c r="EQ692" s="53"/>
      <c r="ER692" s="53"/>
      <c r="ES692" s="53"/>
      <c r="ET692" s="53"/>
      <c r="EU692" s="53"/>
      <c r="EV692" s="53"/>
      <c r="EW692" s="53"/>
      <c r="EX692" s="53"/>
      <c r="EY692" s="53"/>
      <c r="EZ692" s="53"/>
      <c r="FA692" s="53"/>
      <c r="FB692" s="53"/>
      <c r="FC692" s="53"/>
      <c r="FD692" s="53"/>
      <c r="FE692" s="53"/>
      <c r="FF692" s="53"/>
      <c r="FG692" s="53"/>
      <c r="FH692" s="53"/>
      <c r="FI692" s="53"/>
      <c r="FJ692" s="53"/>
      <c r="FK692" s="53"/>
      <c r="FL692" s="53"/>
      <c r="FM692" s="53"/>
      <c r="FN692" s="53"/>
      <c r="FO692" s="53"/>
      <c r="FP692" s="53"/>
      <c r="FQ692" s="53"/>
      <c r="FR692" s="53"/>
      <c r="FS692" s="53"/>
      <c r="FT692" s="53"/>
      <c r="FU692" s="53"/>
      <c r="FV692" s="53"/>
      <c r="FW692" s="53"/>
      <c r="FX692" s="53"/>
      <c r="FY692" s="53"/>
      <c r="FZ692" s="53"/>
      <c r="GA692" s="53"/>
      <c r="GB692" s="53"/>
      <c r="GC692" s="53"/>
      <c r="GD692" s="53"/>
      <c r="GE692" s="53"/>
      <c r="GF692" s="53"/>
      <c r="GG692" s="53"/>
      <c r="GH692" s="53"/>
      <c r="GI692" s="53"/>
      <c r="GJ692" s="53"/>
      <c r="GK692" s="53"/>
      <c r="GL692" s="53"/>
      <c r="GM692" s="53"/>
      <c r="GN692" s="53"/>
      <c r="GO692" s="53"/>
      <c r="GP692" s="53"/>
      <c r="GQ692" s="53"/>
      <c r="GR692" s="53"/>
      <c r="GS692" s="53"/>
      <c r="GT692" s="53"/>
      <c r="GU692" s="53"/>
      <c r="GV692" s="53"/>
      <c r="GW692" s="53"/>
      <c r="GX692" s="53"/>
      <c r="GY692" s="53"/>
      <c r="GZ692" s="53"/>
      <c r="HA692" s="53"/>
      <c r="HB692" s="53"/>
      <c r="HC692" s="53"/>
      <c r="HD692" s="53"/>
      <c r="HE692" s="53"/>
      <c r="HF692" s="53"/>
      <c r="HG692" s="53"/>
      <c r="HH692" s="53"/>
      <c r="HI692" s="53"/>
      <c r="HJ692" s="53"/>
      <c r="HK692" s="53"/>
      <c r="HL692" s="53"/>
      <c r="HM692" s="53"/>
      <c r="HN692" s="53"/>
      <c r="HO692" s="53"/>
      <c r="HP692" s="53"/>
      <c r="HQ692" s="53"/>
      <c r="HR692" s="53"/>
      <c r="HS692" s="53"/>
      <c r="HT692" s="53"/>
      <c r="HU692" s="53"/>
      <c r="HV692" s="53"/>
      <c r="HW692" s="53"/>
      <c r="HX692" s="53"/>
      <c r="HY692" s="53"/>
      <c r="HZ692" s="53"/>
      <c r="IA692" s="53"/>
    </row>
    <row r="693" spans="1:235" ht="21.75" customHeight="1">
      <c r="A693" s="5" t="s">
        <v>4</v>
      </c>
      <c r="B693" s="6"/>
      <c r="C693" s="6"/>
      <c r="D693" s="84"/>
      <c r="E693" s="84"/>
      <c r="F693" s="84"/>
      <c r="G693" s="7"/>
      <c r="H693" s="7"/>
      <c r="I693" s="7"/>
      <c r="J693" s="7"/>
      <c r="K693" s="7"/>
      <c r="L693" s="7"/>
      <c r="M693" s="7"/>
      <c r="N693" s="7"/>
      <c r="O693" s="7"/>
      <c r="P693" s="7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3"/>
      <c r="AM693" s="53"/>
      <c r="AN693" s="53"/>
      <c r="AO693" s="53"/>
      <c r="AP693" s="53"/>
      <c r="AQ693" s="53"/>
      <c r="AR693" s="53"/>
      <c r="AS693" s="53"/>
      <c r="AT693" s="53"/>
      <c r="AU693" s="53"/>
      <c r="AV693" s="53"/>
      <c r="AW693" s="53"/>
      <c r="AX693" s="53"/>
      <c r="AY693" s="53"/>
      <c r="AZ693" s="53"/>
      <c r="BA693" s="53"/>
      <c r="BB693" s="53"/>
      <c r="BC693" s="53"/>
      <c r="BD693" s="53"/>
      <c r="BE693" s="53"/>
      <c r="BF693" s="53"/>
      <c r="BG693" s="53"/>
      <c r="BH693" s="53"/>
      <c r="BI693" s="53"/>
      <c r="BJ693" s="53"/>
      <c r="BK693" s="53"/>
      <c r="BL693" s="53"/>
      <c r="BM693" s="53"/>
      <c r="BN693" s="53"/>
      <c r="BO693" s="53"/>
      <c r="BP693" s="53"/>
      <c r="BQ693" s="53"/>
      <c r="BR693" s="53"/>
      <c r="BS693" s="53"/>
      <c r="BT693" s="53"/>
      <c r="BU693" s="53"/>
      <c r="BV693" s="53"/>
      <c r="BW693" s="53"/>
      <c r="BX693" s="53"/>
      <c r="BY693" s="53"/>
      <c r="BZ693" s="53"/>
      <c r="CA693" s="53"/>
      <c r="CB693" s="53"/>
      <c r="CC693" s="53"/>
      <c r="CD693" s="53"/>
      <c r="CE693" s="53"/>
      <c r="CF693" s="53"/>
      <c r="CG693" s="53"/>
      <c r="CH693" s="53"/>
      <c r="CI693" s="53"/>
      <c r="CJ693" s="53"/>
      <c r="CK693" s="53"/>
      <c r="CL693" s="53"/>
      <c r="CM693" s="53"/>
      <c r="CN693" s="53"/>
      <c r="CO693" s="53"/>
      <c r="CP693" s="53"/>
      <c r="CQ693" s="53"/>
      <c r="CR693" s="53"/>
      <c r="CS693" s="53"/>
      <c r="CT693" s="53"/>
      <c r="CU693" s="53"/>
      <c r="CV693" s="53"/>
      <c r="CW693" s="53"/>
      <c r="CX693" s="53"/>
      <c r="CY693" s="53"/>
      <c r="CZ693" s="53"/>
      <c r="DA693" s="53"/>
      <c r="DB693" s="53"/>
      <c r="DC693" s="53"/>
      <c r="DD693" s="53"/>
      <c r="DE693" s="53"/>
      <c r="DF693" s="53"/>
      <c r="DG693" s="53"/>
      <c r="DH693" s="53"/>
      <c r="DI693" s="53"/>
      <c r="DJ693" s="53"/>
      <c r="DK693" s="53"/>
      <c r="DL693" s="53"/>
      <c r="DM693" s="53"/>
      <c r="DN693" s="53"/>
      <c r="DO693" s="53"/>
      <c r="DP693" s="53"/>
      <c r="DQ693" s="53"/>
      <c r="DR693" s="53"/>
      <c r="DS693" s="53"/>
      <c r="DT693" s="53"/>
      <c r="DU693" s="53"/>
      <c r="DV693" s="53"/>
      <c r="DW693" s="53"/>
      <c r="DX693" s="53"/>
      <c r="DY693" s="53"/>
      <c r="DZ693" s="53"/>
      <c r="EA693" s="53"/>
      <c r="EB693" s="53"/>
      <c r="EC693" s="53"/>
      <c r="ED693" s="53"/>
      <c r="EE693" s="53"/>
      <c r="EF693" s="53"/>
      <c r="EG693" s="53"/>
      <c r="EH693" s="53"/>
      <c r="EI693" s="53"/>
      <c r="EJ693" s="53"/>
      <c r="EK693" s="53"/>
      <c r="EL693" s="53"/>
      <c r="EM693" s="53"/>
      <c r="EN693" s="53"/>
      <c r="EO693" s="53"/>
      <c r="EP693" s="53"/>
      <c r="EQ693" s="53"/>
      <c r="ER693" s="53"/>
      <c r="ES693" s="53"/>
      <c r="ET693" s="53"/>
      <c r="EU693" s="53"/>
      <c r="EV693" s="53"/>
      <c r="EW693" s="53"/>
      <c r="EX693" s="53"/>
      <c r="EY693" s="53"/>
      <c r="EZ693" s="53"/>
      <c r="FA693" s="53"/>
      <c r="FB693" s="53"/>
      <c r="FC693" s="53"/>
      <c r="FD693" s="53"/>
      <c r="FE693" s="53"/>
      <c r="FF693" s="53"/>
      <c r="FG693" s="53"/>
      <c r="FH693" s="53"/>
      <c r="FI693" s="53"/>
      <c r="FJ693" s="53"/>
      <c r="FK693" s="53"/>
      <c r="FL693" s="53"/>
      <c r="FM693" s="53"/>
      <c r="FN693" s="53"/>
      <c r="FO693" s="53"/>
      <c r="FP693" s="53"/>
      <c r="FQ693" s="53"/>
      <c r="FR693" s="53"/>
      <c r="FS693" s="53"/>
      <c r="FT693" s="53"/>
      <c r="FU693" s="53"/>
      <c r="FV693" s="53"/>
      <c r="FW693" s="53"/>
      <c r="FX693" s="53"/>
      <c r="FY693" s="53"/>
      <c r="FZ693" s="53"/>
      <c r="GA693" s="53"/>
      <c r="GB693" s="53"/>
      <c r="GC693" s="53"/>
      <c r="GD693" s="53"/>
      <c r="GE693" s="53"/>
      <c r="GF693" s="53"/>
      <c r="GG693" s="53"/>
      <c r="GH693" s="53"/>
      <c r="GI693" s="53"/>
      <c r="GJ693" s="53"/>
      <c r="GK693" s="53"/>
      <c r="GL693" s="53"/>
      <c r="GM693" s="53"/>
      <c r="GN693" s="53"/>
      <c r="GO693" s="53"/>
      <c r="GP693" s="53"/>
      <c r="GQ693" s="53"/>
      <c r="GR693" s="53"/>
      <c r="GS693" s="53"/>
      <c r="GT693" s="53"/>
      <c r="GU693" s="53"/>
      <c r="GV693" s="53"/>
      <c r="GW693" s="53"/>
      <c r="GX693" s="53"/>
      <c r="GY693" s="53"/>
      <c r="GZ693" s="53"/>
      <c r="HA693" s="53"/>
      <c r="HB693" s="53"/>
      <c r="HC693" s="53"/>
      <c r="HD693" s="53"/>
      <c r="HE693" s="53"/>
      <c r="HF693" s="53"/>
      <c r="HG693" s="53"/>
      <c r="HH693" s="53"/>
      <c r="HI693" s="53"/>
      <c r="HJ693" s="53"/>
      <c r="HK693" s="53"/>
      <c r="HL693" s="53"/>
      <c r="HM693" s="53"/>
      <c r="HN693" s="53"/>
      <c r="HO693" s="53"/>
      <c r="HP693" s="53"/>
      <c r="HQ693" s="53"/>
      <c r="HR693" s="53"/>
      <c r="HS693" s="53"/>
      <c r="HT693" s="53"/>
      <c r="HU693" s="53"/>
      <c r="HV693" s="53"/>
      <c r="HW693" s="53"/>
      <c r="HX693" s="53"/>
      <c r="HY693" s="53"/>
      <c r="HZ693" s="53"/>
      <c r="IA693" s="53"/>
    </row>
    <row r="694" spans="1:235" ht="21.75" customHeight="1">
      <c r="A694" s="8" t="s">
        <v>264</v>
      </c>
      <c r="B694" s="6"/>
      <c r="C694" s="6"/>
      <c r="D694" s="49"/>
      <c r="E694" s="49">
        <v>74070200</v>
      </c>
      <c r="F694" s="49">
        <f>D694+E694</f>
        <v>74070200</v>
      </c>
      <c r="G694" s="87"/>
      <c r="H694" s="87"/>
      <c r="I694" s="87"/>
      <c r="J694" s="87"/>
      <c r="K694" s="87"/>
      <c r="L694" s="87"/>
      <c r="M694" s="87"/>
      <c r="N694" s="87"/>
      <c r="O694" s="87"/>
      <c r="P694" s="87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3"/>
      <c r="AM694" s="53"/>
      <c r="AN694" s="53"/>
      <c r="AO694" s="53"/>
      <c r="AP694" s="53"/>
      <c r="AQ694" s="53"/>
      <c r="AR694" s="53"/>
      <c r="AS694" s="53"/>
      <c r="AT694" s="53"/>
      <c r="AU694" s="53"/>
      <c r="AV694" s="53"/>
      <c r="AW694" s="53"/>
      <c r="AX694" s="53"/>
      <c r="AY694" s="53"/>
      <c r="AZ694" s="53"/>
      <c r="BA694" s="53"/>
      <c r="BB694" s="53"/>
      <c r="BC694" s="53"/>
      <c r="BD694" s="53"/>
      <c r="BE694" s="53"/>
      <c r="BF694" s="53"/>
      <c r="BG694" s="53"/>
      <c r="BH694" s="53"/>
      <c r="BI694" s="53"/>
      <c r="BJ694" s="53"/>
      <c r="BK694" s="53"/>
      <c r="BL694" s="53"/>
      <c r="BM694" s="53"/>
      <c r="BN694" s="53"/>
      <c r="BO694" s="53"/>
      <c r="BP694" s="53"/>
      <c r="BQ694" s="53"/>
      <c r="BR694" s="53"/>
      <c r="BS694" s="53"/>
      <c r="BT694" s="53"/>
      <c r="BU694" s="53"/>
      <c r="BV694" s="53"/>
      <c r="BW694" s="53"/>
      <c r="BX694" s="53"/>
      <c r="BY694" s="53"/>
      <c r="BZ694" s="53"/>
      <c r="CA694" s="53"/>
      <c r="CB694" s="53"/>
      <c r="CC694" s="53"/>
      <c r="CD694" s="53"/>
      <c r="CE694" s="53"/>
      <c r="CF694" s="53"/>
      <c r="CG694" s="53"/>
      <c r="CH694" s="53"/>
      <c r="CI694" s="53"/>
      <c r="CJ694" s="53"/>
      <c r="CK694" s="53"/>
      <c r="CL694" s="53"/>
      <c r="CM694" s="53"/>
      <c r="CN694" s="53"/>
      <c r="CO694" s="53"/>
      <c r="CP694" s="53"/>
      <c r="CQ694" s="53"/>
      <c r="CR694" s="53"/>
      <c r="CS694" s="53"/>
      <c r="CT694" s="53"/>
      <c r="CU694" s="53"/>
      <c r="CV694" s="53"/>
      <c r="CW694" s="53"/>
      <c r="CX694" s="53"/>
      <c r="CY694" s="53"/>
      <c r="CZ694" s="53"/>
      <c r="DA694" s="53"/>
      <c r="DB694" s="53"/>
      <c r="DC694" s="53"/>
      <c r="DD694" s="53"/>
      <c r="DE694" s="53"/>
      <c r="DF694" s="53"/>
      <c r="DG694" s="53"/>
      <c r="DH694" s="53"/>
      <c r="DI694" s="53"/>
      <c r="DJ694" s="53"/>
      <c r="DK694" s="53"/>
      <c r="DL694" s="53"/>
      <c r="DM694" s="53"/>
      <c r="DN694" s="53"/>
      <c r="DO694" s="53"/>
      <c r="DP694" s="53"/>
      <c r="DQ694" s="53"/>
      <c r="DR694" s="53"/>
      <c r="DS694" s="53"/>
      <c r="DT694" s="53"/>
      <c r="DU694" s="53"/>
      <c r="DV694" s="53"/>
      <c r="DW694" s="53"/>
      <c r="DX694" s="53"/>
      <c r="DY694" s="53"/>
      <c r="DZ694" s="53"/>
      <c r="EA694" s="53"/>
      <c r="EB694" s="53"/>
      <c r="EC694" s="53"/>
      <c r="ED694" s="53"/>
      <c r="EE694" s="53"/>
      <c r="EF694" s="53"/>
      <c r="EG694" s="53"/>
      <c r="EH694" s="53"/>
      <c r="EI694" s="53"/>
      <c r="EJ694" s="53"/>
      <c r="EK694" s="53"/>
      <c r="EL694" s="53"/>
      <c r="EM694" s="53"/>
      <c r="EN694" s="53"/>
      <c r="EO694" s="53"/>
      <c r="EP694" s="53"/>
      <c r="EQ694" s="53"/>
      <c r="ER694" s="53"/>
      <c r="ES694" s="53"/>
      <c r="ET694" s="53"/>
      <c r="EU694" s="53"/>
      <c r="EV694" s="53"/>
      <c r="EW694" s="53"/>
      <c r="EX694" s="53"/>
      <c r="EY694" s="53"/>
      <c r="EZ694" s="53"/>
      <c r="FA694" s="53"/>
      <c r="FB694" s="53"/>
      <c r="FC694" s="53"/>
      <c r="FD694" s="53"/>
      <c r="FE694" s="53"/>
      <c r="FF694" s="53"/>
      <c r="FG694" s="53"/>
      <c r="FH694" s="53"/>
      <c r="FI694" s="53"/>
      <c r="FJ694" s="53"/>
      <c r="FK694" s="53"/>
      <c r="FL694" s="53"/>
      <c r="FM694" s="53"/>
      <c r="FN694" s="53"/>
      <c r="FO694" s="53"/>
      <c r="FP694" s="53"/>
      <c r="FQ694" s="53"/>
      <c r="FR694" s="53"/>
      <c r="FS694" s="53"/>
      <c r="FT694" s="53"/>
      <c r="FU694" s="53"/>
      <c r="FV694" s="53"/>
      <c r="FW694" s="53"/>
      <c r="FX694" s="53"/>
      <c r="FY694" s="53"/>
      <c r="FZ694" s="53"/>
      <c r="GA694" s="53"/>
      <c r="GB694" s="53"/>
      <c r="GC694" s="53"/>
      <c r="GD694" s="53"/>
      <c r="GE694" s="53"/>
      <c r="GF694" s="53"/>
      <c r="GG694" s="53"/>
      <c r="GH694" s="53"/>
      <c r="GI694" s="53"/>
      <c r="GJ694" s="53"/>
      <c r="GK694" s="53"/>
      <c r="GL694" s="53"/>
      <c r="GM694" s="53"/>
      <c r="GN694" s="53"/>
      <c r="GO694" s="53"/>
      <c r="GP694" s="53"/>
      <c r="GQ694" s="53"/>
      <c r="GR694" s="53"/>
      <c r="GS694" s="53"/>
      <c r="GT694" s="53"/>
      <c r="GU694" s="53"/>
      <c r="GV694" s="53"/>
      <c r="GW694" s="53"/>
      <c r="GX694" s="53"/>
      <c r="GY694" s="53"/>
      <c r="GZ694" s="53"/>
      <c r="HA694" s="53"/>
      <c r="HB694" s="53"/>
      <c r="HC694" s="53"/>
      <c r="HD694" s="53"/>
      <c r="HE694" s="53"/>
      <c r="HF694" s="53"/>
      <c r="HG694" s="53"/>
      <c r="HH694" s="53"/>
      <c r="HI694" s="53"/>
      <c r="HJ694" s="53"/>
      <c r="HK694" s="53"/>
      <c r="HL694" s="53"/>
      <c r="HM694" s="53"/>
      <c r="HN694" s="53"/>
      <c r="HO694" s="53"/>
      <c r="HP694" s="53"/>
      <c r="HQ694" s="53"/>
      <c r="HR694" s="53"/>
      <c r="HS694" s="53"/>
      <c r="HT694" s="53"/>
      <c r="HU694" s="53"/>
      <c r="HV694" s="53"/>
      <c r="HW694" s="53"/>
      <c r="HX694" s="53"/>
      <c r="HY694" s="53"/>
      <c r="HZ694" s="53"/>
      <c r="IA694" s="53"/>
    </row>
    <row r="695" spans="1:235" ht="21.75" customHeight="1">
      <c r="A695" s="5" t="s">
        <v>5</v>
      </c>
      <c r="B695" s="6"/>
      <c r="C695" s="6"/>
      <c r="D695" s="49"/>
      <c r="E695" s="49"/>
      <c r="F695" s="49"/>
      <c r="G695" s="87"/>
      <c r="H695" s="87"/>
      <c r="I695" s="87"/>
      <c r="J695" s="87"/>
      <c r="K695" s="87"/>
      <c r="L695" s="87"/>
      <c r="M695" s="87"/>
      <c r="N695" s="87"/>
      <c r="O695" s="87"/>
      <c r="P695" s="87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/>
      <c r="AL695" s="53"/>
      <c r="AM695" s="53"/>
      <c r="AN695" s="53"/>
      <c r="AO695" s="53"/>
      <c r="AP695" s="53"/>
      <c r="AQ695" s="53"/>
      <c r="AR695" s="53"/>
      <c r="AS695" s="53"/>
      <c r="AT695" s="53"/>
      <c r="AU695" s="53"/>
      <c r="AV695" s="53"/>
      <c r="AW695" s="53"/>
      <c r="AX695" s="53"/>
      <c r="AY695" s="53"/>
      <c r="AZ695" s="53"/>
      <c r="BA695" s="53"/>
      <c r="BB695" s="53"/>
      <c r="BC695" s="53"/>
      <c r="BD695" s="53"/>
      <c r="BE695" s="53"/>
      <c r="BF695" s="53"/>
      <c r="BG695" s="53"/>
      <c r="BH695" s="53"/>
      <c r="BI695" s="53"/>
      <c r="BJ695" s="53"/>
      <c r="BK695" s="53"/>
      <c r="BL695" s="53"/>
      <c r="BM695" s="53"/>
      <c r="BN695" s="53"/>
      <c r="BO695" s="53"/>
      <c r="BP695" s="53"/>
      <c r="BQ695" s="53"/>
      <c r="BR695" s="53"/>
      <c r="BS695" s="53"/>
      <c r="BT695" s="53"/>
      <c r="BU695" s="53"/>
      <c r="BV695" s="53"/>
      <c r="BW695" s="53"/>
      <c r="BX695" s="53"/>
      <c r="BY695" s="53"/>
      <c r="BZ695" s="53"/>
      <c r="CA695" s="53"/>
      <c r="CB695" s="53"/>
      <c r="CC695" s="53"/>
      <c r="CD695" s="53"/>
      <c r="CE695" s="53"/>
      <c r="CF695" s="53"/>
      <c r="CG695" s="53"/>
      <c r="CH695" s="53"/>
      <c r="CI695" s="53"/>
      <c r="CJ695" s="53"/>
      <c r="CK695" s="53"/>
      <c r="CL695" s="53"/>
      <c r="CM695" s="53"/>
      <c r="CN695" s="53"/>
      <c r="CO695" s="53"/>
      <c r="CP695" s="53"/>
      <c r="CQ695" s="53"/>
      <c r="CR695" s="53"/>
      <c r="CS695" s="53"/>
      <c r="CT695" s="53"/>
      <c r="CU695" s="53"/>
      <c r="CV695" s="53"/>
      <c r="CW695" s="53"/>
      <c r="CX695" s="53"/>
      <c r="CY695" s="53"/>
      <c r="CZ695" s="53"/>
      <c r="DA695" s="53"/>
      <c r="DB695" s="53"/>
      <c r="DC695" s="53"/>
      <c r="DD695" s="53"/>
      <c r="DE695" s="53"/>
      <c r="DF695" s="53"/>
      <c r="DG695" s="53"/>
      <c r="DH695" s="53"/>
      <c r="DI695" s="53"/>
      <c r="DJ695" s="53"/>
      <c r="DK695" s="53"/>
      <c r="DL695" s="53"/>
      <c r="DM695" s="53"/>
      <c r="DN695" s="53"/>
      <c r="DO695" s="53"/>
      <c r="DP695" s="53"/>
      <c r="DQ695" s="53"/>
      <c r="DR695" s="53"/>
      <c r="DS695" s="53"/>
      <c r="DT695" s="53"/>
      <c r="DU695" s="53"/>
      <c r="DV695" s="53"/>
      <c r="DW695" s="53"/>
      <c r="DX695" s="53"/>
      <c r="DY695" s="53"/>
      <c r="DZ695" s="53"/>
      <c r="EA695" s="53"/>
      <c r="EB695" s="53"/>
      <c r="EC695" s="53"/>
      <c r="ED695" s="53"/>
      <c r="EE695" s="53"/>
      <c r="EF695" s="53"/>
      <c r="EG695" s="53"/>
      <c r="EH695" s="53"/>
      <c r="EI695" s="53"/>
      <c r="EJ695" s="53"/>
      <c r="EK695" s="53"/>
      <c r="EL695" s="53"/>
      <c r="EM695" s="53"/>
      <c r="EN695" s="53"/>
      <c r="EO695" s="53"/>
      <c r="EP695" s="53"/>
      <c r="EQ695" s="53"/>
      <c r="ER695" s="53"/>
      <c r="ES695" s="53"/>
      <c r="ET695" s="53"/>
      <c r="EU695" s="53"/>
      <c r="EV695" s="53"/>
      <c r="EW695" s="53"/>
      <c r="EX695" s="53"/>
      <c r="EY695" s="53"/>
      <c r="EZ695" s="53"/>
      <c r="FA695" s="53"/>
      <c r="FB695" s="53"/>
      <c r="FC695" s="53"/>
      <c r="FD695" s="53"/>
      <c r="FE695" s="53"/>
      <c r="FF695" s="53"/>
      <c r="FG695" s="53"/>
      <c r="FH695" s="53"/>
      <c r="FI695" s="53"/>
      <c r="FJ695" s="53"/>
      <c r="FK695" s="53"/>
      <c r="FL695" s="53"/>
      <c r="FM695" s="53"/>
      <c r="FN695" s="53"/>
      <c r="FO695" s="53"/>
      <c r="FP695" s="53"/>
      <c r="FQ695" s="53"/>
      <c r="FR695" s="53"/>
      <c r="FS695" s="53"/>
      <c r="FT695" s="53"/>
      <c r="FU695" s="53"/>
      <c r="FV695" s="53"/>
      <c r="FW695" s="53"/>
      <c r="FX695" s="53"/>
      <c r="FY695" s="53"/>
      <c r="FZ695" s="53"/>
      <c r="GA695" s="53"/>
      <c r="GB695" s="53"/>
      <c r="GC695" s="53"/>
      <c r="GD695" s="53"/>
      <c r="GE695" s="53"/>
      <c r="GF695" s="53"/>
      <c r="GG695" s="53"/>
      <c r="GH695" s="53"/>
      <c r="GI695" s="53"/>
      <c r="GJ695" s="53"/>
      <c r="GK695" s="53"/>
      <c r="GL695" s="53"/>
      <c r="GM695" s="53"/>
      <c r="GN695" s="53"/>
      <c r="GO695" s="53"/>
      <c r="GP695" s="53"/>
      <c r="GQ695" s="53"/>
      <c r="GR695" s="53"/>
      <c r="GS695" s="53"/>
      <c r="GT695" s="53"/>
      <c r="GU695" s="53"/>
      <c r="GV695" s="53"/>
      <c r="GW695" s="53"/>
      <c r="GX695" s="53"/>
      <c r="GY695" s="53"/>
      <c r="GZ695" s="53"/>
      <c r="HA695" s="53"/>
      <c r="HB695" s="53"/>
      <c r="HC695" s="53"/>
      <c r="HD695" s="53"/>
      <c r="HE695" s="53"/>
      <c r="HF695" s="53"/>
      <c r="HG695" s="53"/>
      <c r="HH695" s="53"/>
      <c r="HI695" s="53"/>
      <c r="HJ695" s="53"/>
      <c r="HK695" s="53"/>
      <c r="HL695" s="53"/>
      <c r="HM695" s="53"/>
      <c r="HN695" s="53"/>
      <c r="HO695" s="53"/>
      <c r="HP695" s="53"/>
      <c r="HQ695" s="53"/>
      <c r="HR695" s="53"/>
      <c r="HS695" s="53"/>
      <c r="HT695" s="53"/>
      <c r="HU695" s="53"/>
      <c r="HV695" s="53"/>
      <c r="HW695" s="53"/>
      <c r="HX695" s="53"/>
      <c r="HY695" s="53"/>
      <c r="HZ695" s="53"/>
      <c r="IA695" s="53"/>
    </row>
    <row r="696" spans="1:235" ht="21.75" customHeight="1">
      <c r="A696" s="8" t="s">
        <v>262</v>
      </c>
      <c r="B696" s="6"/>
      <c r="C696" s="6"/>
      <c r="D696" s="49"/>
      <c r="E696" s="49">
        <v>1</v>
      </c>
      <c r="F696" s="49">
        <f>D696+E696</f>
        <v>1</v>
      </c>
      <c r="G696" s="87"/>
      <c r="H696" s="96"/>
      <c r="I696" s="87"/>
      <c r="J696" s="96"/>
      <c r="K696" s="87"/>
      <c r="L696" s="87"/>
      <c r="M696" s="87"/>
      <c r="N696" s="87"/>
      <c r="O696" s="96"/>
      <c r="P696" s="96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3"/>
      <c r="AM696" s="53"/>
      <c r="AN696" s="53"/>
      <c r="AO696" s="53"/>
      <c r="AP696" s="53"/>
      <c r="AQ696" s="53"/>
      <c r="AR696" s="53"/>
      <c r="AS696" s="53"/>
      <c r="AT696" s="53"/>
      <c r="AU696" s="53"/>
      <c r="AV696" s="53"/>
      <c r="AW696" s="53"/>
      <c r="AX696" s="53"/>
      <c r="AY696" s="53"/>
      <c r="AZ696" s="53"/>
      <c r="BA696" s="53"/>
      <c r="BB696" s="53"/>
      <c r="BC696" s="53"/>
      <c r="BD696" s="53"/>
      <c r="BE696" s="53"/>
      <c r="BF696" s="53"/>
      <c r="BG696" s="53"/>
      <c r="BH696" s="53"/>
      <c r="BI696" s="53"/>
      <c r="BJ696" s="53"/>
      <c r="BK696" s="53"/>
      <c r="BL696" s="53"/>
      <c r="BM696" s="53"/>
      <c r="BN696" s="53"/>
      <c r="BO696" s="53"/>
      <c r="BP696" s="53"/>
      <c r="BQ696" s="53"/>
      <c r="BR696" s="53"/>
      <c r="BS696" s="53"/>
      <c r="BT696" s="53"/>
      <c r="BU696" s="53"/>
      <c r="BV696" s="53"/>
      <c r="BW696" s="53"/>
      <c r="BX696" s="53"/>
      <c r="BY696" s="53"/>
      <c r="BZ696" s="53"/>
      <c r="CA696" s="53"/>
      <c r="CB696" s="53"/>
      <c r="CC696" s="53"/>
      <c r="CD696" s="53"/>
      <c r="CE696" s="53"/>
      <c r="CF696" s="53"/>
      <c r="CG696" s="53"/>
      <c r="CH696" s="53"/>
      <c r="CI696" s="53"/>
      <c r="CJ696" s="53"/>
      <c r="CK696" s="53"/>
      <c r="CL696" s="53"/>
      <c r="CM696" s="53"/>
      <c r="CN696" s="53"/>
      <c r="CO696" s="53"/>
      <c r="CP696" s="53"/>
      <c r="CQ696" s="53"/>
      <c r="CR696" s="53"/>
      <c r="CS696" s="53"/>
      <c r="CT696" s="53"/>
      <c r="CU696" s="53"/>
      <c r="CV696" s="53"/>
      <c r="CW696" s="53"/>
      <c r="CX696" s="53"/>
      <c r="CY696" s="53"/>
      <c r="CZ696" s="53"/>
      <c r="DA696" s="53"/>
      <c r="DB696" s="53"/>
      <c r="DC696" s="53"/>
      <c r="DD696" s="53"/>
      <c r="DE696" s="53"/>
      <c r="DF696" s="53"/>
      <c r="DG696" s="53"/>
      <c r="DH696" s="53"/>
      <c r="DI696" s="53"/>
      <c r="DJ696" s="53"/>
      <c r="DK696" s="53"/>
      <c r="DL696" s="53"/>
      <c r="DM696" s="53"/>
      <c r="DN696" s="53"/>
      <c r="DO696" s="53"/>
      <c r="DP696" s="53"/>
      <c r="DQ696" s="53"/>
      <c r="DR696" s="53"/>
      <c r="DS696" s="53"/>
      <c r="DT696" s="53"/>
      <c r="DU696" s="53"/>
      <c r="DV696" s="53"/>
      <c r="DW696" s="53"/>
      <c r="DX696" s="53"/>
      <c r="DY696" s="53"/>
      <c r="DZ696" s="53"/>
      <c r="EA696" s="53"/>
      <c r="EB696" s="53"/>
      <c r="EC696" s="53"/>
      <c r="ED696" s="53"/>
      <c r="EE696" s="53"/>
      <c r="EF696" s="53"/>
      <c r="EG696" s="53"/>
      <c r="EH696" s="53"/>
      <c r="EI696" s="53"/>
      <c r="EJ696" s="53"/>
      <c r="EK696" s="53"/>
      <c r="EL696" s="53"/>
      <c r="EM696" s="53"/>
      <c r="EN696" s="53"/>
      <c r="EO696" s="53"/>
      <c r="EP696" s="53"/>
      <c r="EQ696" s="53"/>
      <c r="ER696" s="53"/>
      <c r="ES696" s="53"/>
      <c r="ET696" s="53"/>
      <c r="EU696" s="53"/>
      <c r="EV696" s="53"/>
      <c r="EW696" s="53"/>
      <c r="EX696" s="53"/>
      <c r="EY696" s="53"/>
      <c r="EZ696" s="53"/>
      <c r="FA696" s="53"/>
      <c r="FB696" s="53"/>
      <c r="FC696" s="53"/>
      <c r="FD696" s="53"/>
      <c r="FE696" s="53"/>
      <c r="FF696" s="53"/>
      <c r="FG696" s="53"/>
      <c r="FH696" s="53"/>
      <c r="FI696" s="53"/>
      <c r="FJ696" s="53"/>
      <c r="FK696" s="53"/>
      <c r="FL696" s="53"/>
      <c r="FM696" s="53"/>
      <c r="FN696" s="53"/>
      <c r="FO696" s="53"/>
      <c r="FP696" s="53"/>
      <c r="FQ696" s="53"/>
      <c r="FR696" s="53"/>
      <c r="FS696" s="53"/>
      <c r="FT696" s="53"/>
      <c r="FU696" s="53"/>
      <c r="FV696" s="53"/>
      <c r="FW696" s="53"/>
      <c r="FX696" s="53"/>
      <c r="FY696" s="53"/>
      <c r="FZ696" s="53"/>
      <c r="GA696" s="53"/>
      <c r="GB696" s="53"/>
      <c r="GC696" s="53"/>
      <c r="GD696" s="53"/>
      <c r="GE696" s="53"/>
      <c r="GF696" s="53"/>
      <c r="GG696" s="53"/>
      <c r="GH696" s="53"/>
      <c r="GI696" s="53"/>
      <c r="GJ696" s="53"/>
      <c r="GK696" s="53"/>
      <c r="GL696" s="53"/>
      <c r="GM696" s="53"/>
      <c r="GN696" s="53"/>
      <c r="GO696" s="53"/>
      <c r="GP696" s="53"/>
      <c r="GQ696" s="53"/>
      <c r="GR696" s="53"/>
      <c r="GS696" s="53"/>
      <c r="GT696" s="53"/>
      <c r="GU696" s="53"/>
      <c r="GV696" s="53"/>
      <c r="GW696" s="53"/>
      <c r="GX696" s="53"/>
      <c r="GY696" s="53"/>
      <c r="GZ696" s="53"/>
      <c r="HA696" s="53"/>
      <c r="HB696" s="53"/>
      <c r="HC696" s="53"/>
      <c r="HD696" s="53"/>
      <c r="HE696" s="53"/>
      <c r="HF696" s="53"/>
      <c r="HG696" s="53"/>
      <c r="HH696" s="53"/>
      <c r="HI696" s="53"/>
      <c r="HJ696" s="53"/>
      <c r="HK696" s="53"/>
      <c r="HL696" s="53"/>
      <c r="HM696" s="53"/>
      <c r="HN696" s="53"/>
      <c r="HO696" s="53"/>
      <c r="HP696" s="53"/>
      <c r="HQ696" s="53"/>
      <c r="HR696" s="53"/>
      <c r="HS696" s="53"/>
      <c r="HT696" s="53"/>
      <c r="HU696" s="53"/>
      <c r="HV696" s="53"/>
      <c r="HW696" s="53"/>
      <c r="HX696" s="53"/>
      <c r="HY696" s="53"/>
      <c r="HZ696" s="53"/>
      <c r="IA696" s="53"/>
    </row>
    <row r="697" spans="1:235" ht="21.75" customHeight="1">
      <c r="A697" s="5" t="s">
        <v>7</v>
      </c>
      <c r="B697" s="6"/>
      <c r="C697" s="6"/>
      <c r="D697" s="49"/>
      <c r="E697" s="49"/>
      <c r="F697" s="49"/>
      <c r="G697" s="87"/>
      <c r="H697" s="87"/>
      <c r="I697" s="87"/>
      <c r="J697" s="87"/>
      <c r="K697" s="87"/>
      <c r="L697" s="87"/>
      <c r="M697" s="87"/>
      <c r="N697" s="87"/>
      <c r="O697" s="87"/>
      <c r="P697" s="87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3"/>
      <c r="AM697" s="53"/>
      <c r="AN697" s="53"/>
      <c r="AO697" s="53"/>
      <c r="AP697" s="53"/>
      <c r="AQ697" s="53"/>
      <c r="AR697" s="53"/>
      <c r="AS697" s="53"/>
      <c r="AT697" s="53"/>
      <c r="AU697" s="53"/>
      <c r="AV697" s="53"/>
      <c r="AW697" s="53"/>
      <c r="AX697" s="53"/>
      <c r="AY697" s="53"/>
      <c r="AZ697" s="53"/>
      <c r="BA697" s="53"/>
      <c r="BB697" s="53"/>
      <c r="BC697" s="53"/>
      <c r="BD697" s="53"/>
      <c r="BE697" s="53"/>
      <c r="BF697" s="53"/>
      <c r="BG697" s="53"/>
      <c r="BH697" s="53"/>
      <c r="BI697" s="53"/>
      <c r="BJ697" s="53"/>
      <c r="BK697" s="53"/>
      <c r="BL697" s="53"/>
      <c r="BM697" s="53"/>
      <c r="BN697" s="53"/>
      <c r="BO697" s="53"/>
      <c r="BP697" s="53"/>
      <c r="BQ697" s="53"/>
      <c r="BR697" s="53"/>
      <c r="BS697" s="53"/>
      <c r="BT697" s="53"/>
      <c r="BU697" s="53"/>
      <c r="BV697" s="53"/>
      <c r="BW697" s="53"/>
      <c r="BX697" s="53"/>
      <c r="BY697" s="53"/>
      <c r="BZ697" s="53"/>
      <c r="CA697" s="53"/>
      <c r="CB697" s="53"/>
      <c r="CC697" s="53"/>
      <c r="CD697" s="53"/>
      <c r="CE697" s="53"/>
      <c r="CF697" s="53"/>
      <c r="CG697" s="53"/>
      <c r="CH697" s="53"/>
      <c r="CI697" s="53"/>
      <c r="CJ697" s="53"/>
      <c r="CK697" s="53"/>
      <c r="CL697" s="53"/>
      <c r="CM697" s="53"/>
      <c r="CN697" s="53"/>
      <c r="CO697" s="53"/>
      <c r="CP697" s="53"/>
      <c r="CQ697" s="53"/>
      <c r="CR697" s="53"/>
      <c r="CS697" s="53"/>
      <c r="CT697" s="53"/>
      <c r="CU697" s="53"/>
      <c r="CV697" s="53"/>
      <c r="CW697" s="53"/>
      <c r="CX697" s="53"/>
      <c r="CY697" s="53"/>
      <c r="CZ697" s="53"/>
      <c r="DA697" s="53"/>
      <c r="DB697" s="53"/>
      <c r="DC697" s="53"/>
      <c r="DD697" s="53"/>
      <c r="DE697" s="53"/>
      <c r="DF697" s="53"/>
      <c r="DG697" s="53"/>
      <c r="DH697" s="53"/>
      <c r="DI697" s="53"/>
      <c r="DJ697" s="53"/>
      <c r="DK697" s="53"/>
      <c r="DL697" s="53"/>
      <c r="DM697" s="53"/>
      <c r="DN697" s="53"/>
      <c r="DO697" s="53"/>
      <c r="DP697" s="53"/>
      <c r="DQ697" s="53"/>
      <c r="DR697" s="53"/>
      <c r="DS697" s="53"/>
      <c r="DT697" s="53"/>
      <c r="DU697" s="53"/>
      <c r="DV697" s="53"/>
      <c r="DW697" s="53"/>
      <c r="DX697" s="53"/>
      <c r="DY697" s="53"/>
      <c r="DZ697" s="53"/>
      <c r="EA697" s="53"/>
      <c r="EB697" s="53"/>
      <c r="EC697" s="53"/>
      <c r="ED697" s="53"/>
      <c r="EE697" s="53"/>
      <c r="EF697" s="53"/>
      <c r="EG697" s="53"/>
      <c r="EH697" s="53"/>
      <c r="EI697" s="53"/>
      <c r="EJ697" s="53"/>
      <c r="EK697" s="53"/>
      <c r="EL697" s="53"/>
      <c r="EM697" s="53"/>
      <c r="EN697" s="53"/>
      <c r="EO697" s="53"/>
      <c r="EP697" s="53"/>
      <c r="EQ697" s="53"/>
      <c r="ER697" s="53"/>
      <c r="ES697" s="53"/>
      <c r="ET697" s="53"/>
      <c r="EU697" s="53"/>
      <c r="EV697" s="53"/>
      <c r="EW697" s="53"/>
      <c r="EX697" s="53"/>
      <c r="EY697" s="53"/>
      <c r="EZ697" s="53"/>
      <c r="FA697" s="53"/>
      <c r="FB697" s="53"/>
      <c r="FC697" s="53"/>
      <c r="FD697" s="53"/>
      <c r="FE697" s="53"/>
      <c r="FF697" s="53"/>
      <c r="FG697" s="53"/>
      <c r="FH697" s="53"/>
      <c r="FI697" s="53"/>
      <c r="FJ697" s="53"/>
      <c r="FK697" s="53"/>
      <c r="FL697" s="53"/>
      <c r="FM697" s="53"/>
      <c r="FN697" s="53"/>
      <c r="FO697" s="53"/>
      <c r="FP697" s="53"/>
      <c r="FQ697" s="53"/>
      <c r="FR697" s="53"/>
      <c r="FS697" s="53"/>
      <c r="FT697" s="53"/>
      <c r="FU697" s="53"/>
      <c r="FV697" s="53"/>
      <c r="FW697" s="53"/>
      <c r="FX697" s="53"/>
      <c r="FY697" s="53"/>
      <c r="FZ697" s="53"/>
      <c r="GA697" s="53"/>
      <c r="GB697" s="53"/>
      <c r="GC697" s="53"/>
      <c r="GD697" s="53"/>
      <c r="GE697" s="53"/>
      <c r="GF697" s="53"/>
      <c r="GG697" s="53"/>
      <c r="GH697" s="53"/>
      <c r="GI697" s="53"/>
      <c r="GJ697" s="53"/>
      <c r="GK697" s="53"/>
      <c r="GL697" s="53"/>
      <c r="GM697" s="53"/>
      <c r="GN697" s="53"/>
      <c r="GO697" s="53"/>
      <c r="GP697" s="53"/>
      <c r="GQ697" s="53"/>
      <c r="GR697" s="53"/>
      <c r="GS697" s="53"/>
      <c r="GT697" s="53"/>
      <c r="GU697" s="53"/>
      <c r="GV697" s="53"/>
      <c r="GW697" s="53"/>
      <c r="GX697" s="53"/>
      <c r="GY697" s="53"/>
      <c r="GZ697" s="53"/>
      <c r="HA697" s="53"/>
      <c r="HB697" s="53"/>
      <c r="HC697" s="53"/>
      <c r="HD697" s="53"/>
      <c r="HE697" s="53"/>
      <c r="HF697" s="53"/>
      <c r="HG697" s="53"/>
      <c r="HH697" s="53"/>
      <c r="HI697" s="53"/>
      <c r="HJ697" s="53"/>
      <c r="HK697" s="53"/>
      <c r="HL697" s="53"/>
      <c r="HM697" s="53"/>
      <c r="HN697" s="53"/>
      <c r="HO697" s="53"/>
      <c r="HP697" s="53"/>
      <c r="HQ697" s="53"/>
      <c r="HR697" s="53"/>
      <c r="HS697" s="53"/>
      <c r="HT697" s="53"/>
      <c r="HU697" s="53"/>
      <c r="HV697" s="53"/>
      <c r="HW697" s="53"/>
      <c r="HX697" s="53"/>
      <c r="HY697" s="53"/>
      <c r="HZ697" s="53"/>
      <c r="IA697" s="53"/>
    </row>
    <row r="698" spans="1:235" ht="21.75" customHeight="1">
      <c r="A698" s="8" t="s">
        <v>263</v>
      </c>
      <c r="B698" s="127"/>
      <c r="C698" s="127"/>
      <c r="D698" s="36"/>
      <c r="E698" s="87">
        <f>E694/E696</f>
        <v>74070200</v>
      </c>
      <c r="F698" s="49">
        <f>D698+E698</f>
        <v>74070200</v>
      </c>
      <c r="G698" s="128"/>
      <c r="H698" s="128"/>
      <c r="I698" s="128"/>
      <c r="J698" s="30"/>
      <c r="K698" s="30"/>
      <c r="L698" s="30"/>
      <c r="M698" s="30"/>
      <c r="N698" s="30"/>
      <c r="O698" s="30"/>
      <c r="P698" s="30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3"/>
      <c r="AM698" s="53"/>
      <c r="AN698" s="53"/>
      <c r="AO698" s="53"/>
      <c r="AP698" s="53"/>
      <c r="AQ698" s="53"/>
      <c r="AR698" s="53"/>
      <c r="AS698" s="53"/>
      <c r="AT698" s="53"/>
      <c r="AU698" s="53"/>
      <c r="AV698" s="53"/>
      <c r="AW698" s="53"/>
      <c r="AX698" s="53"/>
      <c r="AY698" s="53"/>
      <c r="AZ698" s="53"/>
      <c r="BA698" s="53"/>
      <c r="BB698" s="53"/>
      <c r="BC698" s="53"/>
      <c r="BD698" s="53"/>
      <c r="BE698" s="53"/>
      <c r="BF698" s="53"/>
      <c r="BG698" s="53"/>
      <c r="BH698" s="53"/>
      <c r="BI698" s="53"/>
      <c r="BJ698" s="53"/>
      <c r="BK698" s="53"/>
      <c r="BL698" s="53"/>
      <c r="BM698" s="53"/>
      <c r="BN698" s="53"/>
      <c r="BO698" s="53"/>
      <c r="BP698" s="53"/>
      <c r="BQ698" s="53"/>
      <c r="BR698" s="53"/>
      <c r="BS698" s="53"/>
      <c r="BT698" s="53"/>
      <c r="BU698" s="53"/>
      <c r="BV698" s="53"/>
      <c r="BW698" s="53"/>
      <c r="BX698" s="53"/>
      <c r="BY698" s="53"/>
      <c r="BZ698" s="53"/>
      <c r="CA698" s="53"/>
      <c r="CB698" s="53"/>
      <c r="CC698" s="53"/>
      <c r="CD698" s="53"/>
      <c r="CE698" s="53"/>
      <c r="CF698" s="53"/>
      <c r="CG698" s="53"/>
      <c r="CH698" s="53"/>
      <c r="CI698" s="53"/>
      <c r="CJ698" s="53"/>
      <c r="CK698" s="53"/>
      <c r="CL698" s="53"/>
      <c r="CM698" s="53"/>
      <c r="CN698" s="53"/>
      <c r="CO698" s="53"/>
      <c r="CP698" s="53"/>
      <c r="CQ698" s="53"/>
      <c r="CR698" s="53"/>
      <c r="CS698" s="53"/>
      <c r="CT698" s="53"/>
      <c r="CU698" s="53"/>
      <c r="CV698" s="53"/>
      <c r="CW698" s="53"/>
      <c r="CX698" s="53"/>
      <c r="CY698" s="53"/>
      <c r="CZ698" s="53"/>
      <c r="DA698" s="53"/>
      <c r="DB698" s="53"/>
      <c r="DC698" s="53"/>
      <c r="DD698" s="53"/>
      <c r="DE698" s="53"/>
      <c r="DF698" s="53"/>
      <c r="DG698" s="53"/>
      <c r="DH698" s="53"/>
      <c r="DI698" s="53"/>
      <c r="DJ698" s="53"/>
      <c r="DK698" s="53"/>
      <c r="DL698" s="53"/>
      <c r="DM698" s="53"/>
      <c r="DN698" s="53"/>
      <c r="DO698" s="53"/>
      <c r="DP698" s="53"/>
      <c r="DQ698" s="53"/>
      <c r="DR698" s="53"/>
      <c r="DS698" s="53"/>
      <c r="DT698" s="53"/>
      <c r="DU698" s="53"/>
      <c r="DV698" s="53"/>
      <c r="DW698" s="53"/>
      <c r="DX698" s="53"/>
      <c r="DY698" s="53"/>
      <c r="DZ698" s="53"/>
      <c r="EA698" s="53"/>
      <c r="EB698" s="53"/>
      <c r="EC698" s="53"/>
      <c r="ED698" s="53"/>
      <c r="EE698" s="53"/>
      <c r="EF698" s="53"/>
      <c r="EG698" s="53"/>
      <c r="EH698" s="53"/>
      <c r="EI698" s="53"/>
      <c r="EJ698" s="53"/>
      <c r="EK698" s="53"/>
      <c r="EL698" s="53"/>
      <c r="EM698" s="53"/>
      <c r="EN698" s="53"/>
      <c r="EO698" s="53"/>
      <c r="EP698" s="53"/>
      <c r="EQ698" s="53"/>
      <c r="ER698" s="53"/>
      <c r="ES698" s="53"/>
      <c r="ET698" s="53"/>
      <c r="EU698" s="53"/>
      <c r="EV698" s="53"/>
      <c r="EW698" s="53"/>
      <c r="EX698" s="53"/>
      <c r="EY698" s="53"/>
      <c r="EZ698" s="53"/>
      <c r="FA698" s="53"/>
      <c r="FB698" s="53"/>
      <c r="FC698" s="53"/>
      <c r="FD698" s="53"/>
      <c r="FE698" s="53"/>
      <c r="FF698" s="53"/>
      <c r="FG698" s="53"/>
      <c r="FH698" s="53"/>
      <c r="FI698" s="53"/>
      <c r="FJ698" s="53"/>
      <c r="FK698" s="53"/>
      <c r="FL698" s="53"/>
      <c r="FM698" s="53"/>
      <c r="FN698" s="53"/>
      <c r="FO698" s="53"/>
      <c r="FP698" s="53"/>
      <c r="FQ698" s="53"/>
      <c r="FR698" s="53"/>
      <c r="FS698" s="53"/>
      <c r="FT698" s="53"/>
      <c r="FU698" s="53"/>
      <c r="FV698" s="53"/>
      <c r="FW698" s="53"/>
      <c r="FX698" s="53"/>
      <c r="FY698" s="53"/>
      <c r="FZ698" s="53"/>
      <c r="GA698" s="53"/>
      <c r="GB698" s="53"/>
      <c r="GC698" s="53"/>
      <c r="GD698" s="53"/>
      <c r="GE698" s="53"/>
      <c r="GF698" s="53"/>
      <c r="GG698" s="53"/>
      <c r="GH698" s="53"/>
      <c r="GI698" s="53"/>
      <c r="GJ698" s="53"/>
      <c r="GK698" s="53"/>
      <c r="GL698" s="53"/>
      <c r="GM698" s="53"/>
      <c r="GN698" s="53"/>
      <c r="GO698" s="53"/>
      <c r="GP698" s="53"/>
      <c r="GQ698" s="53"/>
      <c r="GR698" s="53"/>
      <c r="GS698" s="53"/>
      <c r="GT698" s="53"/>
      <c r="GU698" s="53"/>
      <c r="GV698" s="53"/>
      <c r="GW698" s="53"/>
      <c r="GX698" s="53"/>
      <c r="GY698" s="53"/>
      <c r="GZ698" s="53"/>
      <c r="HA698" s="53"/>
      <c r="HB698" s="53"/>
      <c r="HC698" s="53"/>
      <c r="HD698" s="53"/>
      <c r="HE698" s="53"/>
      <c r="HF698" s="53"/>
      <c r="HG698" s="53"/>
      <c r="HH698" s="53"/>
      <c r="HI698" s="53"/>
      <c r="HJ698" s="53"/>
      <c r="HK698" s="53"/>
      <c r="HL698" s="53"/>
      <c r="HM698" s="53"/>
      <c r="HN698" s="53"/>
      <c r="HO698" s="53"/>
      <c r="HP698" s="53"/>
      <c r="HQ698" s="53"/>
      <c r="HR698" s="53"/>
      <c r="HS698" s="53"/>
      <c r="HT698" s="53"/>
      <c r="HU698" s="53"/>
      <c r="HV698" s="53"/>
      <c r="HW698" s="53"/>
      <c r="HX698" s="53"/>
      <c r="HY698" s="53"/>
      <c r="HZ698" s="53"/>
      <c r="IA698" s="53"/>
    </row>
    <row r="699" spans="1:235" ht="11.25" customHeight="1">
      <c r="A699" s="97"/>
      <c r="B699" s="98"/>
      <c r="C699" s="98"/>
      <c r="D699" s="99"/>
      <c r="E699" s="4"/>
      <c r="F699" s="4"/>
      <c r="G699" s="4"/>
      <c r="H699" s="4"/>
      <c r="I699" s="4"/>
      <c r="J699" s="100"/>
      <c r="K699" s="100"/>
      <c r="L699" s="100"/>
      <c r="M699" s="100"/>
      <c r="N699" s="100"/>
      <c r="O699" s="100"/>
      <c r="P699" s="100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3"/>
      <c r="AM699" s="53"/>
      <c r="AN699" s="53"/>
      <c r="AO699" s="53"/>
      <c r="AP699" s="53"/>
      <c r="AQ699" s="53"/>
      <c r="AR699" s="53"/>
      <c r="AS699" s="53"/>
      <c r="AT699" s="53"/>
      <c r="AU699" s="53"/>
      <c r="AV699" s="53"/>
      <c r="AW699" s="53"/>
      <c r="AX699" s="53"/>
      <c r="AY699" s="53"/>
      <c r="AZ699" s="53"/>
      <c r="BA699" s="53"/>
      <c r="BB699" s="53"/>
      <c r="BC699" s="53"/>
      <c r="BD699" s="53"/>
      <c r="BE699" s="53"/>
      <c r="BF699" s="53"/>
      <c r="BG699" s="53"/>
      <c r="BH699" s="53"/>
      <c r="BI699" s="53"/>
      <c r="BJ699" s="53"/>
      <c r="BK699" s="53"/>
      <c r="BL699" s="53"/>
      <c r="BM699" s="53"/>
      <c r="BN699" s="53"/>
      <c r="BO699" s="53"/>
      <c r="BP699" s="53"/>
      <c r="BQ699" s="53"/>
      <c r="BR699" s="53"/>
      <c r="BS699" s="53"/>
      <c r="BT699" s="53"/>
      <c r="BU699" s="53"/>
      <c r="BV699" s="53"/>
      <c r="BW699" s="53"/>
      <c r="BX699" s="53"/>
      <c r="BY699" s="53"/>
      <c r="BZ699" s="53"/>
      <c r="CA699" s="53"/>
      <c r="CB699" s="53"/>
      <c r="CC699" s="53"/>
      <c r="CD699" s="53"/>
      <c r="CE699" s="53"/>
      <c r="CF699" s="53"/>
      <c r="CG699" s="53"/>
      <c r="CH699" s="53"/>
      <c r="CI699" s="53"/>
      <c r="CJ699" s="53"/>
      <c r="CK699" s="53"/>
      <c r="CL699" s="53"/>
      <c r="CM699" s="53"/>
      <c r="CN699" s="53"/>
      <c r="CO699" s="53"/>
      <c r="CP699" s="53"/>
      <c r="CQ699" s="53"/>
      <c r="CR699" s="53"/>
      <c r="CS699" s="53"/>
      <c r="CT699" s="53"/>
      <c r="CU699" s="53"/>
      <c r="CV699" s="53"/>
      <c r="CW699" s="53"/>
      <c r="CX699" s="53"/>
      <c r="CY699" s="53"/>
      <c r="CZ699" s="53"/>
      <c r="DA699" s="53"/>
      <c r="DB699" s="53"/>
      <c r="DC699" s="53"/>
      <c r="DD699" s="53"/>
      <c r="DE699" s="53"/>
      <c r="DF699" s="53"/>
      <c r="DG699" s="53"/>
      <c r="DH699" s="53"/>
      <c r="DI699" s="53"/>
      <c r="DJ699" s="53"/>
      <c r="DK699" s="53"/>
      <c r="DL699" s="53"/>
      <c r="DM699" s="53"/>
      <c r="DN699" s="53"/>
      <c r="DO699" s="53"/>
      <c r="DP699" s="53"/>
      <c r="DQ699" s="53"/>
      <c r="DR699" s="53"/>
      <c r="DS699" s="53"/>
      <c r="DT699" s="53"/>
      <c r="DU699" s="53"/>
      <c r="DV699" s="53"/>
      <c r="DW699" s="53"/>
      <c r="DX699" s="53"/>
      <c r="DY699" s="53"/>
      <c r="DZ699" s="53"/>
      <c r="EA699" s="53"/>
      <c r="EB699" s="53"/>
      <c r="EC699" s="53"/>
      <c r="ED699" s="53"/>
      <c r="EE699" s="53"/>
      <c r="EF699" s="53"/>
      <c r="EG699" s="53"/>
      <c r="EH699" s="53"/>
      <c r="EI699" s="53"/>
      <c r="EJ699" s="53"/>
      <c r="EK699" s="53"/>
      <c r="EL699" s="53"/>
      <c r="EM699" s="53"/>
      <c r="EN699" s="53"/>
      <c r="EO699" s="53"/>
      <c r="EP699" s="53"/>
      <c r="EQ699" s="53"/>
      <c r="ER699" s="53"/>
      <c r="ES699" s="53"/>
      <c r="ET699" s="53"/>
      <c r="EU699" s="53"/>
      <c r="EV699" s="53"/>
      <c r="EW699" s="53"/>
      <c r="EX699" s="53"/>
      <c r="EY699" s="53"/>
      <c r="EZ699" s="53"/>
      <c r="FA699" s="53"/>
      <c r="FB699" s="53"/>
      <c r="FC699" s="53"/>
      <c r="FD699" s="53"/>
      <c r="FE699" s="53"/>
      <c r="FF699" s="53"/>
      <c r="FG699" s="53"/>
      <c r="FH699" s="53"/>
      <c r="FI699" s="53"/>
      <c r="FJ699" s="53"/>
      <c r="FK699" s="53"/>
      <c r="FL699" s="53"/>
      <c r="FM699" s="53"/>
      <c r="FN699" s="53"/>
      <c r="FO699" s="53"/>
      <c r="FP699" s="53"/>
      <c r="FQ699" s="53"/>
      <c r="FR699" s="53"/>
      <c r="FS699" s="53"/>
      <c r="FT699" s="53"/>
      <c r="FU699" s="53"/>
      <c r="FV699" s="53"/>
      <c r="FW699" s="53"/>
      <c r="FX699" s="53"/>
      <c r="FY699" s="53"/>
      <c r="FZ699" s="53"/>
      <c r="GA699" s="53"/>
      <c r="GB699" s="53"/>
      <c r="GC699" s="53"/>
      <c r="GD699" s="53"/>
      <c r="GE699" s="53"/>
      <c r="GF699" s="53"/>
      <c r="GG699" s="53"/>
      <c r="GH699" s="53"/>
      <c r="GI699" s="53"/>
      <c r="GJ699" s="53"/>
      <c r="GK699" s="53"/>
      <c r="GL699" s="53"/>
      <c r="GM699" s="53"/>
      <c r="GN699" s="53"/>
      <c r="GO699" s="53"/>
      <c r="GP699" s="53"/>
      <c r="GQ699" s="53"/>
      <c r="GR699" s="53"/>
      <c r="GS699" s="53"/>
      <c r="GT699" s="53"/>
      <c r="GU699" s="53"/>
      <c r="GV699" s="53"/>
      <c r="GW699" s="53"/>
      <c r="GX699" s="53"/>
      <c r="GY699" s="53"/>
      <c r="GZ699" s="53"/>
      <c r="HA699" s="53"/>
      <c r="HB699" s="53"/>
      <c r="HC699" s="53"/>
      <c r="HD699" s="53"/>
      <c r="HE699" s="53"/>
      <c r="HF699" s="53"/>
      <c r="HG699" s="53"/>
      <c r="HH699" s="53"/>
      <c r="HI699" s="53"/>
      <c r="HJ699" s="53"/>
      <c r="HK699" s="53"/>
      <c r="HL699" s="53"/>
      <c r="HM699" s="53"/>
      <c r="HN699" s="53"/>
      <c r="HO699" s="53"/>
      <c r="HP699" s="53"/>
      <c r="HQ699" s="53"/>
      <c r="HR699" s="53"/>
      <c r="HS699" s="53"/>
      <c r="HT699" s="53"/>
      <c r="HU699" s="53"/>
      <c r="HV699" s="53"/>
      <c r="HW699" s="53"/>
      <c r="HX699" s="53"/>
      <c r="HY699" s="53"/>
      <c r="HZ699" s="53"/>
      <c r="IA699" s="53"/>
    </row>
    <row r="700" spans="1:235" ht="10.5" customHeight="1">
      <c r="A700" s="97"/>
      <c r="B700" s="98"/>
      <c r="C700" s="98"/>
      <c r="D700" s="99"/>
      <c r="E700" s="4"/>
      <c r="F700" s="4"/>
      <c r="G700" s="4"/>
      <c r="H700" s="4"/>
      <c r="I700" s="4"/>
      <c r="J700" s="100"/>
      <c r="K700" s="100"/>
      <c r="L700" s="100"/>
      <c r="M700" s="100"/>
      <c r="N700" s="100"/>
      <c r="O700" s="100"/>
      <c r="P700" s="100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3"/>
      <c r="AM700" s="53"/>
      <c r="AN700" s="53"/>
      <c r="AO700" s="53"/>
      <c r="AP700" s="53"/>
      <c r="AQ700" s="53"/>
      <c r="AR700" s="53"/>
      <c r="AS700" s="53"/>
      <c r="AT700" s="53"/>
      <c r="AU700" s="53"/>
      <c r="AV700" s="53"/>
      <c r="AW700" s="53"/>
      <c r="AX700" s="53"/>
      <c r="AY700" s="53"/>
      <c r="AZ700" s="53"/>
      <c r="BA700" s="53"/>
      <c r="BB700" s="53"/>
      <c r="BC700" s="53"/>
      <c r="BD700" s="53"/>
      <c r="BE700" s="53"/>
      <c r="BF700" s="53"/>
      <c r="BG700" s="53"/>
      <c r="BH700" s="53"/>
      <c r="BI700" s="53"/>
      <c r="BJ700" s="53"/>
      <c r="BK700" s="53"/>
      <c r="BL700" s="53"/>
      <c r="BM700" s="53"/>
      <c r="BN700" s="53"/>
      <c r="BO700" s="53"/>
      <c r="BP700" s="53"/>
      <c r="BQ700" s="53"/>
      <c r="BR700" s="53"/>
      <c r="BS700" s="53"/>
      <c r="BT700" s="53"/>
      <c r="BU700" s="53"/>
      <c r="BV700" s="53"/>
      <c r="BW700" s="53"/>
      <c r="BX700" s="53"/>
      <c r="BY700" s="53"/>
      <c r="BZ700" s="53"/>
      <c r="CA700" s="53"/>
      <c r="CB700" s="53"/>
      <c r="CC700" s="53"/>
      <c r="CD700" s="53"/>
      <c r="CE700" s="53"/>
      <c r="CF700" s="53"/>
      <c r="CG700" s="53"/>
      <c r="CH700" s="53"/>
      <c r="CI700" s="53"/>
      <c r="CJ700" s="53"/>
      <c r="CK700" s="53"/>
      <c r="CL700" s="53"/>
      <c r="CM700" s="53"/>
      <c r="CN700" s="53"/>
      <c r="CO700" s="53"/>
      <c r="CP700" s="53"/>
      <c r="CQ700" s="53"/>
      <c r="CR700" s="53"/>
      <c r="CS700" s="53"/>
      <c r="CT700" s="53"/>
      <c r="CU700" s="53"/>
      <c r="CV700" s="53"/>
      <c r="CW700" s="53"/>
      <c r="CX700" s="53"/>
      <c r="CY700" s="53"/>
      <c r="CZ700" s="53"/>
      <c r="DA700" s="53"/>
      <c r="DB700" s="53"/>
      <c r="DC700" s="53"/>
      <c r="DD700" s="53"/>
      <c r="DE700" s="53"/>
      <c r="DF700" s="53"/>
      <c r="DG700" s="53"/>
      <c r="DH700" s="53"/>
      <c r="DI700" s="53"/>
      <c r="DJ700" s="53"/>
      <c r="DK700" s="53"/>
      <c r="DL700" s="53"/>
      <c r="DM700" s="53"/>
      <c r="DN700" s="53"/>
      <c r="DO700" s="53"/>
      <c r="DP700" s="53"/>
      <c r="DQ700" s="53"/>
      <c r="DR700" s="53"/>
      <c r="DS700" s="53"/>
      <c r="DT700" s="53"/>
      <c r="DU700" s="53"/>
      <c r="DV700" s="53"/>
      <c r="DW700" s="53"/>
      <c r="DX700" s="53"/>
      <c r="DY700" s="53"/>
      <c r="DZ700" s="53"/>
      <c r="EA700" s="53"/>
      <c r="EB700" s="53"/>
      <c r="EC700" s="53"/>
      <c r="ED700" s="53"/>
      <c r="EE700" s="53"/>
      <c r="EF700" s="53"/>
      <c r="EG700" s="53"/>
      <c r="EH700" s="53"/>
      <c r="EI700" s="53"/>
      <c r="EJ700" s="53"/>
      <c r="EK700" s="53"/>
      <c r="EL700" s="53"/>
      <c r="EM700" s="53"/>
      <c r="EN700" s="53"/>
      <c r="EO700" s="53"/>
      <c r="EP700" s="53"/>
      <c r="EQ700" s="53"/>
      <c r="ER700" s="53"/>
      <c r="ES700" s="53"/>
      <c r="ET700" s="53"/>
      <c r="EU700" s="53"/>
      <c r="EV700" s="53"/>
      <c r="EW700" s="53"/>
      <c r="EX700" s="53"/>
      <c r="EY700" s="53"/>
      <c r="EZ700" s="53"/>
      <c r="FA700" s="53"/>
      <c r="FB700" s="53"/>
      <c r="FC700" s="53"/>
      <c r="FD700" s="53"/>
      <c r="FE700" s="53"/>
      <c r="FF700" s="53"/>
      <c r="FG700" s="53"/>
      <c r="FH700" s="53"/>
      <c r="FI700" s="53"/>
      <c r="FJ700" s="53"/>
      <c r="FK700" s="53"/>
      <c r="FL700" s="53"/>
      <c r="FM700" s="53"/>
      <c r="FN700" s="53"/>
      <c r="FO700" s="53"/>
      <c r="FP700" s="53"/>
      <c r="FQ700" s="53"/>
      <c r="FR700" s="53"/>
      <c r="FS700" s="53"/>
      <c r="FT700" s="53"/>
      <c r="FU700" s="53"/>
      <c r="FV700" s="53"/>
      <c r="FW700" s="53"/>
      <c r="FX700" s="53"/>
      <c r="FY700" s="53"/>
      <c r="FZ700" s="53"/>
      <c r="GA700" s="53"/>
      <c r="GB700" s="53"/>
      <c r="GC700" s="53"/>
      <c r="GD700" s="53"/>
      <c r="GE700" s="53"/>
      <c r="GF700" s="53"/>
      <c r="GG700" s="53"/>
      <c r="GH700" s="53"/>
      <c r="GI700" s="53"/>
      <c r="GJ700" s="53"/>
      <c r="GK700" s="53"/>
      <c r="GL700" s="53"/>
      <c r="GM700" s="53"/>
      <c r="GN700" s="53"/>
      <c r="GO700" s="53"/>
      <c r="GP700" s="53"/>
      <c r="GQ700" s="53"/>
      <c r="GR700" s="53"/>
      <c r="GS700" s="53"/>
      <c r="GT700" s="53"/>
      <c r="GU700" s="53"/>
      <c r="GV700" s="53"/>
      <c r="GW700" s="53"/>
      <c r="GX700" s="53"/>
      <c r="GY700" s="53"/>
      <c r="GZ700" s="53"/>
      <c r="HA700" s="53"/>
      <c r="HB700" s="53"/>
      <c r="HC700" s="53"/>
      <c r="HD700" s="53"/>
      <c r="HE700" s="53"/>
      <c r="HF700" s="53"/>
      <c r="HG700" s="53"/>
      <c r="HH700" s="53"/>
      <c r="HI700" s="53"/>
      <c r="HJ700" s="53"/>
      <c r="HK700" s="53"/>
      <c r="HL700" s="53"/>
      <c r="HM700" s="53"/>
      <c r="HN700" s="53"/>
      <c r="HO700" s="53"/>
      <c r="HP700" s="53"/>
      <c r="HQ700" s="53"/>
      <c r="HR700" s="53"/>
      <c r="HS700" s="53"/>
      <c r="HT700" s="53"/>
      <c r="HU700" s="53"/>
      <c r="HV700" s="53"/>
      <c r="HW700" s="53"/>
      <c r="HX700" s="53"/>
      <c r="HY700" s="53"/>
      <c r="HZ700" s="53"/>
      <c r="IA700" s="53"/>
    </row>
    <row r="701" spans="1:235" ht="9.75" customHeight="1">
      <c r="A701" s="98"/>
      <c r="B701" s="98"/>
      <c r="C701" s="98"/>
      <c r="D701" s="99"/>
      <c r="E701" s="2"/>
      <c r="F701" s="2"/>
      <c r="G701" s="2"/>
      <c r="H701" s="2"/>
      <c r="I701" s="2"/>
      <c r="J701" s="100"/>
      <c r="K701" s="100"/>
      <c r="L701" s="100"/>
      <c r="M701" s="100"/>
      <c r="N701" s="100"/>
      <c r="O701" s="100"/>
      <c r="P701" s="100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3"/>
      <c r="AM701" s="53"/>
      <c r="AN701" s="53"/>
      <c r="AO701" s="53"/>
      <c r="AP701" s="53"/>
      <c r="AQ701" s="53"/>
      <c r="AR701" s="53"/>
      <c r="AS701" s="53"/>
      <c r="AT701" s="53"/>
      <c r="AU701" s="53"/>
      <c r="AV701" s="53"/>
      <c r="AW701" s="53"/>
      <c r="AX701" s="53"/>
      <c r="AY701" s="53"/>
      <c r="AZ701" s="53"/>
      <c r="BA701" s="53"/>
      <c r="BB701" s="53"/>
      <c r="BC701" s="53"/>
      <c r="BD701" s="53"/>
      <c r="BE701" s="53"/>
      <c r="BF701" s="53"/>
      <c r="BG701" s="53"/>
      <c r="BH701" s="53"/>
      <c r="BI701" s="53"/>
      <c r="BJ701" s="53"/>
      <c r="BK701" s="53"/>
      <c r="BL701" s="53"/>
      <c r="BM701" s="53"/>
      <c r="BN701" s="53"/>
      <c r="BO701" s="53"/>
      <c r="BP701" s="53"/>
      <c r="BQ701" s="53"/>
      <c r="BR701" s="53"/>
      <c r="BS701" s="53"/>
      <c r="BT701" s="53"/>
      <c r="BU701" s="53"/>
      <c r="BV701" s="53"/>
      <c r="BW701" s="53"/>
      <c r="BX701" s="53"/>
      <c r="BY701" s="53"/>
      <c r="BZ701" s="53"/>
      <c r="CA701" s="53"/>
      <c r="CB701" s="53"/>
      <c r="CC701" s="53"/>
      <c r="CD701" s="53"/>
      <c r="CE701" s="53"/>
      <c r="CF701" s="53"/>
      <c r="CG701" s="53"/>
      <c r="CH701" s="53"/>
      <c r="CI701" s="53"/>
      <c r="CJ701" s="53"/>
      <c r="CK701" s="53"/>
      <c r="CL701" s="53"/>
      <c r="CM701" s="53"/>
      <c r="CN701" s="53"/>
      <c r="CO701" s="53"/>
      <c r="CP701" s="53"/>
      <c r="CQ701" s="53"/>
      <c r="CR701" s="53"/>
      <c r="CS701" s="53"/>
      <c r="CT701" s="53"/>
      <c r="CU701" s="53"/>
      <c r="CV701" s="53"/>
      <c r="CW701" s="53"/>
      <c r="CX701" s="53"/>
      <c r="CY701" s="53"/>
      <c r="CZ701" s="53"/>
      <c r="DA701" s="53"/>
      <c r="DB701" s="53"/>
      <c r="DC701" s="53"/>
      <c r="DD701" s="53"/>
      <c r="DE701" s="53"/>
      <c r="DF701" s="53"/>
      <c r="DG701" s="53"/>
      <c r="DH701" s="53"/>
      <c r="DI701" s="53"/>
      <c r="DJ701" s="53"/>
      <c r="DK701" s="53"/>
      <c r="DL701" s="53"/>
      <c r="DM701" s="53"/>
      <c r="DN701" s="53"/>
      <c r="DO701" s="53"/>
      <c r="DP701" s="53"/>
      <c r="DQ701" s="53"/>
      <c r="DR701" s="53"/>
      <c r="DS701" s="53"/>
      <c r="DT701" s="53"/>
      <c r="DU701" s="53"/>
      <c r="DV701" s="53"/>
      <c r="DW701" s="53"/>
      <c r="DX701" s="53"/>
      <c r="DY701" s="53"/>
      <c r="DZ701" s="53"/>
      <c r="EA701" s="53"/>
      <c r="EB701" s="53"/>
      <c r="EC701" s="53"/>
      <c r="ED701" s="53"/>
      <c r="EE701" s="53"/>
      <c r="EF701" s="53"/>
      <c r="EG701" s="53"/>
      <c r="EH701" s="53"/>
      <c r="EI701" s="53"/>
      <c r="EJ701" s="53"/>
      <c r="EK701" s="53"/>
      <c r="EL701" s="53"/>
      <c r="EM701" s="53"/>
      <c r="EN701" s="53"/>
      <c r="EO701" s="53"/>
      <c r="EP701" s="53"/>
      <c r="EQ701" s="53"/>
      <c r="ER701" s="53"/>
      <c r="ES701" s="53"/>
      <c r="ET701" s="53"/>
      <c r="EU701" s="53"/>
      <c r="EV701" s="53"/>
      <c r="EW701" s="53"/>
      <c r="EX701" s="53"/>
      <c r="EY701" s="53"/>
      <c r="EZ701" s="53"/>
      <c r="FA701" s="53"/>
      <c r="FB701" s="53"/>
      <c r="FC701" s="53"/>
      <c r="FD701" s="53"/>
      <c r="FE701" s="53"/>
      <c r="FF701" s="53"/>
      <c r="FG701" s="53"/>
      <c r="FH701" s="53"/>
      <c r="FI701" s="53"/>
      <c r="FJ701" s="53"/>
      <c r="FK701" s="53"/>
      <c r="FL701" s="53"/>
      <c r="FM701" s="53"/>
      <c r="FN701" s="53"/>
      <c r="FO701" s="53"/>
      <c r="FP701" s="53"/>
      <c r="FQ701" s="53"/>
      <c r="FR701" s="53"/>
      <c r="FS701" s="53"/>
      <c r="FT701" s="53"/>
      <c r="FU701" s="53"/>
      <c r="FV701" s="53"/>
      <c r="FW701" s="53"/>
      <c r="FX701" s="53"/>
      <c r="FY701" s="53"/>
      <c r="FZ701" s="53"/>
      <c r="GA701" s="53"/>
      <c r="GB701" s="53"/>
      <c r="GC701" s="53"/>
      <c r="GD701" s="53"/>
      <c r="GE701" s="53"/>
      <c r="GF701" s="53"/>
      <c r="GG701" s="53"/>
      <c r="GH701" s="53"/>
      <c r="GI701" s="53"/>
      <c r="GJ701" s="53"/>
      <c r="GK701" s="53"/>
      <c r="GL701" s="53"/>
      <c r="GM701" s="53"/>
      <c r="GN701" s="53"/>
      <c r="GO701" s="53"/>
      <c r="GP701" s="53"/>
      <c r="GQ701" s="53"/>
      <c r="GR701" s="53"/>
      <c r="GS701" s="53"/>
      <c r="GT701" s="53"/>
      <c r="GU701" s="53"/>
      <c r="GV701" s="53"/>
      <c r="GW701" s="53"/>
      <c r="GX701" s="53"/>
      <c r="GY701" s="53"/>
      <c r="GZ701" s="53"/>
      <c r="HA701" s="53"/>
      <c r="HB701" s="53"/>
      <c r="HC701" s="53"/>
      <c r="HD701" s="53"/>
      <c r="HE701" s="53"/>
      <c r="HF701" s="53"/>
      <c r="HG701" s="53"/>
      <c r="HH701" s="53"/>
      <c r="HI701" s="53"/>
      <c r="HJ701" s="53"/>
      <c r="HK701" s="53"/>
      <c r="HL701" s="53"/>
      <c r="HM701" s="53"/>
      <c r="HN701" s="53"/>
      <c r="HO701" s="53"/>
      <c r="HP701" s="53"/>
      <c r="HQ701" s="53"/>
      <c r="HR701" s="53"/>
      <c r="HS701" s="53"/>
      <c r="HT701" s="53"/>
      <c r="HU701" s="53"/>
      <c r="HV701" s="53"/>
      <c r="HW701" s="53"/>
      <c r="HX701" s="53"/>
      <c r="HY701" s="53"/>
      <c r="HZ701" s="53"/>
      <c r="IA701" s="53"/>
    </row>
    <row r="702" spans="1:235" ht="6.75" customHeight="1">
      <c r="A702" s="98"/>
      <c r="B702" s="98"/>
      <c r="C702" s="98"/>
      <c r="D702" s="99"/>
      <c r="E702" s="2"/>
      <c r="F702" s="2"/>
      <c r="G702" s="2"/>
      <c r="H702" s="2"/>
      <c r="I702" s="2"/>
      <c r="J702" s="100"/>
      <c r="K702" s="100"/>
      <c r="L702" s="100"/>
      <c r="M702" s="100"/>
      <c r="N702" s="100"/>
      <c r="O702" s="100"/>
      <c r="P702" s="100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3"/>
      <c r="AM702" s="53"/>
      <c r="AN702" s="53"/>
      <c r="AO702" s="53"/>
      <c r="AP702" s="53"/>
      <c r="AQ702" s="53"/>
      <c r="AR702" s="53"/>
      <c r="AS702" s="53"/>
      <c r="AT702" s="53"/>
      <c r="AU702" s="53"/>
      <c r="AV702" s="53"/>
      <c r="AW702" s="53"/>
      <c r="AX702" s="53"/>
      <c r="AY702" s="53"/>
      <c r="AZ702" s="53"/>
      <c r="BA702" s="53"/>
      <c r="BB702" s="53"/>
      <c r="BC702" s="53"/>
      <c r="BD702" s="53"/>
      <c r="BE702" s="53"/>
      <c r="BF702" s="53"/>
      <c r="BG702" s="53"/>
      <c r="BH702" s="53"/>
      <c r="BI702" s="53"/>
      <c r="BJ702" s="53"/>
      <c r="BK702" s="53"/>
      <c r="BL702" s="53"/>
      <c r="BM702" s="53"/>
      <c r="BN702" s="53"/>
      <c r="BO702" s="53"/>
      <c r="BP702" s="53"/>
      <c r="BQ702" s="53"/>
      <c r="BR702" s="53"/>
      <c r="BS702" s="53"/>
      <c r="BT702" s="53"/>
      <c r="BU702" s="53"/>
      <c r="BV702" s="53"/>
      <c r="BW702" s="53"/>
      <c r="BX702" s="53"/>
      <c r="BY702" s="53"/>
      <c r="BZ702" s="53"/>
      <c r="CA702" s="53"/>
      <c r="CB702" s="53"/>
      <c r="CC702" s="53"/>
      <c r="CD702" s="53"/>
      <c r="CE702" s="53"/>
      <c r="CF702" s="53"/>
      <c r="CG702" s="53"/>
      <c r="CH702" s="53"/>
      <c r="CI702" s="53"/>
      <c r="CJ702" s="53"/>
      <c r="CK702" s="53"/>
      <c r="CL702" s="53"/>
      <c r="CM702" s="53"/>
      <c r="CN702" s="53"/>
      <c r="CO702" s="53"/>
      <c r="CP702" s="53"/>
      <c r="CQ702" s="53"/>
      <c r="CR702" s="53"/>
      <c r="CS702" s="53"/>
      <c r="CT702" s="53"/>
      <c r="CU702" s="53"/>
      <c r="CV702" s="53"/>
      <c r="CW702" s="53"/>
      <c r="CX702" s="53"/>
      <c r="CY702" s="53"/>
      <c r="CZ702" s="53"/>
      <c r="DA702" s="53"/>
      <c r="DB702" s="53"/>
      <c r="DC702" s="53"/>
      <c r="DD702" s="53"/>
      <c r="DE702" s="53"/>
      <c r="DF702" s="53"/>
      <c r="DG702" s="53"/>
      <c r="DH702" s="53"/>
      <c r="DI702" s="53"/>
      <c r="DJ702" s="53"/>
      <c r="DK702" s="53"/>
      <c r="DL702" s="53"/>
      <c r="DM702" s="53"/>
      <c r="DN702" s="53"/>
      <c r="DO702" s="53"/>
      <c r="DP702" s="53"/>
      <c r="DQ702" s="53"/>
      <c r="DR702" s="53"/>
      <c r="DS702" s="53"/>
      <c r="DT702" s="53"/>
      <c r="DU702" s="53"/>
      <c r="DV702" s="53"/>
      <c r="DW702" s="53"/>
      <c r="DX702" s="53"/>
      <c r="DY702" s="53"/>
      <c r="DZ702" s="53"/>
      <c r="EA702" s="53"/>
      <c r="EB702" s="53"/>
      <c r="EC702" s="53"/>
      <c r="ED702" s="53"/>
      <c r="EE702" s="53"/>
      <c r="EF702" s="53"/>
      <c r="EG702" s="53"/>
      <c r="EH702" s="53"/>
      <c r="EI702" s="53"/>
      <c r="EJ702" s="53"/>
      <c r="EK702" s="53"/>
      <c r="EL702" s="53"/>
      <c r="EM702" s="53"/>
      <c r="EN702" s="53"/>
      <c r="EO702" s="53"/>
      <c r="EP702" s="53"/>
      <c r="EQ702" s="53"/>
      <c r="ER702" s="53"/>
      <c r="ES702" s="53"/>
      <c r="ET702" s="53"/>
      <c r="EU702" s="53"/>
      <c r="EV702" s="53"/>
      <c r="EW702" s="53"/>
      <c r="EX702" s="53"/>
      <c r="EY702" s="53"/>
      <c r="EZ702" s="53"/>
      <c r="FA702" s="53"/>
      <c r="FB702" s="53"/>
      <c r="FC702" s="53"/>
      <c r="FD702" s="53"/>
      <c r="FE702" s="53"/>
      <c r="FF702" s="53"/>
      <c r="FG702" s="53"/>
      <c r="FH702" s="53"/>
      <c r="FI702" s="53"/>
      <c r="FJ702" s="53"/>
      <c r="FK702" s="53"/>
      <c r="FL702" s="53"/>
      <c r="FM702" s="53"/>
      <c r="FN702" s="53"/>
      <c r="FO702" s="53"/>
      <c r="FP702" s="53"/>
      <c r="FQ702" s="53"/>
      <c r="FR702" s="53"/>
      <c r="FS702" s="53"/>
      <c r="FT702" s="53"/>
      <c r="FU702" s="53"/>
      <c r="FV702" s="53"/>
      <c r="FW702" s="53"/>
      <c r="FX702" s="53"/>
      <c r="FY702" s="53"/>
      <c r="FZ702" s="53"/>
      <c r="GA702" s="53"/>
      <c r="GB702" s="53"/>
      <c r="GC702" s="53"/>
      <c r="GD702" s="53"/>
      <c r="GE702" s="53"/>
      <c r="GF702" s="53"/>
      <c r="GG702" s="53"/>
      <c r="GH702" s="53"/>
      <c r="GI702" s="53"/>
      <c r="GJ702" s="53"/>
      <c r="GK702" s="53"/>
      <c r="GL702" s="53"/>
      <c r="GM702" s="53"/>
      <c r="GN702" s="53"/>
      <c r="GO702" s="53"/>
      <c r="GP702" s="53"/>
      <c r="GQ702" s="53"/>
      <c r="GR702" s="53"/>
      <c r="GS702" s="53"/>
      <c r="GT702" s="53"/>
      <c r="GU702" s="53"/>
      <c r="GV702" s="53"/>
      <c r="GW702" s="53"/>
      <c r="GX702" s="53"/>
      <c r="GY702" s="53"/>
      <c r="GZ702" s="53"/>
      <c r="HA702" s="53"/>
      <c r="HB702" s="53"/>
      <c r="HC702" s="53"/>
      <c r="HD702" s="53"/>
      <c r="HE702" s="53"/>
      <c r="HF702" s="53"/>
      <c r="HG702" s="53"/>
      <c r="HH702" s="53"/>
      <c r="HI702" s="53"/>
      <c r="HJ702" s="53"/>
      <c r="HK702" s="53"/>
      <c r="HL702" s="53"/>
      <c r="HM702" s="53"/>
      <c r="HN702" s="53"/>
      <c r="HO702" s="53"/>
      <c r="HP702" s="53"/>
      <c r="HQ702" s="53"/>
      <c r="HR702" s="53"/>
      <c r="HS702" s="53"/>
      <c r="HT702" s="53"/>
      <c r="HU702" s="53"/>
      <c r="HV702" s="53"/>
      <c r="HW702" s="53"/>
      <c r="HX702" s="53"/>
      <c r="HY702" s="53"/>
      <c r="HZ702" s="53"/>
      <c r="IA702" s="53"/>
    </row>
    <row r="703" spans="1:235" ht="20.25" customHeight="1">
      <c r="A703" s="165" t="s">
        <v>450</v>
      </c>
      <c r="B703" s="165"/>
      <c r="C703" s="165"/>
      <c r="D703" s="165"/>
      <c r="E703" s="102"/>
      <c r="F703" s="103"/>
      <c r="G703" s="104"/>
      <c r="H703" s="104"/>
      <c r="I703" s="104"/>
      <c r="J703" s="105"/>
      <c r="K703" s="105"/>
      <c r="L703" s="105"/>
      <c r="M703" s="105"/>
      <c r="N703" s="104"/>
      <c r="O703" s="169" t="s">
        <v>451</v>
      </c>
      <c r="P703" s="169"/>
      <c r="Q703" s="5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3"/>
      <c r="AM703" s="53"/>
      <c r="AN703" s="53"/>
      <c r="AO703" s="53"/>
      <c r="AP703" s="53"/>
      <c r="AQ703" s="53"/>
      <c r="AR703" s="53"/>
      <c r="AS703" s="53"/>
      <c r="AT703" s="53"/>
      <c r="AU703" s="53"/>
      <c r="AV703" s="53"/>
      <c r="AW703" s="53"/>
      <c r="AX703" s="53"/>
      <c r="AY703" s="53"/>
      <c r="AZ703" s="53"/>
      <c r="BA703" s="53"/>
      <c r="BB703" s="53"/>
      <c r="BC703" s="53"/>
      <c r="BD703" s="53"/>
      <c r="BE703" s="53"/>
      <c r="BF703" s="53"/>
      <c r="BG703" s="53"/>
      <c r="BH703" s="53"/>
      <c r="BI703" s="53"/>
      <c r="BJ703" s="53"/>
      <c r="BK703" s="53"/>
      <c r="BL703" s="53"/>
      <c r="BM703" s="53"/>
      <c r="BN703" s="53"/>
      <c r="BO703" s="53"/>
      <c r="BP703" s="53"/>
      <c r="BQ703" s="53"/>
      <c r="BR703" s="53"/>
      <c r="BS703" s="53"/>
      <c r="BT703" s="53"/>
      <c r="BU703" s="53"/>
      <c r="BV703" s="53"/>
      <c r="BW703" s="53"/>
      <c r="BX703" s="53"/>
      <c r="BY703" s="53"/>
      <c r="BZ703" s="53"/>
      <c r="CA703" s="53"/>
      <c r="CB703" s="53"/>
      <c r="CC703" s="53"/>
      <c r="CD703" s="53"/>
      <c r="CE703" s="53"/>
      <c r="CF703" s="53"/>
      <c r="CG703" s="53"/>
      <c r="CH703" s="53"/>
      <c r="CI703" s="53"/>
      <c r="CJ703" s="53"/>
      <c r="CK703" s="53"/>
      <c r="CL703" s="53"/>
      <c r="CM703" s="53"/>
      <c r="CN703" s="53"/>
      <c r="CO703" s="53"/>
      <c r="CP703" s="53"/>
      <c r="CQ703" s="53"/>
      <c r="CR703" s="53"/>
      <c r="CS703" s="53"/>
      <c r="CT703" s="53"/>
      <c r="CU703" s="53"/>
      <c r="CV703" s="53"/>
      <c r="CW703" s="53"/>
      <c r="CX703" s="53"/>
      <c r="CY703" s="53"/>
      <c r="CZ703" s="53"/>
      <c r="DA703" s="53"/>
      <c r="DB703" s="53"/>
      <c r="DC703" s="53"/>
      <c r="DD703" s="53"/>
      <c r="DE703" s="53"/>
      <c r="DF703" s="53"/>
      <c r="DG703" s="53"/>
      <c r="DH703" s="53"/>
      <c r="DI703" s="53"/>
      <c r="DJ703" s="53"/>
      <c r="DK703" s="53"/>
      <c r="DL703" s="53"/>
      <c r="DM703" s="53"/>
      <c r="DN703" s="53"/>
      <c r="DO703" s="53"/>
      <c r="DP703" s="53"/>
      <c r="DQ703" s="53"/>
      <c r="DR703" s="53"/>
      <c r="DS703" s="53"/>
      <c r="DT703" s="53"/>
      <c r="DU703" s="53"/>
      <c r="DV703" s="53"/>
      <c r="DW703" s="53"/>
      <c r="DX703" s="53"/>
      <c r="DY703" s="53"/>
      <c r="DZ703" s="53"/>
      <c r="EA703" s="53"/>
      <c r="EB703" s="53"/>
      <c r="EC703" s="53"/>
      <c r="ED703" s="53"/>
      <c r="EE703" s="53"/>
      <c r="EF703" s="53"/>
      <c r="EG703" s="53"/>
      <c r="EH703" s="53"/>
      <c r="EI703" s="53"/>
      <c r="EJ703" s="53"/>
      <c r="EK703" s="53"/>
      <c r="EL703" s="53"/>
      <c r="EM703" s="53"/>
      <c r="EN703" s="53"/>
      <c r="EO703" s="53"/>
      <c r="EP703" s="53"/>
      <c r="EQ703" s="53"/>
      <c r="ER703" s="53"/>
      <c r="ES703" s="53"/>
      <c r="ET703" s="53"/>
      <c r="EU703" s="53"/>
      <c r="EV703" s="53"/>
      <c r="EW703" s="53"/>
      <c r="EX703" s="53"/>
      <c r="EY703" s="53"/>
      <c r="EZ703" s="53"/>
      <c r="FA703" s="53"/>
      <c r="FB703" s="53"/>
      <c r="FC703" s="53"/>
      <c r="FD703" s="53"/>
      <c r="FE703" s="53"/>
      <c r="FF703" s="53"/>
      <c r="FG703" s="53"/>
      <c r="FH703" s="53"/>
      <c r="FI703" s="53"/>
      <c r="FJ703" s="53"/>
      <c r="FK703" s="53"/>
      <c r="FL703" s="53"/>
      <c r="FM703" s="53"/>
      <c r="FN703" s="53"/>
      <c r="FO703" s="53"/>
      <c r="FP703" s="53"/>
      <c r="FQ703" s="53"/>
      <c r="FR703" s="53"/>
      <c r="FS703" s="53"/>
      <c r="FT703" s="53"/>
      <c r="FU703" s="53"/>
      <c r="FV703" s="53"/>
      <c r="FW703" s="53"/>
      <c r="FX703" s="53"/>
      <c r="FY703" s="53"/>
      <c r="FZ703" s="53"/>
      <c r="GA703" s="53"/>
      <c r="GB703" s="53"/>
      <c r="GC703" s="53"/>
      <c r="GD703" s="53"/>
      <c r="GE703" s="53"/>
      <c r="GF703" s="53"/>
      <c r="GG703" s="53"/>
      <c r="GH703" s="53"/>
      <c r="GI703" s="53"/>
      <c r="GJ703" s="53"/>
      <c r="GK703" s="53"/>
      <c r="GL703" s="53"/>
      <c r="GM703" s="53"/>
      <c r="GN703" s="53"/>
      <c r="GO703" s="53"/>
      <c r="GP703" s="53"/>
      <c r="GQ703" s="53"/>
      <c r="GR703" s="53"/>
      <c r="GS703" s="53"/>
      <c r="GT703" s="53"/>
      <c r="GU703" s="53"/>
      <c r="GV703" s="53"/>
      <c r="GW703" s="53"/>
      <c r="GX703" s="53"/>
      <c r="GY703" s="53"/>
      <c r="GZ703" s="53"/>
      <c r="HA703" s="53"/>
      <c r="HB703" s="53"/>
      <c r="HC703" s="53"/>
      <c r="HD703" s="53"/>
      <c r="HE703" s="53"/>
      <c r="HF703" s="53"/>
      <c r="HG703" s="53"/>
      <c r="HH703" s="53"/>
      <c r="HI703" s="53"/>
      <c r="HJ703" s="53"/>
      <c r="HK703" s="53"/>
      <c r="HL703" s="53"/>
      <c r="HM703" s="53"/>
      <c r="HN703" s="53"/>
      <c r="HO703" s="53"/>
      <c r="HP703" s="53"/>
      <c r="HQ703" s="53"/>
      <c r="HR703" s="53"/>
      <c r="HS703" s="53"/>
      <c r="HT703" s="53"/>
      <c r="HU703" s="53"/>
      <c r="HV703" s="53"/>
      <c r="HW703" s="53"/>
      <c r="HX703" s="53"/>
      <c r="HY703" s="53"/>
      <c r="HZ703" s="53"/>
      <c r="IA703" s="53"/>
    </row>
    <row r="704" spans="1:235" ht="8.25" customHeight="1">
      <c r="A704" s="101"/>
      <c r="B704" s="101"/>
      <c r="C704" s="101"/>
      <c r="D704" s="102"/>
      <c r="E704" s="102"/>
      <c r="F704" s="103"/>
      <c r="G704" s="104"/>
      <c r="H704" s="104"/>
      <c r="I704" s="104"/>
      <c r="J704" s="105"/>
      <c r="K704" s="105"/>
      <c r="L704" s="105"/>
      <c r="M704" s="105"/>
      <c r="N704" s="104"/>
      <c r="O704" s="106"/>
      <c r="P704" s="106"/>
      <c r="Q704" s="5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3"/>
      <c r="AM704" s="53"/>
      <c r="AN704" s="53"/>
      <c r="AO704" s="53"/>
      <c r="AP704" s="53"/>
      <c r="AQ704" s="53"/>
      <c r="AR704" s="53"/>
      <c r="AS704" s="53"/>
      <c r="AT704" s="53"/>
      <c r="AU704" s="53"/>
      <c r="AV704" s="53"/>
      <c r="AW704" s="53"/>
      <c r="AX704" s="53"/>
      <c r="AY704" s="53"/>
      <c r="AZ704" s="53"/>
      <c r="BA704" s="53"/>
      <c r="BB704" s="53"/>
      <c r="BC704" s="53"/>
      <c r="BD704" s="53"/>
      <c r="BE704" s="53"/>
      <c r="BF704" s="53"/>
      <c r="BG704" s="53"/>
      <c r="BH704" s="53"/>
      <c r="BI704" s="53"/>
      <c r="BJ704" s="53"/>
      <c r="BK704" s="53"/>
      <c r="BL704" s="53"/>
      <c r="BM704" s="53"/>
      <c r="BN704" s="53"/>
      <c r="BO704" s="53"/>
      <c r="BP704" s="53"/>
      <c r="BQ704" s="53"/>
      <c r="BR704" s="53"/>
      <c r="BS704" s="53"/>
      <c r="BT704" s="53"/>
      <c r="BU704" s="53"/>
      <c r="BV704" s="53"/>
      <c r="BW704" s="53"/>
      <c r="BX704" s="53"/>
      <c r="BY704" s="53"/>
      <c r="BZ704" s="53"/>
      <c r="CA704" s="53"/>
      <c r="CB704" s="53"/>
      <c r="CC704" s="53"/>
      <c r="CD704" s="53"/>
      <c r="CE704" s="53"/>
      <c r="CF704" s="53"/>
      <c r="CG704" s="53"/>
      <c r="CH704" s="53"/>
      <c r="CI704" s="53"/>
      <c r="CJ704" s="53"/>
      <c r="CK704" s="53"/>
      <c r="CL704" s="53"/>
      <c r="CM704" s="53"/>
      <c r="CN704" s="53"/>
      <c r="CO704" s="53"/>
      <c r="CP704" s="53"/>
      <c r="CQ704" s="53"/>
      <c r="CR704" s="53"/>
      <c r="CS704" s="53"/>
      <c r="CT704" s="53"/>
      <c r="CU704" s="53"/>
      <c r="CV704" s="53"/>
      <c r="CW704" s="53"/>
      <c r="CX704" s="53"/>
      <c r="CY704" s="53"/>
      <c r="CZ704" s="53"/>
      <c r="DA704" s="53"/>
      <c r="DB704" s="53"/>
      <c r="DC704" s="53"/>
      <c r="DD704" s="53"/>
      <c r="DE704" s="53"/>
      <c r="DF704" s="53"/>
      <c r="DG704" s="53"/>
      <c r="DH704" s="53"/>
      <c r="DI704" s="53"/>
      <c r="DJ704" s="53"/>
      <c r="DK704" s="53"/>
      <c r="DL704" s="53"/>
      <c r="DM704" s="53"/>
      <c r="DN704" s="53"/>
      <c r="DO704" s="53"/>
      <c r="DP704" s="53"/>
      <c r="DQ704" s="53"/>
      <c r="DR704" s="53"/>
      <c r="DS704" s="53"/>
      <c r="DT704" s="53"/>
      <c r="DU704" s="53"/>
      <c r="DV704" s="53"/>
      <c r="DW704" s="53"/>
      <c r="DX704" s="53"/>
      <c r="DY704" s="53"/>
      <c r="DZ704" s="53"/>
      <c r="EA704" s="53"/>
      <c r="EB704" s="53"/>
      <c r="EC704" s="53"/>
      <c r="ED704" s="53"/>
      <c r="EE704" s="53"/>
      <c r="EF704" s="53"/>
      <c r="EG704" s="53"/>
      <c r="EH704" s="53"/>
      <c r="EI704" s="53"/>
      <c r="EJ704" s="53"/>
      <c r="EK704" s="53"/>
      <c r="EL704" s="53"/>
      <c r="EM704" s="53"/>
      <c r="EN704" s="53"/>
      <c r="EO704" s="53"/>
      <c r="EP704" s="53"/>
      <c r="EQ704" s="53"/>
      <c r="ER704" s="53"/>
      <c r="ES704" s="53"/>
      <c r="ET704" s="53"/>
      <c r="EU704" s="53"/>
      <c r="EV704" s="53"/>
      <c r="EW704" s="53"/>
      <c r="EX704" s="53"/>
      <c r="EY704" s="53"/>
      <c r="EZ704" s="53"/>
      <c r="FA704" s="53"/>
      <c r="FB704" s="53"/>
      <c r="FC704" s="53"/>
      <c r="FD704" s="53"/>
      <c r="FE704" s="53"/>
      <c r="FF704" s="53"/>
      <c r="FG704" s="53"/>
      <c r="FH704" s="53"/>
      <c r="FI704" s="53"/>
      <c r="FJ704" s="53"/>
      <c r="FK704" s="53"/>
      <c r="FL704" s="53"/>
      <c r="FM704" s="53"/>
      <c r="FN704" s="53"/>
      <c r="FO704" s="53"/>
      <c r="FP704" s="53"/>
      <c r="FQ704" s="53"/>
      <c r="FR704" s="53"/>
      <c r="FS704" s="53"/>
      <c r="FT704" s="53"/>
      <c r="FU704" s="53"/>
      <c r="FV704" s="53"/>
      <c r="FW704" s="53"/>
      <c r="FX704" s="53"/>
      <c r="FY704" s="53"/>
      <c r="FZ704" s="53"/>
      <c r="GA704" s="53"/>
      <c r="GB704" s="53"/>
      <c r="GC704" s="53"/>
      <c r="GD704" s="53"/>
      <c r="GE704" s="53"/>
      <c r="GF704" s="53"/>
      <c r="GG704" s="53"/>
      <c r="GH704" s="53"/>
      <c r="GI704" s="53"/>
      <c r="GJ704" s="53"/>
      <c r="GK704" s="53"/>
      <c r="GL704" s="53"/>
      <c r="GM704" s="53"/>
      <c r="GN704" s="53"/>
      <c r="GO704" s="53"/>
      <c r="GP704" s="53"/>
      <c r="GQ704" s="53"/>
      <c r="GR704" s="53"/>
      <c r="GS704" s="53"/>
      <c r="GT704" s="53"/>
      <c r="GU704" s="53"/>
      <c r="GV704" s="53"/>
      <c r="GW704" s="53"/>
      <c r="GX704" s="53"/>
      <c r="GY704" s="53"/>
      <c r="GZ704" s="53"/>
      <c r="HA704" s="53"/>
      <c r="HB704" s="53"/>
      <c r="HC704" s="53"/>
      <c r="HD704" s="53"/>
      <c r="HE704" s="53"/>
      <c r="HF704" s="53"/>
      <c r="HG704" s="53"/>
      <c r="HH704" s="53"/>
      <c r="HI704" s="53"/>
      <c r="HJ704" s="53"/>
      <c r="HK704" s="53"/>
      <c r="HL704" s="53"/>
      <c r="HM704" s="53"/>
      <c r="HN704" s="53"/>
      <c r="HO704" s="53"/>
      <c r="HP704" s="53"/>
      <c r="HQ704" s="53"/>
      <c r="HR704" s="53"/>
      <c r="HS704" s="53"/>
      <c r="HT704" s="53"/>
      <c r="HU704" s="53"/>
      <c r="HV704" s="53"/>
      <c r="HW704" s="53"/>
      <c r="HX704" s="53"/>
      <c r="HY704" s="53"/>
      <c r="HZ704" s="53"/>
      <c r="IA704" s="53"/>
    </row>
    <row r="705" spans="1:235" ht="6.75" customHeight="1">
      <c r="A705" s="101"/>
      <c r="B705" s="101"/>
      <c r="C705" s="101"/>
      <c r="D705" s="102"/>
      <c r="E705" s="102"/>
      <c r="F705" s="103"/>
      <c r="G705" s="104"/>
      <c r="H705" s="104"/>
      <c r="I705" s="104"/>
      <c r="J705" s="105"/>
      <c r="K705" s="105"/>
      <c r="L705" s="105"/>
      <c r="M705" s="105"/>
      <c r="N705" s="104"/>
      <c r="O705" s="106"/>
      <c r="P705" s="106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3"/>
      <c r="AM705" s="53"/>
      <c r="AN705" s="53"/>
      <c r="AO705" s="53"/>
      <c r="AP705" s="53"/>
      <c r="AQ705" s="53"/>
      <c r="AR705" s="53"/>
      <c r="AS705" s="53"/>
      <c r="AT705" s="53"/>
      <c r="AU705" s="53"/>
      <c r="AV705" s="53"/>
      <c r="AW705" s="53"/>
      <c r="AX705" s="53"/>
      <c r="AY705" s="53"/>
      <c r="AZ705" s="53"/>
      <c r="BA705" s="53"/>
      <c r="BB705" s="53"/>
      <c r="BC705" s="53"/>
      <c r="BD705" s="53"/>
      <c r="BE705" s="53"/>
      <c r="BF705" s="53"/>
      <c r="BG705" s="53"/>
      <c r="BH705" s="53"/>
      <c r="BI705" s="53"/>
      <c r="BJ705" s="53"/>
      <c r="BK705" s="53"/>
      <c r="BL705" s="53"/>
      <c r="BM705" s="53"/>
      <c r="BN705" s="53"/>
      <c r="BO705" s="53"/>
      <c r="BP705" s="53"/>
      <c r="BQ705" s="53"/>
      <c r="BR705" s="53"/>
      <c r="BS705" s="53"/>
      <c r="BT705" s="53"/>
      <c r="BU705" s="53"/>
      <c r="BV705" s="53"/>
      <c r="BW705" s="53"/>
      <c r="BX705" s="53"/>
      <c r="BY705" s="53"/>
      <c r="BZ705" s="53"/>
      <c r="CA705" s="53"/>
      <c r="CB705" s="53"/>
      <c r="CC705" s="53"/>
      <c r="CD705" s="53"/>
      <c r="CE705" s="53"/>
      <c r="CF705" s="53"/>
      <c r="CG705" s="53"/>
      <c r="CH705" s="53"/>
      <c r="CI705" s="53"/>
      <c r="CJ705" s="53"/>
      <c r="CK705" s="53"/>
      <c r="CL705" s="53"/>
      <c r="CM705" s="53"/>
      <c r="CN705" s="53"/>
      <c r="CO705" s="53"/>
      <c r="CP705" s="53"/>
      <c r="CQ705" s="53"/>
      <c r="CR705" s="53"/>
      <c r="CS705" s="53"/>
      <c r="CT705" s="53"/>
      <c r="CU705" s="53"/>
      <c r="CV705" s="53"/>
      <c r="CW705" s="53"/>
      <c r="CX705" s="53"/>
      <c r="CY705" s="53"/>
      <c r="CZ705" s="53"/>
      <c r="DA705" s="53"/>
      <c r="DB705" s="53"/>
      <c r="DC705" s="53"/>
      <c r="DD705" s="53"/>
      <c r="DE705" s="53"/>
      <c r="DF705" s="53"/>
      <c r="DG705" s="53"/>
      <c r="DH705" s="53"/>
      <c r="DI705" s="53"/>
      <c r="DJ705" s="53"/>
      <c r="DK705" s="53"/>
      <c r="DL705" s="53"/>
      <c r="DM705" s="53"/>
      <c r="DN705" s="53"/>
      <c r="DO705" s="53"/>
      <c r="DP705" s="53"/>
      <c r="DQ705" s="53"/>
      <c r="DR705" s="53"/>
      <c r="DS705" s="53"/>
      <c r="DT705" s="53"/>
      <c r="DU705" s="53"/>
      <c r="DV705" s="53"/>
      <c r="DW705" s="53"/>
      <c r="DX705" s="53"/>
      <c r="DY705" s="53"/>
      <c r="DZ705" s="53"/>
      <c r="EA705" s="53"/>
      <c r="EB705" s="53"/>
      <c r="EC705" s="53"/>
      <c r="ED705" s="53"/>
      <c r="EE705" s="53"/>
      <c r="EF705" s="53"/>
      <c r="EG705" s="53"/>
      <c r="EH705" s="53"/>
      <c r="EI705" s="53"/>
      <c r="EJ705" s="53"/>
      <c r="EK705" s="53"/>
      <c r="EL705" s="53"/>
      <c r="EM705" s="53"/>
      <c r="EN705" s="53"/>
      <c r="EO705" s="53"/>
      <c r="EP705" s="53"/>
      <c r="EQ705" s="53"/>
      <c r="ER705" s="53"/>
      <c r="ES705" s="53"/>
      <c r="ET705" s="53"/>
      <c r="EU705" s="53"/>
      <c r="EV705" s="53"/>
      <c r="EW705" s="53"/>
      <c r="EX705" s="53"/>
      <c r="EY705" s="53"/>
      <c r="EZ705" s="53"/>
      <c r="FA705" s="53"/>
      <c r="FB705" s="53"/>
      <c r="FC705" s="53"/>
      <c r="FD705" s="53"/>
      <c r="FE705" s="53"/>
      <c r="FF705" s="53"/>
      <c r="FG705" s="53"/>
      <c r="FH705" s="53"/>
      <c r="FI705" s="53"/>
      <c r="FJ705" s="53"/>
      <c r="FK705" s="53"/>
      <c r="FL705" s="53"/>
      <c r="FM705" s="53"/>
      <c r="FN705" s="53"/>
      <c r="FO705" s="53"/>
      <c r="FP705" s="53"/>
      <c r="FQ705" s="53"/>
      <c r="FR705" s="53"/>
      <c r="FS705" s="53"/>
      <c r="FT705" s="53"/>
      <c r="FU705" s="53"/>
      <c r="FV705" s="53"/>
      <c r="FW705" s="53"/>
      <c r="FX705" s="53"/>
      <c r="FY705" s="53"/>
      <c r="FZ705" s="53"/>
      <c r="GA705" s="53"/>
      <c r="GB705" s="53"/>
      <c r="GC705" s="53"/>
      <c r="GD705" s="53"/>
      <c r="GE705" s="53"/>
      <c r="GF705" s="53"/>
      <c r="GG705" s="53"/>
      <c r="GH705" s="53"/>
      <c r="GI705" s="53"/>
      <c r="GJ705" s="53"/>
      <c r="GK705" s="53"/>
      <c r="GL705" s="53"/>
      <c r="GM705" s="53"/>
      <c r="GN705" s="53"/>
      <c r="GO705" s="53"/>
      <c r="GP705" s="53"/>
      <c r="GQ705" s="53"/>
      <c r="GR705" s="53"/>
      <c r="GS705" s="53"/>
      <c r="GT705" s="53"/>
      <c r="GU705" s="53"/>
      <c r="GV705" s="53"/>
      <c r="GW705" s="53"/>
      <c r="GX705" s="53"/>
      <c r="GY705" s="53"/>
      <c r="GZ705" s="53"/>
      <c r="HA705" s="53"/>
      <c r="HB705" s="53"/>
      <c r="HC705" s="53"/>
      <c r="HD705" s="53"/>
      <c r="HE705" s="53"/>
      <c r="HF705" s="53"/>
      <c r="HG705" s="53"/>
      <c r="HH705" s="53"/>
      <c r="HI705" s="53"/>
      <c r="HJ705" s="53"/>
      <c r="HK705" s="53"/>
      <c r="HL705" s="53"/>
      <c r="HM705" s="53"/>
      <c r="HN705" s="53"/>
      <c r="HO705" s="53"/>
      <c r="HP705" s="53"/>
      <c r="HQ705" s="53"/>
      <c r="HR705" s="53"/>
      <c r="HS705" s="53"/>
      <c r="HT705" s="53"/>
      <c r="HU705" s="53"/>
      <c r="HV705" s="53"/>
      <c r="HW705" s="53"/>
      <c r="HX705" s="53"/>
      <c r="HY705" s="53"/>
      <c r="HZ705" s="53"/>
      <c r="IA705" s="53"/>
    </row>
    <row r="706" spans="1:235" ht="18.75" customHeight="1">
      <c r="A706" s="178" t="s">
        <v>452</v>
      </c>
      <c r="B706" s="178"/>
      <c r="C706" s="107"/>
      <c r="D706" s="108"/>
      <c r="E706" s="102"/>
      <c r="F706" s="104"/>
      <c r="G706" s="102"/>
      <c r="H706" s="102"/>
      <c r="I706" s="102"/>
      <c r="J706" s="109"/>
      <c r="K706" s="109"/>
      <c r="L706" s="109"/>
      <c r="M706" s="109"/>
      <c r="N706" s="109"/>
      <c r="O706" s="109"/>
      <c r="P706" s="109"/>
      <c r="Q706" s="110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3"/>
      <c r="AM706" s="53"/>
      <c r="AN706" s="53"/>
      <c r="AO706" s="53"/>
      <c r="AP706" s="53"/>
      <c r="AQ706" s="53"/>
      <c r="AR706" s="53"/>
      <c r="AS706" s="53"/>
      <c r="AT706" s="53"/>
      <c r="AU706" s="53"/>
      <c r="AV706" s="53"/>
      <c r="AW706" s="53"/>
      <c r="AX706" s="53"/>
      <c r="AY706" s="53"/>
      <c r="AZ706" s="53"/>
      <c r="BA706" s="53"/>
      <c r="BB706" s="53"/>
      <c r="BC706" s="53"/>
      <c r="BD706" s="53"/>
      <c r="BE706" s="53"/>
      <c r="BF706" s="53"/>
      <c r="BG706" s="53"/>
      <c r="BH706" s="53"/>
      <c r="BI706" s="53"/>
      <c r="BJ706" s="53"/>
      <c r="BK706" s="53"/>
      <c r="BL706" s="53"/>
      <c r="BM706" s="53"/>
      <c r="BN706" s="53"/>
      <c r="BO706" s="53"/>
      <c r="BP706" s="53"/>
      <c r="BQ706" s="53"/>
      <c r="BR706" s="53"/>
      <c r="BS706" s="53"/>
      <c r="BT706" s="53"/>
      <c r="BU706" s="53"/>
      <c r="BV706" s="53"/>
      <c r="BW706" s="53"/>
      <c r="BX706" s="53"/>
      <c r="BY706" s="53"/>
      <c r="BZ706" s="53"/>
      <c r="CA706" s="53"/>
      <c r="CB706" s="53"/>
      <c r="CC706" s="53"/>
      <c r="CD706" s="53"/>
      <c r="CE706" s="53"/>
      <c r="CF706" s="53"/>
      <c r="CG706" s="53"/>
      <c r="CH706" s="53"/>
      <c r="CI706" s="53"/>
      <c r="CJ706" s="53"/>
      <c r="CK706" s="53"/>
      <c r="CL706" s="53"/>
      <c r="CM706" s="53"/>
      <c r="CN706" s="53"/>
      <c r="CO706" s="53"/>
      <c r="CP706" s="53"/>
      <c r="CQ706" s="53"/>
      <c r="CR706" s="53"/>
      <c r="CS706" s="53"/>
      <c r="CT706" s="53"/>
      <c r="CU706" s="53"/>
      <c r="CV706" s="53"/>
      <c r="CW706" s="53"/>
      <c r="CX706" s="53"/>
      <c r="CY706" s="53"/>
      <c r="CZ706" s="53"/>
      <c r="DA706" s="53"/>
      <c r="DB706" s="53"/>
      <c r="DC706" s="53"/>
      <c r="DD706" s="53"/>
      <c r="DE706" s="53"/>
      <c r="DF706" s="53"/>
      <c r="DG706" s="53"/>
      <c r="DH706" s="53"/>
      <c r="DI706" s="53"/>
      <c r="DJ706" s="53"/>
      <c r="DK706" s="53"/>
      <c r="DL706" s="53"/>
      <c r="DM706" s="53"/>
      <c r="DN706" s="53"/>
      <c r="DO706" s="53"/>
      <c r="DP706" s="53"/>
      <c r="DQ706" s="53"/>
      <c r="DR706" s="53"/>
      <c r="DS706" s="53"/>
      <c r="DT706" s="53"/>
      <c r="DU706" s="53"/>
      <c r="DV706" s="53"/>
      <c r="DW706" s="53"/>
      <c r="DX706" s="53"/>
      <c r="DY706" s="53"/>
      <c r="DZ706" s="53"/>
      <c r="EA706" s="53"/>
      <c r="EB706" s="53"/>
      <c r="EC706" s="53"/>
      <c r="ED706" s="53"/>
      <c r="EE706" s="53"/>
      <c r="EF706" s="53"/>
      <c r="EG706" s="53"/>
      <c r="EH706" s="53"/>
      <c r="EI706" s="53"/>
      <c r="EJ706" s="53"/>
      <c r="EK706" s="53"/>
      <c r="EL706" s="53"/>
      <c r="EM706" s="53"/>
      <c r="EN706" s="53"/>
      <c r="EO706" s="53"/>
      <c r="EP706" s="53"/>
      <c r="EQ706" s="53"/>
      <c r="ER706" s="53"/>
      <c r="ES706" s="53"/>
      <c r="ET706" s="53"/>
      <c r="EU706" s="53"/>
      <c r="EV706" s="53"/>
      <c r="EW706" s="53"/>
      <c r="EX706" s="53"/>
      <c r="EY706" s="53"/>
      <c r="EZ706" s="53"/>
      <c r="FA706" s="53"/>
      <c r="FB706" s="53"/>
      <c r="FC706" s="53"/>
      <c r="FD706" s="53"/>
      <c r="FE706" s="53"/>
      <c r="FF706" s="53"/>
      <c r="FG706" s="53"/>
      <c r="FH706" s="53"/>
      <c r="FI706" s="53"/>
      <c r="FJ706" s="53"/>
      <c r="FK706" s="53"/>
      <c r="FL706" s="53"/>
      <c r="FM706" s="53"/>
      <c r="FN706" s="53"/>
      <c r="FO706" s="53"/>
      <c r="FP706" s="53"/>
      <c r="FQ706" s="53"/>
      <c r="FR706" s="53"/>
      <c r="FS706" s="53"/>
      <c r="FT706" s="53"/>
      <c r="FU706" s="53"/>
      <c r="FV706" s="53"/>
      <c r="FW706" s="53"/>
      <c r="FX706" s="53"/>
      <c r="FY706" s="53"/>
      <c r="FZ706" s="53"/>
      <c r="GA706" s="53"/>
      <c r="GB706" s="53"/>
      <c r="GC706" s="53"/>
      <c r="GD706" s="53"/>
      <c r="GE706" s="53"/>
      <c r="GF706" s="53"/>
      <c r="GG706" s="53"/>
      <c r="GH706" s="53"/>
      <c r="GI706" s="53"/>
      <c r="GJ706" s="53"/>
      <c r="GK706" s="53"/>
      <c r="GL706" s="53"/>
      <c r="GM706" s="53"/>
      <c r="GN706" s="53"/>
      <c r="GO706" s="53"/>
      <c r="GP706" s="53"/>
      <c r="GQ706" s="53"/>
      <c r="GR706" s="53"/>
      <c r="GS706" s="53"/>
      <c r="GT706" s="53"/>
      <c r="GU706" s="53"/>
      <c r="GV706" s="53"/>
      <c r="GW706" s="53"/>
      <c r="GX706" s="53"/>
      <c r="GY706" s="53"/>
      <c r="GZ706" s="53"/>
      <c r="HA706" s="53"/>
      <c r="HB706" s="53"/>
      <c r="HC706" s="53"/>
      <c r="HD706" s="53"/>
      <c r="HE706" s="53"/>
      <c r="HF706" s="53"/>
      <c r="HG706" s="53"/>
      <c r="HH706" s="53"/>
      <c r="HI706" s="53"/>
      <c r="HJ706" s="53"/>
      <c r="HK706" s="53"/>
      <c r="HL706" s="53"/>
      <c r="HM706" s="53"/>
      <c r="HN706" s="53"/>
      <c r="HO706" s="53"/>
      <c r="HP706" s="53"/>
      <c r="HQ706" s="53"/>
      <c r="HR706" s="53"/>
      <c r="HS706" s="53"/>
      <c r="HT706" s="53"/>
      <c r="HU706" s="53"/>
      <c r="HV706" s="53"/>
      <c r="HW706" s="53"/>
      <c r="HX706" s="53"/>
      <c r="HY706" s="53"/>
      <c r="HZ706" s="53"/>
      <c r="IA706" s="53"/>
    </row>
    <row r="707" spans="1:235" ht="0.75" customHeight="1">
      <c r="A707" s="28" t="s">
        <v>150</v>
      </c>
      <c r="B707" s="28"/>
      <c r="C707" s="111"/>
      <c r="D707" s="104"/>
      <c r="E707" s="104"/>
      <c r="F707" s="104"/>
      <c r="G707" s="104"/>
      <c r="H707" s="104"/>
      <c r="I707" s="104"/>
      <c r="J707" s="104"/>
      <c r="K707" s="104"/>
      <c r="L707" s="104"/>
      <c r="M707" s="104"/>
      <c r="N707" s="104"/>
      <c r="O707" s="104"/>
      <c r="P707" s="104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3"/>
      <c r="AM707" s="53"/>
      <c r="AN707" s="53"/>
      <c r="AO707" s="53"/>
      <c r="AP707" s="53"/>
      <c r="AQ707" s="53"/>
      <c r="AR707" s="53"/>
      <c r="AS707" s="53"/>
      <c r="AT707" s="53"/>
      <c r="AU707" s="53"/>
      <c r="AV707" s="53"/>
      <c r="AW707" s="53"/>
      <c r="AX707" s="53"/>
      <c r="AY707" s="53"/>
      <c r="AZ707" s="53"/>
      <c r="BA707" s="53"/>
      <c r="BB707" s="53"/>
      <c r="BC707" s="53"/>
      <c r="BD707" s="53"/>
      <c r="BE707" s="53"/>
      <c r="BF707" s="53"/>
      <c r="BG707" s="53"/>
      <c r="BH707" s="53"/>
      <c r="BI707" s="53"/>
      <c r="BJ707" s="53"/>
      <c r="BK707" s="53"/>
      <c r="BL707" s="53"/>
      <c r="BM707" s="53"/>
      <c r="BN707" s="53"/>
      <c r="BO707" s="53"/>
      <c r="BP707" s="53"/>
      <c r="BQ707" s="53"/>
      <c r="BR707" s="53"/>
      <c r="BS707" s="53"/>
      <c r="BT707" s="53"/>
      <c r="BU707" s="53"/>
      <c r="BV707" s="53"/>
      <c r="BW707" s="53"/>
      <c r="BX707" s="53"/>
      <c r="BY707" s="53"/>
      <c r="BZ707" s="53"/>
      <c r="CA707" s="53"/>
      <c r="CB707" s="53"/>
      <c r="CC707" s="53"/>
      <c r="CD707" s="53"/>
      <c r="CE707" s="53"/>
      <c r="CF707" s="53"/>
      <c r="CG707" s="53"/>
      <c r="CH707" s="53"/>
      <c r="CI707" s="53"/>
      <c r="CJ707" s="53"/>
      <c r="CK707" s="53"/>
      <c r="CL707" s="53"/>
      <c r="CM707" s="53"/>
      <c r="CN707" s="53"/>
      <c r="CO707" s="53"/>
      <c r="CP707" s="53"/>
      <c r="CQ707" s="53"/>
      <c r="CR707" s="53"/>
      <c r="CS707" s="53"/>
      <c r="CT707" s="53"/>
      <c r="CU707" s="53"/>
      <c r="CV707" s="53"/>
      <c r="CW707" s="53"/>
      <c r="CX707" s="53"/>
      <c r="CY707" s="53"/>
      <c r="CZ707" s="53"/>
      <c r="DA707" s="53"/>
      <c r="DB707" s="53"/>
      <c r="DC707" s="53"/>
      <c r="DD707" s="53"/>
      <c r="DE707" s="53"/>
      <c r="DF707" s="53"/>
      <c r="DG707" s="53"/>
      <c r="DH707" s="53"/>
      <c r="DI707" s="53"/>
      <c r="DJ707" s="53"/>
      <c r="DK707" s="53"/>
      <c r="DL707" s="53"/>
      <c r="DM707" s="53"/>
      <c r="DN707" s="53"/>
      <c r="DO707" s="53"/>
      <c r="DP707" s="53"/>
      <c r="DQ707" s="53"/>
      <c r="DR707" s="53"/>
      <c r="DS707" s="53"/>
      <c r="DT707" s="53"/>
      <c r="DU707" s="53"/>
      <c r="DV707" s="53"/>
      <c r="DW707" s="53"/>
      <c r="DX707" s="53"/>
      <c r="DY707" s="53"/>
      <c r="DZ707" s="53"/>
      <c r="EA707" s="53"/>
      <c r="EB707" s="53"/>
      <c r="EC707" s="53"/>
      <c r="ED707" s="53"/>
      <c r="EE707" s="53"/>
      <c r="EF707" s="53"/>
      <c r="EG707" s="53"/>
      <c r="EH707" s="53"/>
      <c r="EI707" s="53"/>
      <c r="EJ707" s="53"/>
      <c r="EK707" s="53"/>
      <c r="EL707" s="53"/>
      <c r="EM707" s="53"/>
      <c r="EN707" s="53"/>
      <c r="EO707" s="53"/>
      <c r="EP707" s="53"/>
      <c r="EQ707" s="53"/>
      <c r="ER707" s="53"/>
      <c r="ES707" s="53"/>
      <c r="ET707" s="53"/>
      <c r="EU707" s="53"/>
      <c r="EV707" s="53"/>
      <c r="EW707" s="53"/>
      <c r="EX707" s="53"/>
      <c r="EY707" s="53"/>
      <c r="EZ707" s="53"/>
      <c r="FA707" s="53"/>
      <c r="FB707" s="53"/>
      <c r="FC707" s="53"/>
      <c r="FD707" s="53"/>
      <c r="FE707" s="53"/>
      <c r="FF707" s="53"/>
      <c r="FG707" s="53"/>
      <c r="FH707" s="53"/>
      <c r="FI707" s="53"/>
      <c r="FJ707" s="53"/>
      <c r="FK707" s="53"/>
      <c r="FL707" s="53"/>
      <c r="FM707" s="53"/>
      <c r="FN707" s="53"/>
      <c r="FO707" s="53"/>
      <c r="FP707" s="53"/>
      <c r="FQ707" s="53"/>
      <c r="FR707" s="53"/>
      <c r="FS707" s="53"/>
      <c r="FT707" s="53"/>
      <c r="FU707" s="53"/>
      <c r="FV707" s="53"/>
      <c r="FW707" s="53"/>
      <c r="FX707" s="53"/>
      <c r="FY707" s="53"/>
      <c r="FZ707" s="53"/>
      <c r="GA707" s="53"/>
      <c r="GB707" s="53"/>
      <c r="GC707" s="53"/>
      <c r="GD707" s="53"/>
      <c r="GE707" s="53"/>
      <c r="GF707" s="53"/>
      <c r="GG707" s="53"/>
      <c r="GH707" s="53"/>
      <c r="GI707" s="53"/>
      <c r="GJ707" s="53"/>
      <c r="GK707" s="53"/>
      <c r="GL707" s="53"/>
      <c r="GM707" s="53"/>
      <c r="GN707" s="53"/>
      <c r="GO707" s="53"/>
      <c r="GP707" s="53"/>
      <c r="GQ707" s="53"/>
      <c r="GR707" s="53"/>
      <c r="GS707" s="53"/>
      <c r="GT707" s="53"/>
      <c r="GU707" s="53"/>
      <c r="GV707" s="53"/>
      <c r="GW707" s="53"/>
      <c r="GX707" s="53"/>
      <c r="GY707" s="53"/>
      <c r="GZ707" s="53"/>
      <c r="HA707" s="53"/>
      <c r="HB707" s="53"/>
      <c r="HC707" s="53"/>
      <c r="HD707" s="53"/>
      <c r="HE707" s="53"/>
      <c r="HF707" s="53"/>
      <c r="HG707" s="53"/>
      <c r="HH707" s="53"/>
      <c r="HI707" s="53"/>
      <c r="HJ707" s="53"/>
      <c r="HK707" s="53"/>
      <c r="HL707" s="53"/>
      <c r="HM707" s="53"/>
      <c r="HN707" s="53"/>
      <c r="HO707" s="53"/>
      <c r="HP707" s="53"/>
      <c r="HQ707" s="53"/>
      <c r="HR707" s="53"/>
      <c r="HS707" s="53"/>
      <c r="HT707" s="53"/>
      <c r="HU707" s="53"/>
      <c r="HV707" s="53"/>
      <c r="HW707" s="53"/>
      <c r="HX707" s="53"/>
      <c r="HY707" s="53"/>
      <c r="HZ707" s="53"/>
      <c r="IA707" s="53"/>
    </row>
    <row r="708" spans="1:235" ht="28.5" customHeight="1">
      <c r="A708" s="112"/>
      <c r="B708" s="113"/>
      <c r="C708" s="114"/>
      <c r="D708" s="115"/>
      <c r="E708" s="115"/>
      <c r="F708" s="104"/>
      <c r="G708" s="104"/>
      <c r="H708" s="104"/>
      <c r="I708" s="104"/>
      <c r="J708" s="104"/>
      <c r="K708" s="104"/>
      <c r="L708" s="104"/>
      <c r="M708" s="104"/>
      <c r="N708" s="104"/>
      <c r="O708" s="104"/>
      <c r="P708" s="104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3"/>
      <c r="AM708" s="53"/>
      <c r="AN708" s="53"/>
      <c r="AO708" s="53"/>
      <c r="AP708" s="53"/>
      <c r="AQ708" s="53"/>
      <c r="AR708" s="53"/>
      <c r="AS708" s="53"/>
      <c r="AT708" s="53"/>
      <c r="AU708" s="53"/>
      <c r="AV708" s="53"/>
      <c r="AW708" s="53"/>
      <c r="AX708" s="53"/>
      <c r="AY708" s="53"/>
      <c r="AZ708" s="53"/>
      <c r="BA708" s="53"/>
      <c r="BB708" s="53"/>
      <c r="BC708" s="53"/>
      <c r="BD708" s="53"/>
      <c r="BE708" s="53"/>
      <c r="BF708" s="53"/>
      <c r="BG708" s="53"/>
      <c r="BH708" s="53"/>
      <c r="BI708" s="53"/>
      <c r="BJ708" s="53"/>
      <c r="BK708" s="53"/>
      <c r="BL708" s="53"/>
      <c r="BM708" s="53"/>
      <c r="BN708" s="53"/>
      <c r="BO708" s="53"/>
      <c r="BP708" s="53"/>
      <c r="BQ708" s="53"/>
      <c r="BR708" s="53"/>
      <c r="BS708" s="53"/>
      <c r="BT708" s="53"/>
      <c r="BU708" s="53"/>
      <c r="BV708" s="53"/>
      <c r="BW708" s="53"/>
      <c r="BX708" s="53"/>
      <c r="BY708" s="53"/>
      <c r="BZ708" s="53"/>
      <c r="CA708" s="53"/>
      <c r="CB708" s="53"/>
      <c r="CC708" s="53"/>
      <c r="CD708" s="53"/>
      <c r="CE708" s="53"/>
      <c r="CF708" s="53"/>
      <c r="CG708" s="53"/>
      <c r="CH708" s="53"/>
      <c r="CI708" s="53"/>
      <c r="CJ708" s="53"/>
      <c r="CK708" s="53"/>
      <c r="CL708" s="53"/>
      <c r="CM708" s="53"/>
      <c r="CN708" s="53"/>
      <c r="CO708" s="53"/>
      <c r="CP708" s="53"/>
      <c r="CQ708" s="53"/>
      <c r="CR708" s="53"/>
      <c r="CS708" s="53"/>
      <c r="CT708" s="53"/>
      <c r="CU708" s="53"/>
      <c r="CV708" s="53"/>
      <c r="CW708" s="53"/>
      <c r="CX708" s="53"/>
      <c r="CY708" s="53"/>
      <c r="CZ708" s="53"/>
      <c r="DA708" s="53"/>
      <c r="DB708" s="53"/>
      <c r="DC708" s="53"/>
      <c r="DD708" s="53"/>
      <c r="DE708" s="53"/>
      <c r="DF708" s="53"/>
      <c r="DG708" s="53"/>
      <c r="DH708" s="53"/>
      <c r="DI708" s="53"/>
      <c r="DJ708" s="53"/>
      <c r="DK708" s="53"/>
      <c r="DL708" s="53"/>
      <c r="DM708" s="53"/>
      <c r="DN708" s="53"/>
      <c r="DO708" s="53"/>
      <c r="DP708" s="53"/>
      <c r="DQ708" s="53"/>
      <c r="DR708" s="53"/>
      <c r="DS708" s="53"/>
      <c r="DT708" s="53"/>
      <c r="DU708" s="53"/>
      <c r="DV708" s="53"/>
      <c r="DW708" s="53"/>
      <c r="DX708" s="53"/>
      <c r="DY708" s="53"/>
      <c r="DZ708" s="53"/>
      <c r="EA708" s="53"/>
      <c r="EB708" s="53"/>
      <c r="EC708" s="53"/>
      <c r="ED708" s="53"/>
      <c r="EE708" s="53"/>
      <c r="EF708" s="53"/>
      <c r="EG708" s="53"/>
      <c r="EH708" s="53"/>
      <c r="EI708" s="53"/>
      <c r="EJ708" s="53"/>
      <c r="EK708" s="53"/>
      <c r="EL708" s="53"/>
      <c r="EM708" s="53"/>
      <c r="EN708" s="53"/>
      <c r="EO708" s="53"/>
      <c r="EP708" s="53"/>
      <c r="EQ708" s="53"/>
      <c r="ER708" s="53"/>
      <c r="ES708" s="53"/>
      <c r="ET708" s="53"/>
      <c r="EU708" s="53"/>
      <c r="EV708" s="53"/>
      <c r="EW708" s="53"/>
      <c r="EX708" s="53"/>
      <c r="EY708" s="53"/>
      <c r="EZ708" s="53"/>
      <c r="FA708" s="53"/>
      <c r="FB708" s="53"/>
      <c r="FC708" s="53"/>
      <c r="FD708" s="53"/>
      <c r="FE708" s="53"/>
      <c r="FF708" s="53"/>
      <c r="FG708" s="53"/>
      <c r="FH708" s="53"/>
      <c r="FI708" s="53"/>
      <c r="FJ708" s="53"/>
      <c r="FK708" s="53"/>
      <c r="FL708" s="53"/>
      <c r="FM708" s="53"/>
      <c r="FN708" s="53"/>
      <c r="FO708" s="53"/>
      <c r="FP708" s="53"/>
      <c r="FQ708" s="53"/>
      <c r="FR708" s="53"/>
      <c r="FS708" s="53"/>
      <c r="FT708" s="53"/>
      <c r="FU708" s="53"/>
      <c r="FV708" s="53"/>
      <c r="FW708" s="53"/>
      <c r="FX708" s="53"/>
      <c r="FY708" s="53"/>
      <c r="FZ708" s="53"/>
      <c r="GA708" s="53"/>
      <c r="GB708" s="53"/>
      <c r="GC708" s="53"/>
      <c r="GD708" s="53"/>
      <c r="GE708" s="53"/>
      <c r="GF708" s="53"/>
      <c r="GG708" s="53"/>
      <c r="GH708" s="53"/>
      <c r="GI708" s="53"/>
      <c r="GJ708" s="53"/>
      <c r="GK708" s="53"/>
      <c r="GL708" s="53"/>
      <c r="GM708" s="53"/>
      <c r="GN708" s="53"/>
      <c r="GO708" s="53"/>
      <c r="GP708" s="53"/>
      <c r="GQ708" s="53"/>
      <c r="GR708" s="53"/>
      <c r="GS708" s="53"/>
      <c r="GT708" s="53"/>
      <c r="GU708" s="53"/>
      <c r="GV708" s="53"/>
      <c r="GW708" s="53"/>
      <c r="GX708" s="53"/>
      <c r="GY708" s="53"/>
      <c r="GZ708" s="53"/>
      <c r="HA708" s="53"/>
      <c r="HB708" s="53"/>
      <c r="HC708" s="53"/>
      <c r="HD708" s="53"/>
      <c r="HE708" s="53"/>
      <c r="HF708" s="53"/>
      <c r="HG708" s="53"/>
      <c r="HH708" s="53"/>
      <c r="HI708" s="53"/>
      <c r="HJ708" s="53"/>
      <c r="HK708" s="53"/>
      <c r="HL708" s="53"/>
      <c r="HM708" s="53"/>
      <c r="HN708" s="53"/>
      <c r="HO708" s="53"/>
      <c r="HP708" s="53"/>
      <c r="HQ708" s="53"/>
      <c r="HR708" s="53"/>
      <c r="HS708" s="53"/>
      <c r="HT708" s="53"/>
      <c r="HU708" s="53"/>
      <c r="HV708" s="53"/>
      <c r="HW708" s="53"/>
      <c r="HX708" s="53"/>
      <c r="HY708" s="53"/>
      <c r="HZ708" s="53"/>
      <c r="IA708" s="53"/>
    </row>
    <row r="709" spans="1:235" ht="11.25">
      <c r="A709" s="1"/>
      <c r="B709" s="1"/>
      <c r="C709" s="1"/>
      <c r="D709" s="3"/>
      <c r="E709" s="3"/>
      <c r="F709" s="3"/>
      <c r="G709" s="3"/>
      <c r="H709" s="3"/>
      <c r="I709" s="3"/>
      <c r="J709" s="3"/>
      <c r="K709" s="3"/>
      <c r="L709" s="3"/>
      <c r="M709" s="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3"/>
      <c r="AM709" s="53"/>
      <c r="AN709" s="53"/>
      <c r="AO709" s="53"/>
      <c r="AP709" s="53"/>
      <c r="AQ709" s="53"/>
      <c r="AR709" s="53"/>
      <c r="AS709" s="53"/>
      <c r="AT709" s="53"/>
      <c r="AU709" s="53"/>
      <c r="AV709" s="53"/>
      <c r="AW709" s="53"/>
      <c r="AX709" s="53"/>
      <c r="AY709" s="53"/>
      <c r="AZ709" s="53"/>
      <c r="BA709" s="53"/>
      <c r="BB709" s="53"/>
      <c r="BC709" s="53"/>
      <c r="BD709" s="53"/>
      <c r="BE709" s="53"/>
      <c r="BF709" s="53"/>
      <c r="BG709" s="53"/>
      <c r="BH709" s="53"/>
      <c r="BI709" s="53"/>
      <c r="BJ709" s="53"/>
      <c r="BK709" s="53"/>
      <c r="BL709" s="53"/>
      <c r="BM709" s="53"/>
      <c r="BN709" s="53"/>
      <c r="BO709" s="53"/>
      <c r="BP709" s="53"/>
      <c r="BQ709" s="53"/>
      <c r="BR709" s="53"/>
      <c r="BS709" s="53"/>
      <c r="BT709" s="53"/>
      <c r="BU709" s="53"/>
      <c r="BV709" s="53"/>
      <c r="BW709" s="53"/>
      <c r="BX709" s="53"/>
      <c r="BY709" s="53"/>
      <c r="BZ709" s="53"/>
      <c r="CA709" s="53"/>
      <c r="CB709" s="53"/>
      <c r="CC709" s="53"/>
      <c r="CD709" s="53"/>
      <c r="CE709" s="53"/>
      <c r="CF709" s="53"/>
      <c r="CG709" s="53"/>
      <c r="CH709" s="53"/>
      <c r="CI709" s="53"/>
      <c r="CJ709" s="53"/>
      <c r="CK709" s="53"/>
      <c r="CL709" s="53"/>
      <c r="CM709" s="53"/>
      <c r="CN709" s="53"/>
      <c r="CO709" s="53"/>
      <c r="CP709" s="53"/>
      <c r="CQ709" s="53"/>
      <c r="CR709" s="53"/>
      <c r="CS709" s="53"/>
      <c r="CT709" s="53"/>
      <c r="CU709" s="53"/>
      <c r="CV709" s="53"/>
      <c r="CW709" s="53"/>
      <c r="CX709" s="53"/>
      <c r="CY709" s="53"/>
      <c r="CZ709" s="53"/>
      <c r="DA709" s="53"/>
      <c r="DB709" s="53"/>
      <c r="DC709" s="53"/>
      <c r="DD709" s="53"/>
      <c r="DE709" s="53"/>
      <c r="DF709" s="53"/>
      <c r="DG709" s="53"/>
      <c r="DH709" s="53"/>
      <c r="DI709" s="53"/>
      <c r="DJ709" s="53"/>
      <c r="DK709" s="53"/>
      <c r="DL709" s="53"/>
      <c r="DM709" s="53"/>
      <c r="DN709" s="53"/>
      <c r="DO709" s="53"/>
      <c r="DP709" s="53"/>
      <c r="DQ709" s="53"/>
      <c r="DR709" s="53"/>
      <c r="DS709" s="53"/>
      <c r="DT709" s="53"/>
      <c r="DU709" s="53"/>
      <c r="DV709" s="53"/>
      <c r="DW709" s="53"/>
      <c r="DX709" s="53"/>
      <c r="DY709" s="53"/>
      <c r="DZ709" s="53"/>
      <c r="EA709" s="53"/>
      <c r="EB709" s="53"/>
      <c r="EC709" s="53"/>
      <c r="ED709" s="53"/>
      <c r="EE709" s="53"/>
      <c r="EF709" s="53"/>
      <c r="EG709" s="53"/>
      <c r="EH709" s="53"/>
      <c r="EI709" s="53"/>
      <c r="EJ709" s="53"/>
      <c r="EK709" s="53"/>
      <c r="EL709" s="53"/>
      <c r="EM709" s="53"/>
      <c r="EN709" s="53"/>
      <c r="EO709" s="53"/>
      <c r="EP709" s="53"/>
      <c r="EQ709" s="53"/>
      <c r="ER709" s="53"/>
      <c r="ES709" s="53"/>
      <c r="ET709" s="53"/>
      <c r="EU709" s="53"/>
      <c r="EV709" s="53"/>
      <c r="EW709" s="53"/>
      <c r="EX709" s="53"/>
      <c r="EY709" s="53"/>
      <c r="EZ709" s="53"/>
      <c r="FA709" s="53"/>
      <c r="FB709" s="53"/>
      <c r="FC709" s="53"/>
      <c r="FD709" s="53"/>
      <c r="FE709" s="53"/>
      <c r="FF709" s="53"/>
      <c r="FG709" s="53"/>
      <c r="FH709" s="53"/>
      <c r="FI709" s="53"/>
      <c r="FJ709" s="53"/>
      <c r="FK709" s="53"/>
      <c r="FL709" s="53"/>
      <c r="FM709" s="53"/>
      <c r="FN709" s="53"/>
      <c r="FO709" s="53"/>
      <c r="FP709" s="53"/>
      <c r="FQ709" s="53"/>
      <c r="FR709" s="53"/>
      <c r="FS709" s="53"/>
      <c r="FT709" s="53"/>
      <c r="FU709" s="53"/>
      <c r="FV709" s="53"/>
      <c r="FW709" s="53"/>
      <c r="FX709" s="53"/>
      <c r="FY709" s="53"/>
      <c r="FZ709" s="53"/>
      <c r="GA709" s="53"/>
      <c r="GB709" s="53"/>
      <c r="GC709" s="53"/>
      <c r="GD709" s="53"/>
      <c r="GE709" s="53"/>
      <c r="GF709" s="53"/>
      <c r="GG709" s="53"/>
      <c r="GH709" s="53"/>
      <c r="GI709" s="53"/>
      <c r="GJ709" s="53"/>
      <c r="GK709" s="53"/>
      <c r="GL709" s="53"/>
      <c r="GM709" s="53"/>
      <c r="GN709" s="53"/>
      <c r="GO709" s="53"/>
      <c r="GP709" s="53"/>
      <c r="GQ709" s="53"/>
      <c r="GR709" s="53"/>
      <c r="GS709" s="53"/>
      <c r="GT709" s="53"/>
      <c r="GU709" s="53"/>
      <c r="GV709" s="53"/>
      <c r="GW709" s="53"/>
      <c r="GX709" s="53"/>
      <c r="GY709" s="53"/>
      <c r="GZ709" s="53"/>
      <c r="HA709" s="53"/>
      <c r="HB709" s="53"/>
      <c r="HC709" s="53"/>
      <c r="HD709" s="53"/>
      <c r="HE709" s="53"/>
      <c r="HF709" s="53"/>
      <c r="HG709" s="53"/>
      <c r="HH709" s="53"/>
      <c r="HI709" s="53"/>
      <c r="HJ709" s="53"/>
      <c r="HK709" s="53"/>
      <c r="HL709" s="53"/>
      <c r="HM709" s="53"/>
      <c r="HN709" s="53"/>
      <c r="HO709" s="53"/>
      <c r="HP709" s="53"/>
      <c r="HQ709" s="53"/>
      <c r="HR709" s="53"/>
      <c r="HS709" s="53"/>
      <c r="HT709" s="53"/>
      <c r="HU709" s="53"/>
      <c r="HV709" s="53"/>
      <c r="HW709" s="53"/>
      <c r="HX709" s="53"/>
      <c r="HY709" s="53"/>
      <c r="HZ709" s="53"/>
      <c r="IA709" s="53"/>
    </row>
    <row r="710" spans="1:235" ht="11.25">
      <c r="A710" s="1"/>
      <c r="B710" s="1"/>
      <c r="C710" s="1"/>
      <c r="D710" s="3"/>
      <c r="E710" s="3"/>
      <c r="F710" s="3"/>
      <c r="G710" s="3"/>
      <c r="H710" s="3"/>
      <c r="I710" s="3"/>
      <c r="J710" s="3"/>
      <c r="K710" s="3"/>
      <c r="L710" s="3"/>
      <c r="M710" s="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3"/>
      <c r="AM710" s="53"/>
      <c r="AN710" s="53"/>
      <c r="AO710" s="53"/>
      <c r="AP710" s="53"/>
      <c r="AQ710" s="53"/>
      <c r="AR710" s="53"/>
      <c r="AS710" s="53"/>
      <c r="AT710" s="53"/>
      <c r="AU710" s="53"/>
      <c r="AV710" s="53"/>
      <c r="AW710" s="53"/>
      <c r="AX710" s="53"/>
      <c r="AY710" s="53"/>
      <c r="AZ710" s="53"/>
      <c r="BA710" s="53"/>
      <c r="BB710" s="53"/>
      <c r="BC710" s="53"/>
      <c r="BD710" s="53"/>
      <c r="BE710" s="53"/>
      <c r="BF710" s="53"/>
      <c r="BG710" s="53"/>
      <c r="BH710" s="53"/>
      <c r="BI710" s="53"/>
      <c r="BJ710" s="53"/>
      <c r="BK710" s="53"/>
      <c r="BL710" s="53"/>
      <c r="BM710" s="53"/>
      <c r="BN710" s="53"/>
      <c r="BO710" s="53"/>
      <c r="BP710" s="53"/>
      <c r="BQ710" s="53"/>
      <c r="BR710" s="53"/>
      <c r="BS710" s="53"/>
      <c r="BT710" s="53"/>
      <c r="BU710" s="53"/>
      <c r="BV710" s="53"/>
      <c r="BW710" s="53"/>
      <c r="BX710" s="53"/>
      <c r="BY710" s="53"/>
      <c r="BZ710" s="53"/>
      <c r="CA710" s="53"/>
      <c r="CB710" s="53"/>
      <c r="CC710" s="53"/>
      <c r="CD710" s="53"/>
      <c r="CE710" s="53"/>
      <c r="CF710" s="53"/>
      <c r="CG710" s="53"/>
      <c r="CH710" s="53"/>
      <c r="CI710" s="53"/>
      <c r="CJ710" s="53"/>
      <c r="CK710" s="53"/>
      <c r="CL710" s="53"/>
      <c r="CM710" s="53"/>
      <c r="CN710" s="53"/>
      <c r="CO710" s="53"/>
      <c r="CP710" s="53"/>
      <c r="CQ710" s="53"/>
      <c r="CR710" s="53"/>
      <c r="CS710" s="53"/>
      <c r="CT710" s="53"/>
      <c r="CU710" s="53"/>
      <c r="CV710" s="53"/>
      <c r="CW710" s="53"/>
      <c r="CX710" s="53"/>
      <c r="CY710" s="53"/>
      <c r="CZ710" s="53"/>
      <c r="DA710" s="53"/>
      <c r="DB710" s="53"/>
      <c r="DC710" s="53"/>
      <c r="DD710" s="53"/>
      <c r="DE710" s="53"/>
      <c r="DF710" s="53"/>
      <c r="DG710" s="53"/>
      <c r="DH710" s="53"/>
      <c r="DI710" s="53"/>
      <c r="DJ710" s="53"/>
      <c r="DK710" s="53"/>
      <c r="DL710" s="53"/>
      <c r="DM710" s="53"/>
      <c r="DN710" s="53"/>
      <c r="DO710" s="53"/>
      <c r="DP710" s="53"/>
      <c r="DQ710" s="53"/>
      <c r="DR710" s="53"/>
      <c r="DS710" s="53"/>
      <c r="DT710" s="53"/>
      <c r="DU710" s="53"/>
      <c r="DV710" s="53"/>
      <c r="DW710" s="53"/>
      <c r="DX710" s="53"/>
      <c r="DY710" s="53"/>
      <c r="DZ710" s="53"/>
      <c r="EA710" s="53"/>
      <c r="EB710" s="53"/>
      <c r="EC710" s="53"/>
      <c r="ED710" s="53"/>
      <c r="EE710" s="53"/>
      <c r="EF710" s="53"/>
      <c r="EG710" s="53"/>
      <c r="EH710" s="53"/>
      <c r="EI710" s="53"/>
      <c r="EJ710" s="53"/>
      <c r="EK710" s="53"/>
      <c r="EL710" s="53"/>
      <c r="EM710" s="53"/>
      <c r="EN710" s="53"/>
      <c r="EO710" s="53"/>
      <c r="EP710" s="53"/>
      <c r="EQ710" s="53"/>
      <c r="ER710" s="53"/>
      <c r="ES710" s="53"/>
      <c r="ET710" s="53"/>
      <c r="EU710" s="53"/>
      <c r="EV710" s="53"/>
      <c r="EW710" s="53"/>
      <c r="EX710" s="53"/>
      <c r="EY710" s="53"/>
      <c r="EZ710" s="53"/>
      <c r="FA710" s="53"/>
      <c r="FB710" s="53"/>
      <c r="FC710" s="53"/>
      <c r="FD710" s="53"/>
      <c r="FE710" s="53"/>
      <c r="FF710" s="53"/>
      <c r="FG710" s="53"/>
      <c r="FH710" s="53"/>
      <c r="FI710" s="53"/>
      <c r="FJ710" s="53"/>
      <c r="FK710" s="53"/>
      <c r="FL710" s="53"/>
      <c r="FM710" s="53"/>
      <c r="FN710" s="53"/>
      <c r="FO710" s="53"/>
      <c r="FP710" s="53"/>
      <c r="FQ710" s="53"/>
      <c r="FR710" s="53"/>
      <c r="FS710" s="53"/>
      <c r="FT710" s="53"/>
      <c r="FU710" s="53"/>
      <c r="FV710" s="53"/>
      <c r="FW710" s="53"/>
      <c r="FX710" s="53"/>
      <c r="FY710" s="53"/>
      <c r="FZ710" s="53"/>
      <c r="GA710" s="53"/>
      <c r="GB710" s="53"/>
      <c r="GC710" s="53"/>
      <c r="GD710" s="53"/>
      <c r="GE710" s="53"/>
      <c r="GF710" s="53"/>
      <c r="GG710" s="53"/>
      <c r="GH710" s="53"/>
      <c r="GI710" s="53"/>
      <c r="GJ710" s="53"/>
      <c r="GK710" s="53"/>
      <c r="GL710" s="53"/>
      <c r="GM710" s="53"/>
      <c r="GN710" s="53"/>
      <c r="GO710" s="53"/>
      <c r="GP710" s="53"/>
      <c r="GQ710" s="53"/>
      <c r="GR710" s="53"/>
      <c r="GS710" s="53"/>
      <c r="GT710" s="53"/>
      <c r="GU710" s="53"/>
      <c r="GV710" s="53"/>
      <c r="GW710" s="53"/>
      <c r="GX710" s="53"/>
      <c r="GY710" s="53"/>
      <c r="GZ710" s="53"/>
      <c r="HA710" s="53"/>
      <c r="HB710" s="53"/>
      <c r="HC710" s="53"/>
      <c r="HD710" s="53"/>
      <c r="HE710" s="53"/>
      <c r="HF710" s="53"/>
      <c r="HG710" s="53"/>
      <c r="HH710" s="53"/>
      <c r="HI710" s="53"/>
      <c r="HJ710" s="53"/>
      <c r="HK710" s="53"/>
      <c r="HL710" s="53"/>
      <c r="HM710" s="53"/>
      <c r="HN710" s="53"/>
      <c r="HO710" s="53"/>
      <c r="HP710" s="53"/>
      <c r="HQ710" s="53"/>
      <c r="HR710" s="53"/>
      <c r="HS710" s="53"/>
      <c r="HT710" s="53"/>
      <c r="HU710" s="53"/>
      <c r="HV710" s="53"/>
      <c r="HW710" s="53"/>
      <c r="HX710" s="53"/>
      <c r="HY710" s="53"/>
      <c r="HZ710" s="53"/>
      <c r="IA710" s="53"/>
    </row>
    <row r="711" spans="1:235" ht="11.25">
      <c r="A711" s="1"/>
      <c r="B711" s="1"/>
      <c r="C711" s="1"/>
      <c r="D711" s="3"/>
      <c r="E711" s="3"/>
      <c r="F711" s="3"/>
      <c r="G711" s="3"/>
      <c r="H711" s="3"/>
      <c r="I711" s="3"/>
      <c r="J711" s="3"/>
      <c r="K711" s="3"/>
      <c r="L711" s="3"/>
      <c r="M711" s="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3"/>
      <c r="AM711" s="53"/>
      <c r="AN711" s="53"/>
      <c r="AO711" s="53"/>
      <c r="AP711" s="53"/>
      <c r="AQ711" s="53"/>
      <c r="AR711" s="53"/>
      <c r="AS711" s="53"/>
      <c r="AT711" s="53"/>
      <c r="AU711" s="53"/>
      <c r="AV711" s="53"/>
      <c r="AW711" s="53"/>
      <c r="AX711" s="53"/>
      <c r="AY711" s="53"/>
      <c r="AZ711" s="53"/>
      <c r="BA711" s="53"/>
      <c r="BB711" s="53"/>
      <c r="BC711" s="53"/>
      <c r="BD711" s="53"/>
      <c r="BE711" s="53"/>
      <c r="BF711" s="53"/>
      <c r="BG711" s="53"/>
      <c r="BH711" s="53"/>
      <c r="BI711" s="53"/>
      <c r="BJ711" s="53"/>
      <c r="BK711" s="53"/>
      <c r="BL711" s="53"/>
      <c r="BM711" s="53"/>
      <c r="BN711" s="53"/>
      <c r="BO711" s="53"/>
      <c r="BP711" s="53"/>
      <c r="BQ711" s="53"/>
      <c r="BR711" s="53"/>
      <c r="BS711" s="53"/>
      <c r="BT711" s="53"/>
      <c r="BU711" s="53"/>
      <c r="BV711" s="53"/>
      <c r="BW711" s="53"/>
      <c r="BX711" s="53"/>
      <c r="BY711" s="53"/>
      <c r="BZ711" s="53"/>
      <c r="CA711" s="53"/>
      <c r="CB711" s="53"/>
      <c r="CC711" s="53"/>
      <c r="CD711" s="53"/>
      <c r="CE711" s="53"/>
      <c r="CF711" s="53"/>
      <c r="CG711" s="53"/>
      <c r="CH711" s="53"/>
      <c r="CI711" s="53"/>
      <c r="CJ711" s="53"/>
      <c r="CK711" s="53"/>
      <c r="CL711" s="53"/>
      <c r="CM711" s="53"/>
      <c r="CN711" s="53"/>
      <c r="CO711" s="53"/>
      <c r="CP711" s="53"/>
      <c r="CQ711" s="53"/>
      <c r="CR711" s="53"/>
      <c r="CS711" s="53"/>
      <c r="CT711" s="53"/>
      <c r="CU711" s="53"/>
      <c r="CV711" s="53"/>
      <c r="CW711" s="53"/>
      <c r="CX711" s="53"/>
      <c r="CY711" s="53"/>
      <c r="CZ711" s="53"/>
      <c r="DA711" s="53"/>
      <c r="DB711" s="53"/>
      <c r="DC711" s="53"/>
      <c r="DD711" s="53"/>
      <c r="DE711" s="53"/>
      <c r="DF711" s="53"/>
      <c r="DG711" s="53"/>
      <c r="DH711" s="53"/>
      <c r="DI711" s="53"/>
      <c r="DJ711" s="53"/>
      <c r="DK711" s="53"/>
      <c r="DL711" s="53"/>
      <c r="DM711" s="53"/>
      <c r="DN711" s="53"/>
      <c r="DO711" s="53"/>
      <c r="DP711" s="53"/>
      <c r="DQ711" s="53"/>
      <c r="DR711" s="53"/>
      <c r="DS711" s="53"/>
      <c r="DT711" s="53"/>
      <c r="DU711" s="53"/>
      <c r="DV711" s="53"/>
      <c r="DW711" s="53"/>
      <c r="DX711" s="53"/>
      <c r="DY711" s="53"/>
      <c r="DZ711" s="53"/>
      <c r="EA711" s="53"/>
      <c r="EB711" s="53"/>
      <c r="EC711" s="53"/>
      <c r="ED711" s="53"/>
      <c r="EE711" s="53"/>
      <c r="EF711" s="53"/>
      <c r="EG711" s="53"/>
      <c r="EH711" s="53"/>
      <c r="EI711" s="53"/>
      <c r="EJ711" s="53"/>
      <c r="EK711" s="53"/>
      <c r="EL711" s="53"/>
      <c r="EM711" s="53"/>
      <c r="EN711" s="53"/>
      <c r="EO711" s="53"/>
      <c r="EP711" s="53"/>
      <c r="EQ711" s="53"/>
      <c r="ER711" s="53"/>
      <c r="ES711" s="53"/>
      <c r="ET711" s="53"/>
      <c r="EU711" s="53"/>
      <c r="EV711" s="53"/>
      <c r="EW711" s="53"/>
      <c r="EX711" s="53"/>
      <c r="EY711" s="53"/>
      <c r="EZ711" s="53"/>
      <c r="FA711" s="53"/>
      <c r="FB711" s="53"/>
      <c r="FC711" s="53"/>
      <c r="FD711" s="53"/>
      <c r="FE711" s="53"/>
      <c r="FF711" s="53"/>
      <c r="FG711" s="53"/>
      <c r="FH711" s="53"/>
      <c r="FI711" s="53"/>
      <c r="FJ711" s="53"/>
      <c r="FK711" s="53"/>
      <c r="FL711" s="53"/>
      <c r="FM711" s="53"/>
      <c r="FN711" s="53"/>
      <c r="FO711" s="53"/>
      <c r="FP711" s="53"/>
      <c r="FQ711" s="53"/>
      <c r="FR711" s="53"/>
      <c r="FS711" s="53"/>
      <c r="FT711" s="53"/>
      <c r="FU711" s="53"/>
      <c r="FV711" s="53"/>
      <c r="FW711" s="53"/>
      <c r="FX711" s="53"/>
      <c r="FY711" s="53"/>
      <c r="FZ711" s="53"/>
      <c r="GA711" s="53"/>
      <c r="GB711" s="53"/>
      <c r="GC711" s="53"/>
      <c r="GD711" s="53"/>
      <c r="GE711" s="53"/>
      <c r="GF711" s="53"/>
      <c r="GG711" s="53"/>
      <c r="GH711" s="53"/>
      <c r="GI711" s="53"/>
      <c r="GJ711" s="53"/>
      <c r="GK711" s="53"/>
      <c r="GL711" s="53"/>
      <c r="GM711" s="53"/>
      <c r="GN711" s="53"/>
      <c r="GO711" s="53"/>
      <c r="GP711" s="53"/>
      <c r="GQ711" s="53"/>
      <c r="GR711" s="53"/>
      <c r="GS711" s="53"/>
      <c r="GT711" s="53"/>
      <c r="GU711" s="53"/>
      <c r="GV711" s="53"/>
      <c r="GW711" s="53"/>
      <c r="GX711" s="53"/>
      <c r="GY711" s="53"/>
      <c r="GZ711" s="53"/>
      <c r="HA711" s="53"/>
      <c r="HB711" s="53"/>
      <c r="HC711" s="53"/>
      <c r="HD711" s="53"/>
      <c r="HE711" s="53"/>
      <c r="HF711" s="53"/>
      <c r="HG711" s="53"/>
      <c r="HH711" s="53"/>
      <c r="HI711" s="53"/>
      <c r="HJ711" s="53"/>
      <c r="HK711" s="53"/>
      <c r="HL711" s="53"/>
      <c r="HM711" s="53"/>
      <c r="HN711" s="53"/>
      <c r="HO711" s="53"/>
      <c r="HP711" s="53"/>
      <c r="HQ711" s="53"/>
      <c r="HR711" s="53"/>
      <c r="HS711" s="53"/>
      <c r="HT711" s="53"/>
      <c r="HU711" s="53"/>
      <c r="HV711" s="53"/>
      <c r="HW711" s="53"/>
      <c r="HX711" s="53"/>
      <c r="HY711" s="53"/>
      <c r="HZ711" s="53"/>
      <c r="IA711" s="53"/>
    </row>
    <row r="712" spans="1:235" ht="11.25">
      <c r="A712" s="1"/>
      <c r="B712" s="1"/>
      <c r="C712" s="1"/>
      <c r="D712" s="3"/>
      <c r="E712" s="3"/>
      <c r="F712" s="3"/>
      <c r="G712" s="3"/>
      <c r="H712" s="3"/>
      <c r="I712" s="3"/>
      <c r="J712" s="3"/>
      <c r="K712" s="3"/>
      <c r="L712" s="3"/>
      <c r="M712" s="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3"/>
      <c r="AM712" s="53"/>
      <c r="AN712" s="53"/>
      <c r="AO712" s="53"/>
      <c r="AP712" s="53"/>
      <c r="AQ712" s="53"/>
      <c r="AR712" s="53"/>
      <c r="AS712" s="53"/>
      <c r="AT712" s="53"/>
      <c r="AU712" s="53"/>
      <c r="AV712" s="53"/>
      <c r="AW712" s="53"/>
      <c r="AX712" s="53"/>
      <c r="AY712" s="53"/>
      <c r="AZ712" s="53"/>
      <c r="BA712" s="53"/>
      <c r="BB712" s="53"/>
      <c r="BC712" s="53"/>
      <c r="BD712" s="53"/>
      <c r="BE712" s="53"/>
      <c r="BF712" s="53"/>
      <c r="BG712" s="53"/>
      <c r="BH712" s="53"/>
      <c r="BI712" s="53"/>
      <c r="BJ712" s="53"/>
      <c r="BK712" s="53"/>
      <c r="BL712" s="53"/>
      <c r="BM712" s="53"/>
      <c r="BN712" s="53"/>
      <c r="BO712" s="53"/>
      <c r="BP712" s="53"/>
      <c r="BQ712" s="53"/>
      <c r="BR712" s="53"/>
      <c r="BS712" s="53"/>
      <c r="BT712" s="53"/>
      <c r="BU712" s="53"/>
      <c r="BV712" s="53"/>
      <c r="BW712" s="53"/>
      <c r="BX712" s="53"/>
      <c r="BY712" s="53"/>
      <c r="BZ712" s="53"/>
      <c r="CA712" s="53"/>
      <c r="CB712" s="53"/>
      <c r="CC712" s="53"/>
      <c r="CD712" s="53"/>
      <c r="CE712" s="53"/>
      <c r="CF712" s="53"/>
      <c r="CG712" s="53"/>
      <c r="CH712" s="53"/>
      <c r="CI712" s="53"/>
      <c r="CJ712" s="53"/>
      <c r="CK712" s="53"/>
      <c r="CL712" s="53"/>
      <c r="CM712" s="53"/>
      <c r="CN712" s="53"/>
      <c r="CO712" s="53"/>
      <c r="CP712" s="53"/>
      <c r="CQ712" s="53"/>
      <c r="CR712" s="53"/>
      <c r="CS712" s="53"/>
      <c r="CT712" s="53"/>
      <c r="CU712" s="53"/>
      <c r="CV712" s="53"/>
      <c r="CW712" s="53"/>
      <c r="CX712" s="53"/>
      <c r="CY712" s="53"/>
      <c r="CZ712" s="53"/>
      <c r="DA712" s="53"/>
      <c r="DB712" s="53"/>
      <c r="DC712" s="53"/>
      <c r="DD712" s="53"/>
      <c r="DE712" s="53"/>
      <c r="DF712" s="53"/>
      <c r="DG712" s="53"/>
      <c r="DH712" s="53"/>
      <c r="DI712" s="53"/>
      <c r="DJ712" s="53"/>
      <c r="DK712" s="53"/>
      <c r="DL712" s="53"/>
      <c r="DM712" s="53"/>
      <c r="DN712" s="53"/>
      <c r="DO712" s="53"/>
      <c r="DP712" s="53"/>
      <c r="DQ712" s="53"/>
      <c r="DR712" s="53"/>
      <c r="DS712" s="53"/>
      <c r="DT712" s="53"/>
      <c r="DU712" s="53"/>
      <c r="DV712" s="53"/>
      <c r="DW712" s="53"/>
      <c r="DX712" s="53"/>
      <c r="DY712" s="53"/>
      <c r="DZ712" s="53"/>
      <c r="EA712" s="53"/>
      <c r="EB712" s="53"/>
      <c r="EC712" s="53"/>
      <c r="ED712" s="53"/>
      <c r="EE712" s="53"/>
      <c r="EF712" s="53"/>
      <c r="EG712" s="53"/>
      <c r="EH712" s="53"/>
      <c r="EI712" s="53"/>
      <c r="EJ712" s="53"/>
      <c r="EK712" s="53"/>
      <c r="EL712" s="53"/>
      <c r="EM712" s="53"/>
      <c r="EN712" s="53"/>
      <c r="EO712" s="53"/>
      <c r="EP712" s="53"/>
      <c r="EQ712" s="53"/>
      <c r="ER712" s="53"/>
      <c r="ES712" s="53"/>
      <c r="ET712" s="53"/>
      <c r="EU712" s="53"/>
      <c r="EV712" s="53"/>
      <c r="EW712" s="53"/>
      <c r="EX712" s="53"/>
      <c r="EY712" s="53"/>
      <c r="EZ712" s="53"/>
      <c r="FA712" s="53"/>
      <c r="FB712" s="53"/>
      <c r="FC712" s="53"/>
      <c r="FD712" s="53"/>
      <c r="FE712" s="53"/>
      <c r="FF712" s="53"/>
      <c r="FG712" s="53"/>
      <c r="FH712" s="53"/>
      <c r="FI712" s="53"/>
      <c r="FJ712" s="53"/>
      <c r="FK712" s="53"/>
      <c r="FL712" s="53"/>
      <c r="FM712" s="53"/>
      <c r="FN712" s="53"/>
      <c r="FO712" s="53"/>
      <c r="FP712" s="53"/>
      <c r="FQ712" s="53"/>
      <c r="FR712" s="53"/>
      <c r="FS712" s="53"/>
      <c r="FT712" s="53"/>
      <c r="FU712" s="53"/>
      <c r="FV712" s="53"/>
      <c r="FW712" s="53"/>
      <c r="FX712" s="53"/>
      <c r="FY712" s="53"/>
      <c r="FZ712" s="53"/>
      <c r="GA712" s="53"/>
      <c r="GB712" s="53"/>
      <c r="GC712" s="53"/>
      <c r="GD712" s="53"/>
      <c r="GE712" s="53"/>
      <c r="GF712" s="53"/>
      <c r="GG712" s="53"/>
      <c r="GH712" s="53"/>
      <c r="GI712" s="53"/>
      <c r="GJ712" s="53"/>
      <c r="GK712" s="53"/>
      <c r="GL712" s="53"/>
      <c r="GM712" s="53"/>
      <c r="GN712" s="53"/>
      <c r="GO712" s="53"/>
      <c r="GP712" s="53"/>
      <c r="GQ712" s="53"/>
      <c r="GR712" s="53"/>
      <c r="GS712" s="53"/>
      <c r="GT712" s="53"/>
      <c r="GU712" s="53"/>
      <c r="GV712" s="53"/>
      <c r="GW712" s="53"/>
      <c r="GX712" s="53"/>
      <c r="GY712" s="53"/>
      <c r="GZ712" s="53"/>
      <c r="HA712" s="53"/>
      <c r="HB712" s="53"/>
      <c r="HC712" s="53"/>
      <c r="HD712" s="53"/>
      <c r="HE712" s="53"/>
      <c r="HF712" s="53"/>
      <c r="HG712" s="53"/>
      <c r="HH712" s="53"/>
      <c r="HI712" s="53"/>
      <c r="HJ712" s="53"/>
      <c r="HK712" s="53"/>
      <c r="HL712" s="53"/>
      <c r="HM712" s="53"/>
      <c r="HN712" s="53"/>
      <c r="HO712" s="53"/>
      <c r="HP712" s="53"/>
      <c r="HQ712" s="53"/>
      <c r="HR712" s="53"/>
      <c r="HS712" s="53"/>
      <c r="HT712" s="53"/>
      <c r="HU712" s="53"/>
      <c r="HV712" s="53"/>
      <c r="HW712" s="53"/>
      <c r="HX712" s="53"/>
      <c r="HY712" s="53"/>
      <c r="HZ712" s="53"/>
      <c r="IA712" s="53"/>
    </row>
    <row r="713" spans="1:235" ht="11.25">
      <c r="A713" s="1"/>
      <c r="B713" s="1"/>
      <c r="C713" s="1"/>
      <c r="D713" s="3"/>
      <c r="E713" s="3"/>
      <c r="F713" s="3"/>
      <c r="G713" s="3"/>
      <c r="H713" s="3"/>
      <c r="I713" s="3"/>
      <c r="J713" s="3"/>
      <c r="K713" s="3"/>
      <c r="L713" s="3"/>
      <c r="M713" s="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3"/>
      <c r="AM713" s="53"/>
      <c r="AN713" s="53"/>
      <c r="AO713" s="53"/>
      <c r="AP713" s="53"/>
      <c r="AQ713" s="53"/>
      <c r="AR713" s="53"/>
      <c r="AS713" s="53"/>
      <c r="AT713" s="53"/>
      <c r="AU713" s="53"/>
      <c r="AV713" s="53"/>
      <c r="AW713" s="53"/>
      <c r="AX713" s="53"/>
      <c r="AY713" s="53"/>
      <c r="AZ713" s="53"/>
      <c r="BA713" s="53"/>
      <c r="BB713" s="53"/>
      <c r="BC713" s="53"/>
      <c r="BD713" s="53"/>
      <c r="BE713" s="53"/>
      <c r="BF713" s="53"/>
      <c r="BG713" s="53"/>
      <c r="BH713" s="53"/>
      <c r="BI713" s="53"/>
      <c r="BJ713" s="53"/>
      <c r="BK713" s="53"/>
      <c r="BL713" s="53"/>
      <c r="BM713" s="53"/>
      <c r="BN713" s="53"/>
      <c r="BO713" s="53"/>
      <c r="BP713" s="53"/>
      <c r="BQ713" s="53"/>
      <c r="BR713" s="53"/>
      <c r="BS713" s="53"/>
      <c r="BT713" s="53"/>
      <c r="BU713" s="53"/>
      <c r="BV713" s="53"/>
      <c r="BW713" s="53"/>
      <c r="BX713" s="53"/>
      <c r="BY713" s="53"/>
      <c r="BZ713" s="53"/>
      <c r="CA713" s="53"/>
      <c r="CB713" s="53"/>
      <c r="CC713" s="53"/>
      <c r="CD713" s="53"/>
      <c r="CE713" s="53"/>
      <c r="CF713" s="53"/>
      <c r="CG713" s="53"/>
      <c r="CH713" s="53"/>
      <c r="CI713" s="53"/>
      <c r="CJ713" s="53"/>
      <c r="CK713" s="53"/>
      <c r="CL713" s="53"/>
      <c r="CM713" s="53"/>
      <c r="CN713" s="53"/>
      <c r="CO713" s="53"/>
      <c r="CP713" s="53"/>
      <c r="CQ713" s="53"/>
      <c r="CR713" s="53"/>
      <c r="CS713" s="53"/>
      <c r="CT713" s="53"/>
      <c r="CU713" s="53"/>
      <c r="CV713" s="53"/>
      <c r="CW713" s="53"/>
      <c r="CX713" s="53"/>
      <c r="CY713" s="53"/>
      <c r="CZ713" s="53"/>
      <c r="DA713" s="53"/>
      <c r="DB713" s="53"/>
      <c r="DC713" s="53"/>
      <c r="DD713" s="53"/>
      <c r="DE713" s="53"/>
      <c r="DF713" s="53"/>
      <c r="DG713" s="53"/>
      <c r="DH713" s="53"/>
      <c r="DI713" s="53"/>
      <c r="DJ713" s="53"/>
      <c r="DK713" s="53"/>
      <c r="DL713" s="53"/>
      <c r="DM713" s="53"/>
      <c r="DN713" s="53"/>
      <c r="DO713" s="53"/>
      <c r="DP713" s="53"/>
      <c r="DQ713" s="53"/>
      <c r="DR713" s="53"/>
      <c r="DS713" s="53"/>
      <c r="DT713" s="53"/>
      <c r="DU713" s="53"/>
      <c r="DV713" s="53"/>
      <c r="DW713" s="53"/>
      <c r="DX713" s="53"/>
      <c r="DY713" s="53"/>
      <c r="DZ713" s="53"/>
      <c r="EA713" s="53"/>
      <c r="EB713" s="53"/>
      <c r="EC713" s="53"/>
      <c r="ED713" s="53"/>
      <c r="EE713" s="53"/>
      <c r="EF713" s="53"/>
      <c r="EG713" s="53"/>
      <c r="EH713" s="53"/>
      <c r="EI713" s="53"/>
      <c r="EJ713" s="53"/>
      <c r="EK713" s="53"/>
      <c r="EL713" s="53"/>
      <c r="EM713" s="53"/>
      <c r="EN713" s="53"/>
      <c r="EO713" s="53"/>
      <c r="EP713" s="53"/>
      <c r="EQ713" s="53"/>
      <c r="ER713" s="53"/>
      <c r="ES713" s="53"/>
      <c r="ET713" s="53"/>
      <c r="EU713" s="53"/>
      <c r="EV713" s="53"/>
      <c r="EW713" s="53"/>
      <c r="EX713" s="53"/>
      <c r="EY713" s="53"/>
      <c r="EZ713" s="53"/>
      <c r="FA713" s="53"/>
      <c r="FB713" s="53"/>
      <c r="FC713" s="53"/>
      <c r="FD713" s="53"/>
      <c r="FE713" s="53"/>
      <c r="FF713" s="53"/>
      <c r="FG713" s="53"/>
      <c r="FH713" s="53"/>
      <c r="FI713" s="53"/>
      <c r="FJ713" s="53"/>
      <c r="FK713" s="53"/>
      <c r="FL713" s="53"/>
      <c r="FM713" s="53"/>
      <c r="FN713" s="53"/>
      <c r="FO713" s="53"/>
      <c r="FP713" s="53"/>
      <c r="FQ713" s="53"/>
      <c r="FR713" s="53"/>
      <c r="FS713" s="53"/>
      <c r="FT713" s="53"/>
      <c r="FU713" s="53"/>
      <c r="FV713" s="53"/>
      <c r="FW713" s="53"/>
      <c r="FX713" s="53"/>
      <c r="FY713" s="53"/>
      <c r="FZ713" s="53"/>
      <c r="GA713" s="53"/>
      <c r="GB713" s="53"/>
      <c r="GC713" s="53"/>
      <c r="GD713" s="53"/>
      <c r="GE713" s="53"/>
      <c r="GF713" s="53"/>
      <c r="GG713" s="53"/>
      <c r="GH713" s="53"/>
      <c r="GI713" s="53"/>
      <c r="GJ713" s="53"/>
      <c r="GK713" s="53"/>
      <c r="GL713" s="53"/>
      <c r="GM713" s="53"/>
      <c r="GN713" s="53"/>
      <c r="GO713" s="53"/>
      <c r="GP713" s="53"/>
      <c r="GQ713" s="53"/>
      <c r="GR713" s="53"/>
      <c r="GS713" s="53"/>
      <c r="GT713" s="53"/>
      <c r="GU713" s="53"/>
      <c r="GV713" s="53"/>
      <c r="GW713" s="53"/>
      <c r="GX713" s="53"/>
      <c r="GY713" s="53"/>
      <c r="GZ713" s="53"/>
      <c r="HA713" s="53"/>
      <c r="HB713" s="53"/>
      <c r="HC713" s="53"/>
      <c r="HD713" s="53"/>
      <c r="HE713" s="53"/>
      <c r="HF713" s="53"/>
      <c r="HG713" s="53"/>
      <c r="HH713" s="53"/>
      <c r="HI713" s="53"/>
      <c r="HJ713" s="53"/>
      <c r="HK713" s="53"/>
      <c r="HL713" s="53"/>
      <c r="HM713" s="53"/>
      <c r="HN713" s="53"/>
      <c r="HO713" s="53"/>
      <c r="HP713" s="53"/>
      <c r="HQ713" s="53"/>
      <c r="HR713" s="53"/>
      <c r="HS713" s="53"/>
      <c r="HT713" s="53"/>
      <c r="HU713" s="53"/>
      <c r="HV713" s="53"/>
      <c r="HW713" s="53"/>
      <c r="HX713" s="53"/>
      <c r="HY713" s="53"/>
      <c r="HZ713" s="53"/>
      <c r="IA713" s="53"/>
    </row>
    <row r="714" spans="1:235" ht="11.25">
      <c r="A714" s="1"/>
      <c r="B714" s="1"/>
      <c r="C714" s="1"/>
      <c r="D714" s="3"/>
      <c r="E714" s="3"/>
      <c r="F714" s="3"/>
      <c r="G714" s="3"/>
      <c r="H714" s="3"/>
      <c r="I714" s="3"/>
      <c r="J714" s="3"/>
      <c r="K714" s="3"/>
      <c r="L714" s="3"/>
      <c r="M714" s="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3"/>
      <c r="AM714" s="53"/>
      <c r="AN714" s="53"/>
      <c r="AO714" s="53"/>
      <c r="AP714" s="53"/>
      <c r="AQ714" s="53"/>
      <c r="AR714" s="53"/>
      <c r="AS714" s="53"/>
      <c r="AT714" s="53"/>
      <c r="AU714" s="53"/>
      <c r="AV714" s="53"/>
      <c r="AW714" s="53"/>
      <c r="AX714" s="53"/>
      <c r="AY714" s="53"/>
      <c r="AZ714" s="53"/>
      <c r="BA714" s="53"/>
      <c r="BB714" s="53"/>
      <c r="BC714" s="53"/>
      <c r="BD714" s="53"/>
      <c r="BE714" s="53"/>
      <c r="BF714" s="53"/>
      <c r="BG714" s="53"/>
      <c r="BH714" s="53"/>
      <c r="BI714" s="53"/>
      <c r="BJ714" s="53"/>
      <c r="BK714" s="53"/>
      <c r="BL714" s="53"/>
      <c r="BM714" s="53"/>
      <c r="BN714" s="53"/>
      <c r="BO714" s="53"/>
      <c r="BP714" s="53"/>
      <c r="BQ714" s="53"/>
      <c r="BR714" s="53"/>
      <c r="BS714" s="53"/>
      <c r="BT714" s="53"/>
      <c r="BU714" s="53"/>
      <c r="BV714" s="53"/>
      <c r="BW714" s="53"/>
      <c r="BX714" s="53"/>
      <c r="BY714" s="53"/>
      <c r="BZ714" s="53"/>
      <c r="CA714" s="53"/>
      <c r="CB714" s="53"/>
      <c r="CC714" s="53"/>
      <c r="CD714" s="53"/>
      <c r="CE714" s="53"/>
      <c r="CF714" s="53"/>
      <c r="CG714" s="53"/>
      <c r="CH714" s="53"/>
      <c r="CI714" s="53"/>
      <c r="CJ714" s="53"/>
      <c r="CK714" s="53"/>
      <c r="CL714" s="53"/>
      <c r="CM714" s="53"/>
      <c r="CN714" s="53"/>
      <c r="CO714" s="53"/>
      <c r="CP714" s="53"/>
      <c r="CQ714" s="53"/>
      <c r="CR714" s="53"/>
      <c r="CS714" s="53"/>
      <c r="CT714" s="53"/>
      <c r="CU714" s="53"/>
      <c r="CV714" s="53"/>
      <c r="CW714" s="53"/>
      <c r="CX714" s="53"/>
      <c r="CY714" s="53"/>
      <c r="CZ714" s="53"/>
      <c r="DA714" s="53"/>
      <c r="DB714" s="53"/>
      <c r="DC714" s="53"/>
      <c r="DD714" s="53"/>
      <c r="DE714" s="53"/>
      <c r="DF714" s="53"/>
      <c r="DG714" s="53"/>
      <c r="DH714" s="53"/>
      <c r="DI714" s="53"/>
      <c r="DJ714" s="53"/>
      <c r="DK714" s="53"/>
      <c r="DL714" s="53"/>
      <c r="DM714" s="53"/>
      <c r="DN714" s="53"/>
      <c r="DO714" s="53"/>
      <c r="DP714" s="53"/>
      <c r="DQ714" s="53"/>
      <c r="DR714" s="53"/>
      <c r="DS714" s="53"/>
      <c r="DT714" s="53"/>
      <c r="DU714" s="53"/>
      <c r="DV714" s="53"/>
      <c r="DW714" s="53"/>
      <c r="DX714" s="53"/>
      <c r="DY714" s="53"/>
      <c r="DZ714" s="53"/>
      <c r="EA714" s="53"/>
      <c r="EB714" s="53"/>
      <c r="EC714" s="53"/>
      <c r="ED714" s="53"/>
      <c r="EE714" s="53"/>
      <c r="EF714" s="53"/>
      <c r="EG714" s="53"/>
      <c r="EH714" s="53"/>
      <c r="EI714" s="53"/>
      <c r="EJ714" s="53"/>
      <c r="EK714" s="53"/>
      <c r="EL714" s="53"/>
      <c r="EM714" s="53"/>
      <c r="EN714" s="53"/>
      <c r="EO714" s="53"/>
      <c r="EP714" s="53"/>
      <c r="EQ714" s="53"/>
      <c r="ER714" s="53"/>
      <c r="ES714" s="53"/>
      <c r="ET714" s="53"/>
      <c r="EU714" s="53"/>
      <c r="EV714" s="53"/>
      <c r="EW714" s="53"/>
      <c r="EX714" s="53"/>
      <c r="EY714" s="53"/>
      <c r="EZ714" s="53"/>
      <c r="FA714" s="53"/>
      <c r="FB714" s="53"/>
      <c r="FC714" s="53"/>
      <c r="FD714" s="53"/>
      <c r="FE714" s="53"/>
      <c r="FF714" s="53"/>
      <c r="FG714" s="53"/>
      <c r="FH714" s="53"/>
      <c r="FI714" s="53"/>
      <c r="FJ714" s="53"/>
      <c r="FK714" s="53"/>
      <c r="FL714" s="53"/>
      <c r="FM714" s="53"/>
      <c r="FN714" s="53"/>
      <c r="FO714" s="53"/>
      <c r="FP714" s="53"/>
      <c r="FQ714" s="53"/>
      <c r="FR714" s="53"/>
      <c r="FS714" s="53"/>
      <c r="FT714" s="53"/>
      <c r="FU714" s="53"/>
      <c r="FV714" s="53"/>
      <c r="FW714" s="53"/>
      <c r="FX714" s="53"/>
      <c r="FY714" s="53"/>
      <c r="FZ714" s="53"/>
      <c r="GA714" s="53"/>
      <c r="GB714" s="53"/>
      <c r="GC714" s="53"/>
      <c r="GD714" s="53"/>
      <c r="GE714" s="53"/>
      <c r="GF714" s="53"/>
      <c r="GG714" s="53"/>
      <c r="GH714" s="53"/>
      <c r="GI714" s="53"/>
      <c r="GJ714" s="53"/>
      <c r="GK714" s="53"/>
      <c r="GL714" s="53"/>
      <c r="GM714" s="53"/>
      <c r="GN714" s="53"/>
      <c r="GO714" s="53"/>
      <c r="GP714" s="53"/>
      <c r="GQ714" s="53"/>
      <c r="GR714" s="53"/>
      <c r="GS714" s="53"/>
      <c r="GT714" s="53"/>
      <c r="GU714" s="53"/>
      <c r="GV714" s="53"/>
      <c r="GW714" s="53"/>
      <c r="GX714" s="53"/>
      <c r="GY714" s="53"/>
      <c r="GZ714" s="53"/>
      <c r="HA714" s="53"/>
      <c r="HB714" s="53"/>
      <c r="HC714" s="53"/>
      <c r="HD714" s="53"/>
      <c r="HE714" s="53"/>
      <c r="HF714" s="53"/>
      <c r="HG714" s="53"/>
      <c r="HH714" s="53"/>
      <c r="HI714" s="53"/>
      <c r="HJ714" s="53"/>
      <c r="HK714" s="53"/>
      <c r="HL714" s="53"/>
      <c r="HM714" s="53"/>
      <c r="HN714" s="53"/>
      <c r="HO714" s="53"/>
      <c r="HP714" s="53"/>
      <c r="HQ714" s="53"/>
      <c r="HR714" s="53"/>
      <c r="HS714" s="53"/>
      <c r="HT714" s="53"/>
      <c r="HU714" s="53"/>
      <c r="HV714" s="53"/>
      <c r="HW714" s="53"/>
      <c r="HX714" s="53"/>
      <c r="HY714" s="53"/>
      <c r="HZ714" s="53"/>
      <c r="IA714" s="53"/>
    </row>
    <row r="715" spans="1:235" ht="11.25">
      <c r="A715" s="1"/>
      <c r="B715" s="1"/>
      <c r="C715" s="1"/>
      <c r="D715" s="3"/>
      <c r="E715" s="3"/>
      <c r="F715" s="3"/>
      <c r="G715" s="3"/>
      <c r="H715" s="3"/>
      <c r="I715" s="3"/>
      <c r="J715" s="3"/>
      <c r="K715" s="3"/>
      <c r="L715" s="3"/>
      <c r="M715" s="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3"/>
      <c r="AM715" s="53"/>
      <c r="AN715" s="53"/>
      <c r="AO715" s="53"/>
      <c r="AP715" s="53"/>
      <c r="AQ715" s="53"/>
      <c r="AR715" s="53"/>
      <c r="AS715" s="53"/>
      <c r="AT715" s="53"/>
      <c r="AU715" s="53"/>
      <c r="AV715" s="53"/>
      <c r="AW715" s="53"/>
      <c r="AX715" s="53"/>
      <c r="AY715" s="53"/>
      <c r="AZ715" s="53"/>
      <c r="BA715" s="53"/>
      <c r="BB715" s="53"/>
      <c r="BC715" s="53"/>
      <c r="BD715" s="53"/>
      <c r="BE715" s="53"/>
      <c r="BF715" s="53"/>
      <c r="BG715" s="53"/>
      <c r="BH715" s="53"/>
      <c r="BI715" s="53"/>
      <c r="BJ715" s="53"/>
      <c r="BK715" s="53"/>
      <c r="BL715" s="53"/>
      <c r="BM715" s="53"/>
      <c r="BN715" s="53"/>
      <c r="BO715" s="53"/>
      <c r="BP715" s="53"/>
      <c r="BQ715" s="53"/>
      <c r="BR715" s="53"/>
      <c r="BS715" s="53"/>
      <c r="BT715" s="53"/>
      <c r="BU715" s="53"/>
      <c r="BV715" s="53"/>
      <c r="BW715" s="53"/>
      <c r="BX715" s="53"/>
      <c r="BY715" s="53"/>
      <c r="BZ715" s="53"/>
      <c r="CA715" s="53"/>
      <c r="CB715" s="53"/>
      <c r="CC715" s="53"/>
      <c r="CD715" s="53"/>
      <c r="CE715" s="53"/>
      <c r="CF715" s="53"/>
      <c r="CG715" s="53"/>
      <c r="CH715" s="53"/>
      <c r="CI715" s="53"/>
      <c r="CJ715" s="53"/>
      <c r="CK715" s="53"/>
      <c r="CL715" s="53"/>
      <c r="CM715" s="53"/>
      <c r="CN715" s="53"/>
      <c r="CO715" s="53"/>
      <c r="CP715" s="53"/>
      <c r="CQ715" s="53"/>
      <c r="CR715" s="53"/>
      <c r="CS715" s="53"/>
      <c r="CT715" s="53"/>
      <c r="CU715" s="53"/>
      <c r="CV715" s="53"/>
      <c r="CW715" s="53"/>
      <c r="CX715" s="53"/>
      <c r="CY715" s="53"/>
      <c r="CZ715" s="53"/>
      <c r="DA715" s="53"/>
      <c r="DB715" s="53"/>
      <c r="DC715" s="53"/>
      <c r="DD715" s="53"/>
      <c r="DE715" s="53"/>
      <c r="DF715" s="53"/>
      <c r="DG715" s="53"/>
      <c r="DH715" s="53"/>
      <c r="DI715" s="53"/>
      <c r="DJ715" s="53"/>
      <c r="DK715" s="53"/>
      <c r="DL715" s="53"/>
      <c r="DM715" s="53"/>
      <c r="DN715" s="53"/>
      <c r="DO715" s="53"/>
      <c r="DP715" s="53"/>
      <c r="DQ715" s="53"/>
      <c r="DR715" s="53"/>
      <c r="DS715" s="53"/>
      <c r="DT715" s="53"/>
      <c r="DU715" s="53"/>
      <c r="DV715" s="53"/>
      <c r="DW715" s="53"/>
      <c r="DX715" s="53"/>
      <c r="DY715" s="53"/>
      <c r="DZ715" s="53"/>
      <c r="EA715" s="53"/>
      <c r="EB715" s="53"/>
      <c r="EC715" s="53"/>
      <c r="ED715" s="53"/>
      <c r="EE715" s="53"/>
      <c r="EF715" s="53"/>
      <c r="EG715" s="53"/>
      <c r="EH715" s="53"/>
      <c r="EI715" s="53"/>
      <c r="EJ715" s="53"/>
      <c r="EK715" s="53"/>
      <c r="EL715" s="53"/>
      <c r="EM715" s="53"/>
      <c r="EN715" s="53"/>
      <c r="EO715" s="53"/>
      <c r="EP715" s="53"/>
      <c r="EQ715" s="53"/>
      <c r="ER715" s="53"/>
      <c r="ES715" s="53"/>
      <c r="ET715" s="53"/>
      <c r="EU715" s="53"/>
      <c r="EV715" s="53"/>
      <c r="EW715" s="53"/>
      <c r="EX715" s="53"/>
      <c r="EY715" s="53"/>
      <c r="EZ715" s="53"/>
      <c r="FA715" s="53"/>
      <c r="FB715" s="53"/>
      <c r="FC715" s="53"/>
      <c r="FD715" s="53"/>
      <c r="FE715" s="53"/>
      <c r="FF715" s="53"/>
      <c r="FG715" s="53"/>
      <c r="FH715" s="53"/>
      <c r="FI715" s="53"/>
      <c r="FJ715" s="53"/>
      <c r="FK715" s="53"/>
      <c r="FL715" s="53"/>
      <c r="FM715" s="53"/>
      <c r="FN715" s="53"/>
      <c r="FO715" s="53"/>
      <c r="FP715" s="53"/>
      <c r="FQ715" s="53"/>
      <c r="FR715" s="53"/>
      <c r="FS715" s="53"/>
      <c r="FT715" s="53"/>
      <c r="FU715" s="53"/>
      <c r="FV715" s="53"/>
      <c r="FW715" s="53"/>
      <c r="FX715" s="53"/>
      <c r="FY715" s="53"/>
      <c r="FZ715" s="53"/>
      <c r="GA715" s="53"/>
      <c r="GB715" s="53"/>
      <c r="GC715" s="53"/>
      <c r="GD715" s="53"/>
      <c r="GE715" s="53"/>
      <c r="GF715" s="53"/>
      <c r="GG715" s="53"/>
      <c r="GH715" s="53"/>
      <c r="GI715" s="53"/>
      <c r="GJ715" s="53"/>
      <c r="GK715" s="53"/>
      <c r="GL715" s="53"/>
      <c r="GM715" s="53"/>
      <c r="GN715" s="53"/>
      <c r="GO715" s="53"/>
      <c r="GP715" s="53"/>
      <c r="GQ715" s="53"/>
      <c r="GR715" s="53"/>
      <c r="GS715" s="53"/>
      <c r="GT715" s="53"/>
      <c r="GU715" s="53"/>
      <c r="GV715" s="53"/>
      <c r="GW715" s="53"/>
      <c r="GX715" s="53"/>
      <c r="GY715" s="53"/>
      <c r="GZ715" s="53"/>
      <c r="HA715" s="53"/>
      <c r="HB715" s="53"/>
      <c r="HC715" s="53"/>
      <c r="HD715" s="53"/>
      <c r="HE715" s="53"/>
      <c r="HF715" s="53"/>
      <c r="HG715" s="53"/>
      <c r="HH715" s="53"/>
      <c r="HI715" s="53"/>
      <c r="HJ715" s="53"/>
      <c r="HK715" s="53"/>
      <c r="HL715" s="53"/>
      <c r="HM715" s="53"/>
      <c r="HN715" s="53"/>
      <c r="HO715" s="53"/>
      <c r="HP715" s="53"/>
      <c r="HQ715" s="53"/>
      <c r="HR715" s="53"/>
      <c r="HS715" s="53"/>
      <c r="HT715" s="53"/>
      <c r="HU715" s="53"/>
      <c r="HV715" s="53"/>
      <c r="HW715" s="53"/>
      <c r="HX715" s="53"/>
      <c r="HY715" s="53"/>
      <c r="HZ715" s="53"/>
      <c r="IA715" s="53"/>
    </row>
    <row r="716" spans="1:235" ht="11.25">
      <c r="A716" s="1"/>
      <c r="B716" s="1"/>
      <c r="C716" s="1"/>
      <c r="D716" s="3"/>
      <c r="E716" s="3"/>
      <c r="F716" s="3"/>
      <c r="G716" s="3"/>
      <c r="H716" s="3"/>
      <c r="I716" s="3"/>
      <c r="J716" s="3"/>
      <c r="K716" s="3"/>
      <c r="L716" s="3"/>
      <c r="M716" s="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3"/>
      <c r="AM716" s="53"/>
      <c r="AN716" s="53"/>
      <c r="AO716" s="53"/>
      <c r="AP716" s="53"/>
      <c r="AQ716" s="53"/>
      <c r="AR716" s="53"/>
      <c r="AS716" s="53"/>
      <c r="AT716" s="53"/>
      <c r="AU716" s="53"/>
      <c r="AV716" s="53"/>
      <c r="AW716" s="53"/>
      <c r="AX716" s="53"/>
      <c r="AY716" s="53"/>
      <c r="AZ716" s="53"/>
      <c r="BA716" s="53"/>
      <c r="BB716" s="53"/>
      <c r="BC716" s="53"/>
      <c r="BD716" s="53"/>
      <c r="BE716" s="53"/>
      <c r="BF716" s="53"/>
      <c r="BG716" s="53"/>
      <c r="BH716" s="53"/>
      <c r="BI716" s="53"/>
      <c r="BJ716" s="53"/>
      <c r="BK716" s="53"/>
      <c r="BL716" s="53"/>
      <c r="BM716" s="53"/>
      <c r="BN716" s="53"/>
      <c r="BO716" s="53"/>
      <c r="BP716" s="53"/>
      <c r="BQ716" s="53"/>
      <c r="BR716" s="53"/>
      <c r="BS716" s="53"/>
      <c r="BT716" s="53"/>
      <c r="BU716" s="53"/>
      <c r="BV716" s="53"/>
      <c r="BW716" s="53"/>
      <c r="BX716" s="53"/>
      <c r="BY716" s="53"/>
      <c r="BZ716" s="53"/>
      <c r="CA716" s="53"/>
      <c r="CB716" s="53"/>
      <c r="CC716" s="53"/>
      <c r="CD716" s="53"/>
      <c r="CE716" s="53"/>
      <c r="CF716" s="53"/>
      <c r="CG716" s="53"/>
      <c r="CH716" s="53"/>
      <c r="CI716" s="53"/>
      <c r="CJ716" s="53"/>
      <c r="CK716" s="53"/>
      <c r="CL716" s="53"/>
      <c r="CM716" s="53"/>
      <c r="CN716" s="53"/>
      <c r="CO716" s="53"/>
      <c r="CP716" s="53"/>
      <c r="CQ716" s="53"/>
      <c r="CR716" s="53"/>
      <c r="CS716" s="53"/>
      <c r="CT716" s="53"/>
      <c r="CU716" s="53"/>
      <c r="CV716" s="53"/>
      <c r="CW716" s="53"/>
      <c r="CX716" s="53"/>
      <c r="CY716" s="53"/>
      <c r="CZ716" s="53"/>
      <c r="DA716" s="53"/>
      <c r="DB716" s="53"/>
      <c r="DC716" s="53"/>
      <c r="DD716" s="53"/>
      <c r="DE716" s="53"/>
      <c r="DF716" s="53"/>
      <c r="DG716" s="53"/>
      <c r="DH716" s="53"/>
      <c r="DI716" s="53"/>
      <c r="DJ716" s="53"/>
      <c r="DK716" s="53"/>
      <c r="DL716" s="53"/>
      <c r="DM716" s="53"/>
      <c r="DN716" s="53"/>
      <c r="DO716" s="53"/>
      <c r="DP716" s="53"/>
      <c r="DQ716" s="53"/>
      <c r="DR716" s="53"/>
      <c r="DS716" s="53"/>
      <c r="DT716" s="53"/>
      <c r="DU716" s="53"/>
      <c r="DV716" s="53"/>
      <c r="DW716" s="53"/>
      <c r="DX716" s="53"/>
      <c r="DY716" s="53"/>
      <c r="DZ716" s="53"/>
      <c r="EA716" s="53"/>
      <c r="EB716" s="53"/>
      <c r="EC716" s="53"/>
      <c r="ED716" s="53"/>
      <c r="EE716" s="53"/>
      <c r="EF716" s="53"/>
      <c r="EG716" s="53"/>
      <c r="EH716" s="53"/>
      <c r="EI716" s="53"/>
      <c r="EJ716" s="53"/>
      <c r="EK716" s="53"/>
      <c r="EL716" s="53"/>
      <c r="EM716" s="53"/>
      <c r="EN716" s="53"/>
      <c r="EO716" s="53"/>
      <c r="EP716" s="53"/>
      <c r="EQ716" s="53"/>
      <c r="ER716" s="53"/>
      <c r="ES716" s="53"/>
      <c r="ET716" s="53"/>
      <c r="EU716" s="53"/>
      <c r="EV716" s="53"/>
      <c r="EW716" s="53"/>
      <c r="EX716" s="53"/>
      <c r="EY716" s="53"/>
      <c r="EZ716" s="53"/>
      <c r="FA716" s="53"/>
      <c r="FB716" s="53"/>
      <c r="FC716" s="53"/>
      <c r="FD716" s="53"/>
      <c r="FE716" s="53"/>
      <c r="FF716" s="53"/>
      <c r="FG716" s="53"/>
      <c r="FH716" s="53"/>
      <c r="FI716" s="53"/>
      <c r="FJ716" s="53"/>
      <c r="FK716" s="53"/>
      <c r="FL716" s="53"/>
      <c r="FM716" s="53"/>
      <c r="FN716" s="53"/>
      <c r="FO716" s="53"/>
      <c r="FP716" s="53"/>
      <c r="FQ716" s="53"/>
      <c r="FR716" s="53"/>
      <c r="FS716" s="53"/>
      <c r="FT716" s="53"/>
      <c r="FU716" s="53"/>
      <c r="FV716" s="53"/>
      <c r="FW716" s="53"/>
      <c r="FX716" s="53"/>
      <c r="FY716" s="53"/>
      <c r="FZ716" s="53"/>
      <c r="GA716" s="53"/>
      <c r="GB716" s="53"/>
      <c r="GC716" s="53"/>
      <c r="GD716" s="53"/>
      <c r="GE716" s="53"/>
      <c r="GF716" s="53"/>
      <c r="GG716" s="53"/>
      <c r="GH716" s="53"/>
      <c r="GI716" s="53"/>
      <c r="GJ716" s="53"/>
      <c r="GK716" s="53"/>
      <c r="GL716" s="53"/>
      <c r="GM716" s="53"/>
      <c r="GN716" s="53"/>
      <c r="GO716" s="53"/>
      <c r="GP716" s="53"/>
      <c r="GQ716" s="53"/>
      <c r="GR716" s="53"/>
      <c r="GS716" s="53"/>
      <c r="GT716" s="53"/>
      <c r="GU716" s="53"/>
      <c r="GV716" s="53"/>
      <c r="GW716" s="53"/>
      <c r="GX716" s="53"/>
      <c r="GY716" s="53"/>
      <c r="GZ716" s="53"/>
      <c r="HA716" s="53"/>
      <c r="HB716" s="53"/>
      <c r="HC716" s="53"/>
      <c r="HD716" s="53"/>
      <c r="HE716" s="53"/>
      <c r="HF716" s="53"/>
      <c r="HG716" s="53"/>
      <c r="HH716" s="53"/>
      <c r="HI716" s="53"/>
      <c r="HJ716" s="53"/>
      <c r="HK716" s="53"/>
      <c r="HL716" s="53"/>
      <c r="HM716" s="53"/>
      <c r="HN716" s="53"/>
      <c r="HO716" s="53"/>
      <c r="HP716" s="53"/>
      <c r="HQ716" s="53"/>
      <c r="HR716" s="53"/>
      <c r="HS716" s="53"/>
      <c r="HT716" s="53"/>
      <c r="HU716" s="53"/>
      <c r="HV716" s="53"/>
      <c r="HW716" s="53"/>
      <c r="HX716" s="53"/>
      <c r="HY716" s="53"/>
      <c r="HZ716" s="53"/>
      <c r="IA716" s="53"/>
    </row>
    <row r="717" spans="1:235" ht="11.25">
      <c r="A717" s="1"/>
      <c r="B717" s="1"/>
      <c r="C717" s="1"/>
      <c r="D717" s="3"/>
      <c r="E717" s="3"/>
      <c r="F717" s="3"/>
      <c r="G717" s="3"/>
      <c r="H717" s="3"/>
      <c r="I717" s="3"/>
      <c r="J717" s="3"/>
      <c r="K717" s="3"/>
      <c r="L717" s="3"/>
      <c r="M717" s="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3"/>
      <c r="AM717" s="53"/>
      <c r="AN717" s="53"/>
      <c r="AO717" s="53"/>
      <c r="AP717" s="53"/>
      <c r="AQ717" s="53"/>
      <c r="AR717" s="53"/>
      <c r="AS717" s="53"/>
      <c r="AT717" s="53"/>
      <c r="AU717" s="53"/>
      <c r="AV717" s="53"/>
      <c r="AW717" s="53"/>
      <c r="AX717" s="53"/>
      <c r="AY717" s="53"/>
      <c r="AZ717" s="53"/>
      <c r="BA717" s="53"/>
      <c r="BB717" s="53"/>
      <c r="BC717" s="53"/>
      <c r="BD717" s="53"/>
      <c r="BE717" s="53"/>
      <c r="BF717" s="53"/>
      <c r="BG717" s="53"/>
      <c r="BH717" s="53"/>
      <c r="BI717" s="53"/>
      <c r="BJ717" s="53"/>
      <c r="BK717" s="53"/>
      <c r="BL717" s="53"/>
      <c r="BM717" s="53"/>
      <c r="BN717" s="53"/>
      <c r="BO717" s="53"/>
      <c r="BP717" s="53"/>
      <c r="BQ717" s="53"/>
      <c r="BR717" s="53"/>
      <c r="BS717" s="53"/>
      <c r="BT717" s="53"/>
      <c r="BU717" s="53"/>
      <c r="BV717" s="53"/>
      <c r="BW717" s="53"/>
      <c r="BX717" s="53"/>
      <c r="BY717" s="53"/>
      <c r="BZ717" s="53"/>
      <c r="CA717" s="53"/>
      <c r="CB717" s="53"/>
      <c r="CC717" s="53"/>
      <c r="CD717" s="53"/>
      <c r="CE717" s="53"/>
      <c r="CF717" s="53"/>
      <c r="CG717" s="53"/>
      <c r="CH717" s="53"/>
      <c r="CI717" s="53"/>
      <c r="CJ717" s="53"/>
      <c r="CK717" s="53"/>
      <c r="CL717" s="53"/>
      <c r="CM717" s="53"/>
      <c r="CN717" s="53"/>
      <c r="CO717" s="53"/>
      <c r="CP717" s="53"/>
      <c r="CQ717" s="53"/>
      <c r="CR717" s="53"/>
      <c r="CS717" s="53"/>
      <c r="CT717" s="53"/>
      <c r="CU717" s="53"/>
      <c r="CV717" s="53"/>
      <c r="CW717" s="53"/>
      <c r="CX717" s="53"/>
      <c r="CY717" s="53"/>
      <c r="CZ717" s="53"/>
      <c r="DA717" s="53"/>
      <c r="DB717" s="53"/>
      <c r="DC717" s="53"/>
      <c r="DD717" s="53"/>
      <c r="DE717" s="53"/>
      <c r="DF717" s="53"/>
      <c r="DG717" s="53"/>
      <c r="DH717" s="53"/>
      <c r="DI717" s="53"/>
      <c r="DJ717" s="53"/>
      <c r="DK717" s="53"/>
      <c r="DL717" s="53"/>
      <c r="DM717" s="53"/>
      <c r="DN717" s="53"/>
      <c r="DO717" s="53"/>
      <c r="DP717" s="53"/>
      <c r="DQ717" s="53"/>
      <c r="DR717" s="53"/>
      <c r="DS717" s="53"/>
      <c r="DT717" s="53"/>
      <c r="DU717" s="53"/>
      <c r="DV717" s="53"/>
      <c r="DW717" s="53"/>
      <c r="DX717" s="53"/>
      <c r="DY717" s="53"/>
      <c r="DZ717" s="53"/>
      <c r="EA717" s="53"/>
      <c r="EB717" s="53"/>
      <c r="EC717" s="53"/>
      <c r="ED717" s="53"/>
      <c r="EE717" s="53"/>
      <c r="EF717" s="53"/>
      <c r="EG717" s="53"/>
      <c r="EH717" s="53"/>
      <c r="EI717" s="53"/>
      <c r="EJ717" s="53"/>
      <c r="EK717" s="53"/>
      <c r="EL717" s="53"/>
      <c r="EM717" s="53"/>
      <c r="EN717" s="53"/>
      <c r="EO717" s="53"/>
      <c r="EP717" s="53"/>
      <c r="EQ717" s="53"/>
      <c r="ER717" s="53"/>
      <c r="ES717" s="53"/>
      <c r="ET717" s="53"/>
      <c r="EU717" s="53"/>
      <c r="EV717" s="53"/>
      <c r="EW717" s="53"/>
      <c r="EX717" s="53"/>
      <c r="EY717" s="53"/>
      <c r="EZ717" s="53"/>
      <c r="FA717" s="53"/>
      <c r="FB717" s="53"/>
      <c r="FC717" s="53"/>
      <c r="FD717" s="53"/>
      <c r="FE717" s="53"/>
      <c r="FF717" s="53"/>
      <c r="FG717" s="53"/>
      <c r="FH717" s="53"/>
      <c r="FI717" s="53"/>
      <c r="FJ717" s="53"/>
      <c r="FK717" s="53"/>
      <c r="FL717" s="53"/>
      <c r="FM717" s="53"/>
      <c r="FN717" s="53"/>
      <c r="FO717" s="53"/>
      <c r="FP717" s="53"/>
      <c r="FQ717" s="53"/>
      <c r="FR717" s="53"/>
      <c r="FS717" s="53"/>
      <c r="FT717" s="53"/>
      <c r="FU717" s="53"/>
      <c r="FV717" s="53"/>
      <c r="FW717" s="53"/>
      <c r="FX717" s="53"/>
      <c r="FY717" s="53"/>
      <c r="FZ717" s="53"/>
      <c r="GA717" s="53"/>
      <c r="GB717" s="53"/>
      <c r="GC717" s="53"/>
      <c r="GD717" s="53"/>
      <c r="GE717" s="53"/>
      <c r="GF717" s="53"/>
      <c r="GG717" s="53"/>
      <c r="GH717" s="53"/>
      <c r="GI717" s="53"/>
      <c r="GJ717" s="53"/>
      <c r="GK717" s="53"/>
      <c r="GL717" s="53"/>
      <c r="GM717" s="53"/>
      <c r="GN717" s="53"/>
      <c r="GO717" s="53"/>
      <c r="GP717" s="53"/>
      <c r="GQ717" s="53"/>
      <c r="GR717" s="53"/>
      <c r="GS717" s="53"/>
      <c r="GT717" s="53"/>
      <c r="GU717" s="53"/>
      <c r="GV717" s="53"/>
      <c r="GW717" s="53"/>
      <c r="GX717" s="53"/>
      <c r="GY717" s="53"/>
      <c r="GZ717" s="53"/>
      <c r="HA717" s="53"/>
      <c r="HB717" s="53"/>
      <c r="HC717" s="53"/>
      <c r="HD717" s="53"/>
      <c r="HE717" s="53"/>
      <c r="HF717" s="53"/>
      <c r="HG717" s="53"/>
      <c r="HH717" s="53"/>
      <c r="HI717" s="53"/>
      <c r="HJ717" s="53"/>
      <c r="HK717" s="53"/>
      <c r="HL717" s="53"/>
      <c r="HM717" s="53"/>
      <c r="HN717" s="53"/>
      <c r="HO717" s="53"/>
      <c r="HP717" s="53"/>
      <c r="HQ717" s="53"/>
      <c r="HR717" s="53"/>
      <c r="HS717" s="53"/>
      <c r="HT717" s="53"/>
      <c r="HU717" s="53"/>
      <c r="HV717" s="53"/>
      <c r="HW717" s="53"/>
      <c r="HX717" s="53"/>
      <c r="HY717" s="53"/>
      <c r="HZ717" s="53"/>
      <c r="IA717" s="53"/>
    </row>
    <row r="718" spans="1:235" ht="11.25">
      <c r="A718" s="1"/>
      <c r="B718" s="1"/>
      <c r="C718" s="1"/>
      <c r="D718" s="3"/>
      <c r="E718" s="3"/>
      <c r="F718" s="3"/>
      <c r="G718" s="3"/>
      <c r="H718" s="3"/>
      <c r="I718" s="3"/>
      <c r="J718" s="3"/>
      <c r="K718" s="3"/>
      <c r="L718" s="3"/>
      <c r="M718" s="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3"/>
      <c r="AM718" s="53"/>
      <c r="AN718" s="53"/>
      <c r="AO718" s="53"/>
      <c r="AP718" s="53"/>
      <c r="AQ718" s="53"/>
      <c r="AR718" s="53"/>
      <c r="AS718" s="53"/>
      <c r="AT718" s="53"/>
      <c r="AU718" s="53"/>
      <c r="AV718" s="53"/>
      <c r="AW718" s="53"/>
      <c r="AX718" s="53"/>
      <c r="AY718" s="53"/>
      <c r="AZ718" s="53"/>
      <c r="BA718" s="53"/>
      <c r="BB718" s="53"/>
      <c r="BC718" s="53"/>
      <c r="BD718" s="53"/>
      <c r="BE718" s="53"/>
      <c r="BF718" s="53"/>
      <c r="BG718" s="53"/>
      <c r="BH718" s="53"/>
      <c r="BI718" s="53"/>
      <c r="BJ718" s="53"/>
      <c r="BK718" s="53"/>
      <c r="BL718" s="53"/>
      <c r="BM718" s="53"/>
      <c r="BN718" s="53"/>
      <c r="BO718" s="53"/>
      <c r="BP718" s="53"/>
      <c r="BQ718" s="53"/>
      <c r="BR718" s="53"/>
      <c r="BS718" s="53"/>
      <c r="BT718" s="53"/>
      <c r="BU718" s="53"/>
      <c r="BV718" s="53"/>
      <c r="BW718" s="53"/>
      <c r="BX718" s="53"/>
      <c r="BY718" s="53"/>
      <c r="BZ718" s="53"/>
      <c r="CA718" s="53"/>
      <c r="CB718" s="53"/>
      <c r="CC718" s="53"/>
      <c r="CD718" s="53"/>
      <c r="CE718" s="53"/>
      <c r="CF718" s="53"/>
      <c r="CG718" s="53"/>
      <c r="CH718" s="53"/>
      <c r="CI718" s="53"/>
      <c r="CJ718" s="53"/>
      <c r="CK718" s="53"/>
      <c r="CL718" s="53"/>
      <c r="CM718" s="53"/>
      <c r="CN718" s="53"/>
      <c r="CO718" s="53"/>
      <c r="CP718" s="53"/>
      <c r="CQ718" s="53"/>
      <c r="CR718" s="53"/>
      <c r="CS718" s="53"/>
      <c r="CT718" s="53"/>
      <c r="CU718" s="53"/>
      <c r="CV718" s="53"/>
      <c r="CW718" s="53"/>
      <c r="CX718" s="53"/>
      <c r="CY718" s="53"/>
      <c r="CZ718" s="53"/>
      <c r="DA718" s="53"/>
      <c r="DB718" s="53"/>
      <c r="DC718" s="53"/>
      <c r="DD718" s="53"/>
      <c r="DE718" s="53"/>
      <c r="DF718" s="53"/>
      <c r="DG718" s="53"/>
      <c r="DH718" s="53"/>
      <c r="DI718" s="53"/>
      <c r="DJ718" s="53"/>
      <c r="DK718" s="53"/>
      <c r="DL718" s="53"/>
      <c r="DM718" s="53"/>
      <c r="DN718" s="53"/>
      <c r="DO718" s="53"/>
      <c r="DP718" s="53"/>
      <c r="DQ718" s="53"/>
      <c r="DR718" s="53"/>
      <c r="DS718" s="53"/>
      <c r="DT718" s="53"/>
      <c r="DU718" s="53"/>
      <c r="DV718" s="53"/>
      <c r="DW718" s="53"/>
      <c r="DX718" s="53"/>
      <c r="DY718" s="53"/>
      <c r="DZ718" s="53"/>
      <c r="EA718" s="53"/>
      <c r="EB718" s="53"/>
      <c r="EC718" s="53"/>
      <c r="ED718" s="53"/>
      <c r="EE718" s="53"/>
      <c r="EF718" s="53"/>
      <c r="EG718" s="53"/>
      <c r="EH718" s="53"/>
      <c r="EI718" s="53"/>
      <c r="EJ718" s="53"/>
      <c r="EK718" s="53"/>
      <c r="EL718" s="53"/>
      <c r="EM718" s="53"/>
      <c r="EN718" s="53"/>
      <c r="EO718" s="53"/>
      <c r="EP718" s="53"/>
      <c r="EQ718" s="53"/>
      <c r="ER718" s="53"/>
      <c r="ES718" s="53"/>
      <c r="ET718" s="53"/>
      <c r="EU718" s="53"/>
      <c r="EV718" s="53"/>
      <c r="EW718" s="53"/>
      <c r="EX718" s="53"/>
      <c r="EY718" s="53"/>
      <c r="EZ718" s="53"/>
      <c r="FA718" s="53"/>
      <c r="FB718" s="53"/>
      <c r="FC718" s="53"/>
      <c r="FD718" s="53"/>
      <c r="FE718" s="53"/>
      <c r="FF718" s="53"/>
      <c r="FG718" s="53"/>
      <c r="FH718" s="53"/>
      <c r="FI718" s="53"/>
      <c r="FJ718" s="53"/>
      <c r="FK718" s="53"/>
      <c r="FL718" s="53"/>
      <c r="FM718" s="53"/>
      <c r="FN718" s="53"/>
      <c r="FO718" s="53"/>
      <c r="FP718" s="53"/>
      <c r="FQ718" s="53"/>
      <c r="FR718" s="53"/>
      <c r="FS718" s="53"/>
      <c r="FT718" s="53"/>
      <c r="FU718" s="53"/>
      <c r="FV718" s="53"/>
      <c r="FW718" s="53"/>
      <c r="FX718" s="53"/>
      <c r="FY718" s="53"/>
      <c r="FZ718" s="53"/>
      <c r="GA718" s="53"/>
      <c r="GB718" s="53"/>
      <c r="GC718" s="53"/>
      <c r="GD718" s="53"/>
      <c r="GE718" s="53"/>
      <c r="GF718" s="53"/>
      <c r="GG718" s="53"/>
      <c r="GH718" s="53"/>
      <c r="GI718" s="53"/>
      <c r="GJ718" s="53"/>
      <c r="GK718" s="53"/>
      <c r="GL718" s="53"/>
      <c r="GM718" s="53"/>
      <c r="GN718" s="53"/>
      <c r="GO718" s="53"/>
      <c r="GP718" s="53"/>
      <c r="GQ718" s="53"/>
      <c r="GR718" s="53"/>
      <c r="GS718" s="53"/>
      <c r="GT718" s="53"/>
      <c r="GU718" s="53"/>
      <c r="GV718" s="53"/>
      <c r="GW718" s="53"/>
      <c r="GX718" s="53"/>
      <c r="GY718" s="53"/>
      <c r="GZ718" s="53"/>
      <c r="HA718" s="53"/>
      <c r="HB718" s="53"/>
      <c r="HC718" s="53"/>
      <c r="HD718" s="53"/>
      <c r="HE718" s="53"/>
      <c r="HF718" s="53"/>
      <c r="HG718" s="53"/>
      <c r="HH718" s="53"/>
      <c r="HI718" s="53"/>
      <c r="HJ718" s="53"/>
      <c r="HK718" s="53"/>
      <c r="HL718" s="53"/>
      <c r="HM718" s="53"/>
      <c r="HN718" s="53"/>
      <c r="HO718" s="53"/>
      <c r="HP718" s="53"/>
      <c r="HQ718" s="53"/>
      <c r="HR718" s="53"/>
      <c r="HS718" s="53"/>
      <c r="HT718" s="53"/>
      <c r="HU718" s="53"/>
      <c r="HV718" s="53"/>
      <c r="HW718" s="53"/>
      <c r="HX718" s="53"/>
      <c r="HY718" s="53"/>
      <c r="HZ718" s="53"/>
      <c r="IA718" s="53"/>
    </row>
    <row r="719" spans="1:235" ht="11.25">
      <c r="A719" s="1"/>
      <c r="B719" s="1"/>
      <c r="C719" s="1"/>
      <c r="D719" s="3"/>
      <c r="E719" s="3"/>
      <c r="F719" s="3"/>
      <c r="G719" s="3"/>
      <c r="H719" s="3"/>
      <c r="I719" s="3"/>
      <c r="J719" s="3"/>
      <c r="K719" s="3"/>
      <c r="L719" s="3"/>
      <c r="M719" s="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3"/>
      <c r="AM719" s="53"/>
      <c r="AN719" s="53"/>
      <c r="AO719" s="53"/>
      <c r="AP719" s="53"/>
      <c r="AQ719" s="53"/>
      <c r="AR719" s="53"/>
      <c r="AS719" s="53"/>
      <c r="AT719" s="53"/>
      <c r="AU719" s="53"/>
      <c r="AV719" s="53"/>
      <c r="AW719" s="53"/>
      <c r="AX719" s="53"/>
      <c r="AY719" s="53"/>
      <c r="AZ719" s="53"/>
      <c r="BA719" s="53"/>
      <c r="BB719" s="53"/>
      <c r="BC719" s="53"/>
      <c r="BD719" s="53"/>
      <c r="BE719" s="53"/>
      <c r="BF719" s="53"/>
      <c r="BG719" s="53"/>
      <c r="BH719" s="53"/>
      <c r="BI719" s="53"/>
      <c r="BJ719" s="53"/>
      <c r="BK719" s="53"/>
      <c r="BL719" s="53"/>
      <c r="BM719" s="53"/>
      <c r="BN719" s="53"/>
      <c r="BO719" s="53"/>
      <c r="BP719" s="53"/>
      <c r="BQ719" s="53"/>
      <c r="BR719" s="53"/>
      <c r="BS719" s="53"/>
      <c r="BT719" s="53"/>
      <c r="BU719" s="53"/>
      <c r="BV719" s="53"/>
      <c r="BW719" s="53"/>
      <c r="BX719" s="53"/>
      <c r="BY719" s="53"/>
      <c r="BZ719" s="53"/>
      <c r="CA719" s="53"/>
      <c r="CB719" s="53"/>
      <c r="CC719" s="53"/>
      <c r="CD719" s="53"/>
      <c r="CE719" s="53"/>
      <c r="CF719" s="53"/>
      <c r="CG719" s="53"/>
      <c r="CH719" s="53"/>
      <c r="CI719" s="53"/>
      <c r="CJ719" s="53"/>
      <c r="CK719" s="53"/>
      <c r="CL719" s="53"/>
      <c r="CM719" s="53"/>
      <c r="CN719" s="53"/>
      <c r="CO719" s="53"/>
      <c r="CP719" s="53"/>
      <c r="CQ719" s="53"/>
      <c r="CR719" s="53"/>
      <c r="CS719" s="53"/>
      <c r="CT719" s="53"/>
      <c r="CU719" s="53"/>
      <c r="CV719" s="53"/>
      <c r="CW719" s="53"/>
      <c r="CX719" s="53"/>
      <c r="CY719" s="53"/>
      <c r="CZ719" s="53"/>
      <c r="DA719" s="53"/>
      <c r="DB719" s="53"/>
      <c r="DC719" s="53"/>
      <c r="DD719" s="53"/>
      <c r="DE719" s="53"/>
      <c r="DF719" s="53"/>
      <c r="DG719" s="53"/>
      <c r="DH719" s="53"/>
      <c r="DI719" s="53"/>
      <c r="DJ719" s="53"/>
      <c r="DK719" s="53"/>
      <c r="DL719" s="53"/>
      <c r="DM719" s="53"/>
      <c r="DN719" s="53"/>
      <c r="DO719" s="53"/>
      <c r="DP719" s="53"/>
      <c r="DQ719" s="53"/>
      <c r="DR719" s="53"/>
      <c r="DS719" s="53"/>
      <c r="DT719" s="53"/>
      <c r="DU719" s="53"/>
      <c r="DV719" s="53"/>
      <c r="DW719" s="53"/>
      <c r="DX719" s="53"/>
      <c r="DY719" s="53"/>
      <c r="DZ719" s="53"/>
      <c r="EA719" s="53"/>
      <c r="EB719" s="53"/>
      <c r="EC719" s="53"/>
      <c r="ED719" s="53"/>
      <c r="EE719" s="53"/>
      <c r="EF719" s="53"/>
      <c r="EG719" s="53"/>
      <c r="EH719" s="53"/>
      <c r="EI719" s="53"/>
      <c r="EJ719" s="53"/>
      <c r="EK719" s="53"/>
      <c r="EL719" s="53"/>
      <c r="EM719" s="53"/>
      <c r="EN719" s="53"/>
      <c r="EO719" s="53"/>
      <c r="EP719" s="53"/>
      <c r="EQ719" s="53"/>
      <c r="ER719" s="53"/>
      <c r="ES719" s="53"/>
      <c r="ET719" s="53"/>
      <c r="EU719" s="53"/>
      <c r="EV719" s="53"/>
      <c r="EW719" s="53"/>
      <c r="EX719" s="53"/>
      <c r="EY719" s="53"/>
      <c r="EZ719" s="53"/>
      <c r="FA719" s="53"/>
      <c r="FB719" s="53"/>
      <c r="FC719" s="53"/>
      <c r="FD719" s="53"/>
      <c r="FE719" s="53"/>
      <c r="FF719" s="53"/>
      <c r="FG719" s="53"/>
      <c r="FH719" s="53"/>
      <c r="FI719" s="53"/>
      <c r="FJ719" s="53"/>
      <c r="FK719" s="53"/>
      <c r="FL719" s="53"/>
      <c r="FM719" s="53"/>
      <c r="FN719" s="53"/>
      <c r="FO719" s="53"/>
      <c r="FP719" s="53"/>
      <c r="FQ719" s="53"/>
      <c r="FR719" s="53"/>
      <c r="FS719" s="53"/>
      <c r="FT719" s="53"/>
      <c r="FU719" s="53"/>
      <c r="FV719" s="53"/>
      <c r="FW719" s="53"/>
      <c r="FX719" s="53"/>
      <c r="FY719" s="53"/>
      <c r="FZ719" s="53"/>
      <c r="GA719" s="53"/>
      <c r="GB719" s="53"/>
      <c r="GC719" s="53"/>
      <c r="GD719" s="53"/>
      <c r="GE719" s="53"/>
      <c r="GF719" s="53"/>
      <c r="GG719" s="53"/>
      <c r="GH719" s="53"/>
      <c r="GI719" s="53"/>
      <c r="GJ719" s="53"/>
      <c r="GK719" s="53"/>
      <c r="GL719" s="53"/>
      <c r="GM719" s="53"/>
      <c r="GN719" s="53"/>
      <c r="GO719" s="53"/>
      <c r="GP719" s="53"/>
      <c r="GQ719" s="53"/>
      <c r="GR719" s="53"/>
      <c r="GS719" s="53"/>
      <c r="GT719" s="53"/>
      <c r="GU719" s="53"/>
      <c r="GV719" s="53"/>
      <c r="GW719" s="53"/>
      <c r="GX719" s="53"/>
      <c r="GY719" s="53"/>
      <c r="GZ719" s="53"/>
      <c r="HA719" s="53"/>
      <c r="HB719" s="53"/>
      <c r="HC719" s="53"/>
      <c r="HD719" s="53"/>
      <c r="HE719" s="53"/>
      <c r="HF719" s="53"/>
      <c r="HG719" s="53"/>
      <c r="HH719" s="53"/>
      <c r="HI719" s="53"/>
      <c r="HJ719" s="53"/>
      <c r="HK719" s="53"/>
      <c r="HL719" s="53"/>
      <c r="HM719" s="53"/>
      <c r="HN719" s="53"/>
      <c r="HO719" s="53"/>
      <c r="HP719" s="53"/>
      <c r="HQ719" s="53"/>
      <c r="HR719" s="53"/>
      <c r="HS719" s="53"/>
      <c r="HT719" s="53"/>
      <c r="HU719" s="53"/>
      <c r="HV719" s="53"/>
      <c r="HW719" s="53"/>
      <c r="HX719" s="53"/>
      <c r="HY719" s="53"/>
      <c r="HZ719" s="53"/>
      <c r="IA719" s="53"/>
    </row>
    <row r="720" spans="1:235" ht="11.25">
      <c r="A720" s="1"/>
      <c r="B720" s="1"/>
      <c r="C720" s="1"/>
      <c r="D720" s="3"/>
      <c r="E720" s="3"/>
      <c r="F720" s="3"/>
      <c r="G720" s="3"/>
      <c r="H720" s="3"/>
      <c r="I720" s="3"/>
      <c r="J720" s="3"/>
      <c r="K720" s="3"/>
      <c r="L720" s="3"/>
      <c r="M720" s="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3"/>
      <c r="AM720" s="53"/>
      <c r="AN720" s="53"/>
      <c r="AO720" s="53"/>
      <c r="AP720" s="53"/>
      <c r="AQ720" s="53"/>
      <c r="AR720" s="53"/>
      <c r="AS720" s="53"/>
      <c r="AT720" s="53"/>
      <c r="AU720" s="53"/>
      <c r="AV720" s="53"/>
      <c r="AW720" s="53"/>
      <c r="AX720" s="53"/>
      <c r="AY720" s="53"/>
      <c r="AZ720" s="53"/>
      <c r="BA720" s="53"/>
      <c r="BB720" s="53"/>
      <c r="BC720" s="53"/>
      <c r="BD720" s="53"/>
      <c r="BE720" s="53"/>
      <c r="BF720" s="53"/>
      <c r="BG720" s="53"/>
      <c r="BH720" s="53"/>
      <c r="BI720" s="53"/>
      <c r="BJ720" s="53"/>
      <c r="BK720" s="53"/>
      <c r="BL720" s="53"/>
      <c r="BM720" s="53"/>
      <c r="BN720" s="53"/>
      <c r="BO720" s="53"/>
      <c r="BP720" s="53"/>
      <c r="BQ720" s="53"/>
      <c r="BR720" s="53"/>
      <c r="BS720" s="53"/>
      <c r="BT720" s="53"/>
      <c r="BU720" s="53"/>
      <c r="BV720" s="53"/>
      <c r="BW720" s="53"/>
      <c r="BX720" s="53"/>
      <c r="BY720" s="53"/>
      <c r="BZ720" s="53"/>
      <c r="CA720" s="53"/>
      <c r="CB720" s="53"/>
      <c r="CC720" s="53"/>
      <c r="CD720" s="53"/>
      <c r="CE720" s="53"/>
      <c r="CF720" s="53"/>
      <c r="CG720" s="53"/>
      <c r="CH720" s="53"/>
      <c r="CI720" s="53"/>
      <c r="CJ720" s="53"/>
      <c r="CK720" s="53"/>
      <c r="CL720" s="53"/>
      <c r="CM720" s="53"/>
      <c r="CN720" s="53"/>
      <c r="CO720" s="53"/>
      <c r="CP720" s="53"/>
      <c r="CQ720" s="53"/>
      <c r="CR720" s="53"/>
      <c r="CS720" s="53"/>
      <c r="CT720" s="53"/>
      <c r="CU720" s="53"/>
      <c r="CV720" s="53"/>
      <c r="CW720" s="53"/>
      <c r="CX720" s="53"/>
      <c r="CY720" s="53"/>
      <c r="CZ720" s="53"/>
      <c r="DA720" s="53"/>
      <c r="DB720" s="53"/>
      <c r="DC720" s="53"/>
      <c r="DD720" s="53"/>
      <c r="DE720" s="53"/>
      <c r="DF720" s="53"/>
      <c r="DG720" s="53"/>
      <c r="DH720" s="53"/>
      <c r="DI720" s="53"/>
      <c r="DJ720" s="53"/>
      <c r="DK720" s="53"/>
      <c r="DL720" s="53"/>
      <c r="DM720" s="53"/>
      <c r="DN720" s="53"/>
      <c r="DO720" s="53"/>
      <c r="DP720" s="53"/>
      <c r="DQ720" s="53"/>
      <c r="DR720" s="53"/>
      <c r="DS720" s="53"/>
      <c r="DT720" s="53"/>
      <c r="DU720" s="53"/>
      <c r="DV720" s="53"/>
      <c r="DW720" s="53"/>
      <c r="DX720" s="53"/>
      <c r="DY720" s="53"/>
      <c r="DZ720" s="53"/>
      <c r="EA720" s="53"/>
      <c r="EB720" s="53"/>
      <c r="EC720" s="53"/>
      <c r="ED720" s="53"/>
      <c r="EE720" s="53"/>
      <c r="EF720" s="53"/>
      <c r="EG720" s="53"/>
      <c r="EH720" s="53"/>
      <c r="EI720" s="53"/>
      <c r="EJ720" s="53"/>
      <c r="EK720" s="53"/>
      <c r="EL720" s="53"/>
      <c r="EM720" s="53"/>
      <c r="EN720" s="53"/>
      <c r="EO720" s="53"/>
      <c r="EP720" s="53"/>
      <c r="EQ720" s="53"/>
      <c r="ER720" s="53"/>
      <c r="ES720" s="53"/>
      <c r="ET720" s="53"/>
      <c r="EU720" s="53"/>
      <c r="EV720" s="53"/>
      <c r="EW720" s="53"/>
      <c r="EX720" s="53"/>
      <c r="EY720" s="53"/>
      <c r="EZ720" s="53"/>
      <c r="FA720" s="53"/>
      <c r="FB720" s="53"/>
      <c r="FC720" s="53"/>
      <c r="FD720" s="53"/>
      <c r="FE720" s="53"/>
      <c r="FF720" s="53"/>
      <c r="FG720" s="53"/>
      <c r="FH720" s="53"/>
      <c r="FI720" s="53"/>
      <c r="FJ720" s="53"/>
      <c r="FK720" s="53"/>
      <c r="FL720" s="53"/>
      <c r="FM720" s="53"/>
      <c r="FN720" s="53"/>
      <c r="FO720" s="53"/>
      <c r="FP720" s="53"/>
      <c r="FQ720" s="53"/>
      <c r="FR720" s="53"/>
      <c r="FS720" s="53"/>
      <c r="FT720" s="53"/>
      <c r="FU720" s="53"/>
      <c r="FV720" s="53"/>
      <c r="FW720" s="53"/>
      <c r="FX720" s="53"/>
      <c r="FY720" s="53"/>
      <c r="FZ720" s="53"/>
      <c r="GA720" s="53"/>
      <c r="GB720" s="53"/>
      <c r="GC720" s="53"/>
      <c r="GD720" s="53"/>
      <c r="GE720" s="53"/>
      <c r="GF720" s="53"/>
      <c r="GG720" s="53"/>
      <c r="GH720" s="53"/>
      <c r="GI720" s="53"/>
      <c r="GJ720" s="53"/>
      <c r="GK720" s="53"/>
      <c r="GL720" s="53"/>
      <c r="GM720" s="53"/>
      <c r="GN720" s="53"/>
      <c r="GO720" s="53"/>
      <c r="GP720" s="53"/>
      <c r="GQ720" s="53"/>
      <c r="GR720" s="53"/>
      <c r="GS720" s="53"/>
      <c r="GT720" s="53"/>
      <c r="GU720" s="53"/>
      <c r="GV720" s="53"/>
      <c r="GW720" s="53"/>
      <c r="GX720" s="53"/>
      <c r="GY720" s="53"/>
      <c r="GZ720" s="53"/>
      <c r="HA720" s="53"/>
      <c r="HB720" s="53"/>
      <c r="HC720" s="53"/>
      <c r="HD720" s="53"/>
      <c r="HE720" s="53"/>
      <c r="HF720" s="53"/>
      <c r="HG720" s="53"/>
      <c r="HH720" s="53"/>
      <c r="HI720" s="53"/>
      <c r="HJ720" s="53"/>
      <c r="HK720" s="53"/>
      <c r="HL720" s="53"/>
      <c r="HM720" s="53"/>
      <c r="HN720" s="53"/>
      <c r="HO720" s="53"/>
      <c r="HP720" s="53"/>
      <c r="HQ720" s="53"/>
      <c r="HR720" s="53"/>
      <c r="HS720" s="53"/>
      <c r="HT720" s="53"/>
      <c r="HU720" s="53"/>
      <c r="HV720" s="53"/>
      <c r="HW720" s="53"/>
      <c r="HX720" s="53"/>
      <c r="HY720" s="53"/>
      <c r="HZ720" s="53"/>
      <c r="IA720" s="53"/>
    </row>
    <row r="721" spans="1:235" ht="11.25">
      <c r="A721" s="1"/>
      <c r="B721" s="1"/>
      <c r="C721" s="1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104"/>
      <c r="O721" s="104"/>
      <c r="P721" s="104"/>
      <c r="Q721" s="5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3"/>
      <c r="AM721" s="53"/>
      <c r="AN721" s="53"/>
      <c r="AO721" s="53"/>
      <c r="AP721" s="53"/>
      <c r="AQ721" s="53"/>
      <c r="AR721" s="53"/>
      <c r="AS721" s="53"/>
      <c r="AT721" s="53"/>
      <c r="AU721" s="53"/>
      <c r="AV721" s="53"/>
      <c r="AW721" s="53"/>
      <c r="AX721" s="53"/>
      <c r="AY721" s="53"/>
      <c r="AZ721" s="53"/>
      <c r="BA721" s="53"/>
      <c r="BB721" s="53"/>
      <c r="BC721" s="53"/>
      <c r="BD721" s="53"/>
      <c r="BE721" s="53"/>
      <c r="BF721" s="53"/>
      <c r="BG721" s="53"/>
      <c r="BH721" s="53"/>
      <c r="BI721" s="53"/>
      <c r="BJ721" s="53"/>
      <c r="BK721" s="53"/>
      <c r="BL721" s="53"/>
      <c r="BM721" s="53"/>
      <c r="BN721" s="53"/>
      <c r="BO721" s="53"/>
      <c r="BP721" s="53"/>
      <c r="BQ721" s="53"/>
      <c r="BR721" s="53"/>
      <c r="BS721" s="53"/>
      <c r="BT721" s="53"/>
      <c r="BU721" s="53"/>
      <c r="BV721" s="53"/>
      <c r="BW721" s="53"/>
      <c r="BX721" s="53"/>
      <c r="BY721" s="53"/>
      <c r="BZ721" s="53"/>
      <c r="CA721" s="53"/>
      <c r="CB721" s="53"/>
      <c r="CC721" s="53"/>
      <c r="CD721" s="53"/>
      <c r="CE721" s="53"/>
      <c r="CF721" s="53"/>
      <c r="CG721" s="53"/>
      <c r="CH721" s="53"/>
      <c r="CI721" s="53"/>
      <c r="CJ721" s="53"/>
      <c r="CK721" s="53"/>
      <c r="CL721" s="53"/>
      <c r="CM721" s="53"/>
      <c r="CN721" s="53"/>
      <c r="CO721" s="53"/>
      <c r="CP721" s="53"/>
      <c r="CQ721" s="53"/>
      <c r="CR721" s="53"/>
      <c r="CS721" s="53"/>
      <c r="CT721" s="53"/>
      <c r="CU721" s="53"/>
      <c r="CV721" s="53"/>
      <c r="CW721" s="53"/>
      <c r="CX721" s="53"/>
      <c r="CY721" s="53"/>
      <c r="CZ721" s="53"/>
      <c r="DA721" s="53"/>
      <c r="DB721" s="53"/>
      <c r="DC721" s="53"/>
      <c r="DD721" s="53"/>
      <c r="DE721" s="53"/>
      <c r="DF721" s="53"/>
      <c r="DG721" s="53"/>
      <c r="DH721" s="53"/>
      <c r="DI721" s="53"/>
      <c r="DJ721" s="53"/>
      <c r="DK721" s="53"/>
      <c r="DL721" s="53"/>
      <c r="DM721" s="53"/>
      <c r="DN721" s="53"/>
      <c r="DO721" s="53"/>
      <c r="DP721" s="53"/>
      <c r="DQ721" s="53"/>
      <c r="DR721" s="53"/>
      <c r="DS721" s="53"/>
      <c r="DT721" s="53"/>
      <c r="DU721" s="53"/>
      <c r="DV721" s="53"/>
      <c r="DW721" s="53"/>
      <c r="DX721" s="53"/>
      <c r="DY721" s="53"/>
      <c r="DZ721" s="53"/>
      <c r="EA721" s="53"/>
      <c r="EB721" s="53"/>
      <c r="EC721" s="53"/>
      <c r="ED721" s="53"/>
      <c r="EE721" s="53"/>
      <c r="EF721" s="53"/>
      <c r="EG721" s="53"/>
      <c r="EH721" s="53"/>
      <c r="EI721" s="53"/>
      <c r="EJ721" s="53"/>
      <c r="EK721" s="53"/>
      <c r="EL721" s="53"/>
      <c r="EM721" s="53"/>
      <c r="EN721" s="53"/>
      <c r="EO721" s="53"/>
      <c r="EP721" s="53"/>
      <c r="EQ721" s="53"/>
      <c r="ER721" s="53"/>
      <c r="ES721" s="53"/>
      <c r="ET721" s="53"/>
      <c r="EU721" s="53"/>
      <c r="EV721" s="53"/>
      <c r="EW721" s="53"/>
      <c r="EX721" s="53"/>
      <c r="EY721" s="53"/>
      <c r="EZ721" s="53"/>
      <c r="FA721" s="53"/>
      <c r="FB721" s="53"/>
      <c r="FC721" s="53"/>
      <c r="FD721" s="53"/>
      <c r="FE721" s="53"/>
      <c r="FF721" s="53"/>
      <c r="FG721" s="53"/>
      <c r="FH721" s="53"/>
      <c r="FI721" s="53"/>
      <c r="FJ721" s="53"/>
      <c r="FK721" s="53"/>
      <c r="FL721" s="53"/>
      <c r="FM721" s="53"/>
      <c r="FN721" s="53"/>
      <c r="FO721" s="53"/>
      <c r="FP721" s="53"/>
      <c r="FQ721" s="53"/>
      <c r="FR721" s="53"/>
      <c r="FS721" s="53"/>
      <c r="FT721" s="53"/>
      <c r="FU721" s="53"/>
      <c r="FV721" s="53"/>
      <c r="FW721" s="53"/>
      <c r="FX721" s="53"/>
      <c r="FY721" s="53"/>
      <c r="FZ721" s="53"/>
      <c r="GA721" s="53"/>
      <c r="GB721" s="53"/>
      <c r="GC721" s="53"/>
      <c r="GD721" s="53"/>
      <c r="GE721" s="53"/>
      <c r="GF721" s="53"/>
      <c r="GG721" s="53"/>
      <c r="GH721" s="53"/>
      <c r="GI721" s="53"/>
      <c r="GJ721" s="53"/>
      <c r="GK721" s="53"/>
      <c r="GL721" s="53"/>
      <c r="GM721" s="53"/>
      <c r="GN721" s="53"/>
      <c r="GO721" s="53"/>
      <c r="GP721" s="53"/>
      <c r="GQ721" s="53"/>
      <c r="GR721" s="53"/>
      <c r="GS721" s="53"/>
      <c r="GT721" s="53"/>
      <c r="GU721" s="53"/>
      <c r="GV721" s="53"/>
      <c r="GW721" s="53"/>
      <c r="GX721" s="53"/>
      <c r="GY721" s="53"/>
      <c r="GZ721" s="53"/>
      <c r="HA721" s="53"/>
      <c r="HB721" s="53"/>
      <c r="HC721" s="53"/>
      <c r="HD721" s="53"/>
      <c r="HE721" s="53"/>
      <c r="HF721" s="53"/>
      <c r="HG721" s="53"/>
      <c r="HH721" s="53"/>
      <c r="HI721" s="53"/>
      <c r="HJ721" s="53"/>
      <c r="HK721" s="53"/>
      <c r="HL721" s="53"/>
      <c r="HM721" s="53"/>
      <c r="HN721" s="53"/>
      <c r="HO721" s="53"/>
      <c r="HP721" s="53"/>
      <c r="HQ721" s="53"/>
      <c r="HR721" s="53"/>
      <c r="HS721" s="53"/>
      <c r="HT721" s="53"/>
      <c r="HU721" s="53"/>
      <c r="HV721" s="53"/>
      <c r="HW721" s="53"/>
      <c r="HX721" s="53"/>
      <c r="HY721" s="53"/>
      <c r="HZ721" s="53"/>
      <c r="IA721" s="53"/>
    </row>
    <row r="722" spans="1:235" ht="11.25">
      <c r="A722" s="1"/>
      <c r="B722" s="1"/>
      <c r="C722" s="1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104"/>
      <c r="O722" s="104"/>
      <c r="P722" s="104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3"/>
      <c r="AM722" s="53"/>
      <c r="AN722" s="53"/>
      <c r="AO722" s="53"/>
      <c r="AP722" s="53"/>
      <c r="AQ722" s="53"/>
      <c r="AR722" s="53"/>
      <c r="AS722" s="53"/>
      <c r="AT722" s="53"/>
      <c r="AU722" s="53"/>
      <c r="AV722" s="53"/>
      <c r="AW722" s="53"/>
      <c r="AX722" s="53"/>
      <c r="AY722" s="53"/>
      <c r="AZ722" s="53"/>
      <c r="BA722" s="53"/>
      <c r="BB722" s="53"/>
      <c r="BC722" s="53"/>
      <c r="BD722" s="53"/>
      <c r="BE722" s="53"/>
      <c r="BF722" s="53"/>
      <c r="BG722" s="53"/>
      <c r="BH722" s="53"/>
      <c r="BI722" s="53"/>
      <c r="BJ722" s="53"/>
      <c r="BK722" s="53"/>
      <c r="BL722" s="53"/>
      <c r="BM722" s="53"/>
      <c r="BN722" s="53"/>
      <c r="BO722" s="53"/>
      <c r="BP722" s="53"/>
      <c r="BQ722" s="53"/>
      <c r="BR722" s="53"/>
      <c r="BS722" s="53"/>
      <c r="BT722" s="53"/>
      <c r="BU722" s="53"/>
      <c r="BV722" s="53"/>
      <c r="BW722" s="53"/>
      <c r="BX722" s="53"/>
      <c r="BY722" s="53"/>
      <c r="BZ722" s="53"/>
      <c r="CA722" s="53"/>
      <c r="CB722" s="53"/>
      <c r="CC722" s="53"/>
      <c r="CD722" s="53"/>
      <c r="CE722" s="53"/>
      <c r="CF722" s="53"/>
      <c r="CG722" s="53"/>
      <c r="CH722" s="53"/>
      <c r="CI722" s="53"/>
      <c r="CJ722" s="53"/>
      <c r="CK722" s="53"/>
      <c r="CL722" s="53"/>
      <c r="CM722" s="53"/>
      <c r="CN722" s="53"/>
      <c r="CO722" s="53"/>
      <c r="CP722" s="53"/>
      <c r="CQ722" s="53"/>
      <c r="CR722" s="53"/>
      <c r="CS722" s="53"/>
      <c r="CT722" s="53"/>
      <c r="CU722" s="53"/>
      <c r="CV722" s="53"/>
      <c r="CW722" s="53"/>
      <c r="CX722" s="53"/>
      <c r="CY722" s="53"/>
      <c r="CZ722" s="53"/>
      <c r="DA722" s="53"/>
      <c r="DB722" s="53"/>
      <c r="DC722" s="53"/>
      <c r="DD722" s="53"/>
      <c r="DE722" s="53"/>
      <c r="DF722" s="53"/>
      <c r="DG722" s="53"/>
      <c r="DH722" s="53"/>
      <c r="DI722" s="53"/>
      <c r="DJ722" s="53"/>
      <c r="DK722" s="53"/>
      <c r="DL722" s="53"/>
      <c r="DM722" s="53"/>
      <c r="DN722" s="53"/>
      <c r="DO722" s="53"/>
      <c r="DP722" s="53"/>
      <c r="DQ722" s="53"/>
      <c r="DR722" s="53"/>
      <c r="DS722" s="53"/>
      <c r="DT722" s="53"/>
      <c r="DU722" s="53"/>
      <c r="DV722" s="53"/>
      <c r="DW722" s="53"/>
      <c r="DX722" s="53"/>
      <c r="DY722" s="53"/>
      <c r="DZ722" s="53"/>
      <c r="EA722" s="53"/>
      <c r="EB722" s="53"/>
      <c r="EC722" s="53"/>
      <c r="ED722" s="53"/>
      <c r="EE722" s="53"/>
      <c r="EF722" s="53"/>
      <c r="EG722" s="53"/>
      <c r="EH722" s="53"/>
      <c r="EI722" s="53"/>
      <c r="EJ722" s="53"/>
      <c r="EK722" s="53"/>
      <c r="EL722" s="53"/>
      <c r="EM722" s="53"/>
      <c r="EN722" s="53"/>
      <c r="EO722" s="53"/>
      <c r="EP722" s="53"/>
      <c r="EQ722" s="53"/>
      <c r="ER722" s="53"/>
      <c r="ES722" s="53"/>
      <c r="ET722" s="53"/>
      <c r="EU722" s="53"/>
      <c r="EV722" s="53"/>
      <c r="EW722" s="53"/>
      <c r="EX722" s="53"/>
      <c r="EY722" s="53"/>
      <c r="EZ722" s="53"/>
      <c r="FA722" s="53"/>
      <c r="FB722" s="53"/>
      <c r="FC722" s="53"/>
      <c r="FD722" s="53"/>
      <c r="FE722" s="53"/>
      <c r="FF722" s="53"/>
      <c r="FG722" s="53"/>
      <c r="FH722" s="53"/>
      <c r="FI722" s="53"/>
      <c r="FJ722" s="53"/>
      <c r="FK722" s="53"/>
      <c r="FL722" s="53"/>
      <c r="FM722" s="53"/>
      <c r="FN722" s="53"/>
      <c r="FO722" s="53"/>
      <c r="FP722" s="53"/>
      <c r="FQ722" s="53"/>
      <c r="FR722" s="53"/>
      <c r="FS722" s="53"/>
      <c r="FT722" s="53"/>
      <c r="FU722" s="53"/>
      <c r="FV722" s="53"/>
      <c r="FW722" s="53"/>
      <c r="FX722" s="53"/>
      <c r="FY722" s="53"/>
      <c r="FZ722" s="53"/>
      <c r="GA722" s="53"/>
      <c r="GB722" s="53"/>
      <c r="GC722" s="53"/>
      <c r="GD722" s="53"/>
      <c r="GE722" s="53"/>
      <c r="GF722" s="53"/>
      <c r="GG722" s="53"/>
      <c r="GH722" s="53"/>
      <c r="GI722" s="53"/>
      <c r="GJ722" s="53"/>
      <c r="GK722" s="53"/>
      <c r="GL722" s="53"/>
      <c r="GM722" s="53"/>
      <c r="GN722" s="53"/>
      <c r="GO722" s="53"/>
      <c r="GP722" s="53"/>
      <c r="GQ722" s="53"/>
      <c r="GR722" s="53"/>
      <c r="GS722" s="53"/>
      <c r="GT722" s="53"/>
      <c r="GU722" s="53"/>
      <c r="GV722" s="53"/>
      <c r="GW722" s="53"/>
      <c r="GX722" s="53"/>
      <c r="GY722" s="53"/>
      <c r="GZ722" s="53"/>
      <c r="HA722" s="53"/>
      <c r="HB722" s="53"/>
      <c r="HC722" s="53"/>
      <c r="HD722" s="53"/>
      <c r="HE722" s="53"/>
      <c r="HF722" s="53"/>
      <c r="HG722" s="53"/>
      <c r="HH722" s="53"/>
      <c r="HI722" s="53"/>
      <c r="HJ722" s="53"/>
      <c r="HK722" s="53"/>
      <c r="HL722" s="53"/>
      <c r="HM722" s="53"/>
      <c r="HN722" s="53"/>
      <c r="HO722" s="53"/>
      <c r="HP722" s="53"/>
      <c r="HQ722" s="53"/>
      <c r="HR722" s="53"/>
      <c r="HS722" s="53"/>
      <c r="HT722" s="53"/>
      <c r="HU722" s="53"/>
      <c r="HV722" s="53"/>
      <c r="HW722" s="53"/>
      <c r="HX722" s="53"/>
      <c r="HY722" s="53"/>
      <c r="HZ722" s="53"/>
      <c r="IA722" s="53"/>
    </row>
    <row r="723" spans="1:235" ht="11.25">
      <c r="A723" s="1"/>
      <c r="B723" s="1"/>
      <c r="C723" s="1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104"/>
      <c r="O723" s="104"/>
      <c r="P723" s="104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3"/>
      <c r="AK723" s="53"/>
      <c r="AL723" s="53"/>
      <c r="AM723" s="53"/>
      <c r="AN723" s="53"/>
      <c r="AO723" s="53"/>
      <c r="AP723" s="53"/>
      <c r="AQ723" s="53"/>
      <c r="AR723" s="53"/>
      <c r="AS723" s="53"/>
      <c r="AT723" s="53"/>
      <c r="AU723" s="53"/>
      <c r="AV723" s="53"/>
      <c r="AW723" s="53"/>
      <c r="AX723" s="53"/>
      <c r="AY723" s="53"/>
      <c r="AZ723" s="53"/>
      <c r="BA723" s="53"/>
      <c r="BB723" s="53"/>
      <c r="BC723" s="53"/>
      <c r="BD723" s="53"/>
      <c r="BE723" s="53"/>
      <c r="BF723" s="53"/>
      <c r="BG723" s="53"/>
      <c r="BH723" s="53"/>
      <c r="BI723" s="53"/>
      <c r="BJ723" s="53"/>
      <c r="BK723" s="53"/>
      <c r="BL723" s="53"/>
      <c r="BM723" s="53"/>
      <c r="BN723" s="53"/>
      <c r="BO723" s="53"/>
      <c r="BP723" s="53"/>
      <c r="BQ723" s="53"/>
      <c r="BR723" s="53"/>
      <c r="BS723" s="53"/>
      <c r="BT723" s="53"/>
      <c r="BU723" s="53"/>
      <c r="BV723" s="53"/>
      <c r="BW723" s="53"/>
      <c r="BX723" s="53"/>
      <c r="BY723" s="53"/>
      <c r="BZ723" s="53"/>
      <c r="CA723" s="53"/>
      <c r="CB723" s="53"/>
      <c r="CC723" s="53"/>
      <c r="CD723" s="53"/>
      <c r="CE723" s="53"/>
      <c r="CF723" s="53"/>
      <c r="CG723" s="53"/>
      <c r="CH723" s="53"/>
      <c r="CI723" s="53"/>
      <c r="CJ723" s="53"/>
      <c r="CK723" s="53"/>
      <c r="CL723" s="53"/>
      <c r="CM723" s="53"/>
      <c r="CN723" s="53"/>
      <c r="CO723" s="53"/>
      <c r="CP723" s="53"/>
      <c r="CQ723" s="53"/>
      <c r="CR723" s="53"/>
      <c r="CS723" s="53"/>
      <c r="CT723" s="53"/>
      <c r="CU723" s="53"/>
      <c r="CV723" s="53"/>
      <c r="CW723" s="53"/>
      <c r="CX723" s="53"/>
      <c r="CY723" s="53"/>
      <c r="CZ723" s="53"/>
      <c r="DA723" s="53"/>
      <c r="DB723" s="53"/>
      <c r="DC723" s="53"/>
      <c r="DD723" s="53"/>
      <c r="DE723" s="53"/>
      <c r="DF723" s="53"/>
      <c r="DG723" s="53"/>
      <c r="DH723" s="53"/>
      <c r="DI723" s="53"/>
      <c r="DJ723" s="53"/>
      <c r="DK723" s="53"/>
      <c r="DL723" s="53"/>
      <c r="DM723" s="53"/>
      <c r="DN723" s="53"/>
      <c r="DO723" s="53"/>
      <c r="DP723" s="53"/>
      <c r="DQ723" s="53"/>
      <c r="DR723" s="53"/>
      <c r="DS723" s="53"/>
      <c r="DT723" s="53"/>
      <c r="DU723" s="53"/>
      <c r="DV723" s="53"/>
      <c r="DW723" s="53"/>
      <c r="DX723" s="53"/>
      <c r="DY723" s="53"/>
      <c r="DZ723" s="53"/>
      <c r="EA723" s="53"/>
      <c r="EB723" s="53"/>
      <c r="EC723" s="53"/>
      <c r="ED723" s="53"/>
      <c r="EE723" s="53"/>
      <c r="EF723" s="53"/>
      <c r="EG723" s="53"/>
      <c r="EH723" s="53"/>
      <c r="EI723" s="53"/>
      <c r="EJ723" s="53"/>
      <c r="EK723" s="53"/>
      <c r="EL723" s="53"/>
      <c r="EM723" s="53"/>
      <c r="EN723" s="53"/>
      <c r="EO723" s="53"/>
      <c r="EP723" s="53"/>
      <c r="EQ723" s="53"/>
      <c r="ER723" s="53"/>
      <c r="ES723" s="53"/>
      <c r="ET723" s="53"/>
      <c r="EU723" s="53"/>
      <c r="EV723" s="53"/>
      <c r="EW723" s="53"/>
      <c r="EX723" s="53"/>
      <c r="EY723" s="53"/>
      <c r="EZ723" s="53"/>
      <c r="FA723" s="53"/>
      <c r="FB723" s="53"/>
      <c r="FC723" s="53"/>
      <c r="FD723" s="53"/>
      <c r="FE723" s="53"/>
      <c r="FF723" s="53"/>
      <c r="FG723" s="53"/>
      <c r="FH723" s="53"/>
      <c r="FI723" s="53"/>
      <c r="FJ723" s="53"/>
      <c r="FK723" s="53"/>
      <c r="FL723" s="53"/>
      <c r="FM723" s="53"/>
      <c r="FN723" s="53"/>
      <c r="FO723" s="53"/>
      <c r="FP723" s="53"/>
      <c r="FQ723" s="53"/>
      <c r="FR723" s="53"/>
      <c r="FS723" s="53"/>
      <c r="FT723" s="53"/>
      <c r="FU723" s="53"/>
      <c r="FV723" s="53"/>
      <c r="FW723" s="53"/>
      <c r="FX723" s="53"/>
      <c r="FY723" s="53"/>
      <c r="FZ723" s="53"/>
      <c r="GA723" s="53"/>
      <c r="GB723" s="53"/>
      <c r="GC723" s="53"/>
      <c r="GD723" s="53"/>
      <c r="GE723" s="53"/>
      <c r="GF723" s="53"/>
      <c r="GG723" s="53"/>
      <c r="GH723" s="53"/>
      <c r="GI723" s="53"/>
      <c r="GJ723" s="53"/>
      <c r="GK723" s="53"/>
      <c r="GL723" s="53"/>
      <c r="GM723" s="53"/>
      <c r="GN723" s="53"/>
      <c r="GO723" s="53"/>
      <c r="GP723" s="53"/>
      <c r="GQ723" s="53"/>
      <c r="GR723" s="53"/>
      <c r="GS723" s="53"/>
      <c r="GT723" s="53"/>
      <c r="GU723" s="53"/>
      <c r="GV723" s="53"/>
      <c r="GW723" s="53"/>
      <c r="GX723" s="53"/>
      <c r="GY723" s="53"/>
      <c r="GZ723" s="53"/>
      <c r="HA723" s="53"/>
      <c r="HB723" s="53"/>
      <c r="HC723" s="53"/>
      <c r="HD723" s="53"/>
      <c r="HE723" s="53"/>
      <c r="HF723" s="53"/>
      <c r="HG723" s="53"/>
      <c r="HH723" s="53"/>
      <c r="HI723" s="53"/>
      <c r="HJ723" s="53"/>
      <c r="HK723" s="53"/>
      <c r="HL723" s="53"/>
      <c r="HM723" s="53"/>
      <c r="HN723" s="53"/>
      <c r="HO723" s="53"/>
      <c r="HP723" s="53"/>
      <c r="HQ723" s="53"/>
      <c r="HR723" s="53"/>
      <c r="HS723" s="53"/>
      <c r="HT723" s="53"/>
      <c r="HU723" s="53"/>
      <c r="HV723" s="53"/>
      <c r="HW723" s="53"/>
      <c r="HX723" s="53"/>
      <c r="HY723" s="53"/>
      <c r="HZ723" s="53"/>
      <c r="IA723" s="53"/>
    </row>
    <row r="724" spans="1:235" ht="11.25">
      <c r="A724" s="1"/>
      <c r="B724" s="1"/>
      <c r="C724" s="1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104"/>
      <c r="O724" s="104"/>
      <c r="P724" s="104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3"/>
      <c r="AM724" s="53"/>
      <c r="AN724" s="53"/>
      <c r="AO724" s="53"/>
      <c r="AP724" s="53"/>
      <c r="AQ724" s="53"/>
      <c r="AR724" s="53"/>
      <c r="AS724" s="53"/>
      <c r="AT724" s="53"/>
      <c r="AU724" s="53"/>
      <c r="AV724" s="53"/>
      <c r="AW724" s="53"/>
      <c r="AX724" s="53"/>
      <c r="AY724" s="53"/>
      <c r="AZ724" s="53"/>
      <c r="BA724" s="53"/>
      <c r="BB724" s="53"/>
      <c r="BC724" s="53"/>
      <c r="BD724" s="53"/>
      <c r="BE724" s="53"/>
      <c r="BF724" s="53"/>
      <c r="BG724" s="53"/>
      <c r="BH724" s="53"/>
      <c r="BI724" s="53"/>
      <c r="BJ724" s="53"/>
      <c r="BK724" s="53"/>
      <c r="BL724" s="53"/>
      <c r="BM724" s="53"/>
      <c r="BN724" s="53"/>
      <c r="BO724" s="53"/>
      <c r="BP724" s="53"/>
      <c r="BQ724" s="53"/>
      <c r="BR724" s="53"/>
      <c r="BS724" s="53"/>
      <c r="BT724" s="53"/>
      <c r="BU724" s="53"/>
      <c r="BV724" s="53"/>
      <c r="BW724" s="53"/>
      <c r="BX724" s="53"/>
      <c r="BY724" s="53"/>
      <c r="BZ724" s="53"/>
      <c r="CA724" s="53"/>
      <c r="CB724" s="53"/>
      <c r="CC724" s="53"/>
      <c r="CD724" s="53"/>
      <c r="CE724" s="53"/>
      <c r="CF724" s="53"/>
      <c r="CG724" s="53"/>
      <c r="CH724" s="53"/>
      <c r="CI724" s="53"/>
      <c r="CJ724" s="53"/>
      <c r="CK724" s="53"/>
      <c r="CL724" s="53"/>
      <c r="CM724" s="53"/>
      <c r="CN724" s="53"/>
      <c r="CO724" s="53"/>
      <c r="CP724" s="53"/>
      <c r="CQ724" s="53"/>
      <c r="CR724" s="53"/>
      <c r="CS724" s="53"/>
      <c r="CT724" s="53"/>
      <c r="CU724" s="53"/>
      <c r="CV724" s="53"/>
      <c r="CW724" s="53"/>
      <c r="CX724" s="53"/>
      <c r="CY724" s="53"/>
      <c r="CZ724" s="53"/>
      <c r="DA724" s="53"/>
      <c r="DB724" s="53"/>
      <c r="DC724" s="53"/>
      <c r="DD724" s="53"/>
      <c r="DE724" s="53"/>
      <c r="DF724" s="53"/>
      <c r="DG724" s="53"/>
      <c r="DH724" s="53"/>
      <c r="DI724" s="53"/>
      <c r="DJ724" s="53"/>
      <c r="DK724" s="53"/>
      <c r="DL724" s="53"/>
      <c r="DM724" s="53"/>
      <c r="DN724" s="53"/>
      <c r="DO724" s="53"/>
      <c r="DP724" s="53"/>
      <c r="DQ724" s="53"/>
      <c r="DR724" s="53"/>
      <c r="DS724" s="53"/>
      <c r="DT724" s="53"/>
      <c r="DU724" s="53"/>
      <c r="DV724" s="53"/>
      <c r="DW724" s="53"/>
      <c r="DX724" s="53"/>
      <c r="DY724" s="53"/>
      <c r="DZ724" s="53"/>
      <c r="EA724" s="53"/>
      <c r="EB724" s="53"/>
      <c r="EC724" s="53"/>
      <c r="ED724" s="53"/>
      <c r="EE724" s="53"/>
      <c r="EF724" s="53"/>
      <c r="EG724" s="53"/>
      <c r="EH724" s="53"/>
      <c r="EI724" s="53"/>
      <c r="EJ724" s="53"/>
      <c r="EK724" s="53"/>
      <c r="EL724" s="53"/>
      <c r="EM724" s="53"/>
      <c r="EN724" s="53"/>
      <c r="EO724" s="53"/>
      <c r="EP724" s="53"/>
      <c r="EQ724" s="53"/>
      <c r="ER724" s="53"/>
      <c r="ES724" s="53"/>
      <c r="ET724" s="53"/>
      <c r="EU724" s="53"/>
      <c r="EV724" s="53"/>
      <c r="EW724" s="53"/>
      <c r="EX724" s="53"/>
      <c r="EY724" s="53"/>
      <c r="EZ724" s="53"/>
      <c r="FA724" s="53"/>
      <c r="FB724" s="53"/>
      <c r="FC724" s="53"/>
      <c r="FD724" s="53"/>
      <c r="FE724" s="53"/>
      <c r="FF724" s="53"/>
      <c r="FG724" s="53"/>
      <c r="FH724" s="53"/>
      <c r="FI724" s="53"/>
      <c r="FJ724" s="53"/>
      <c r="FK724" s="53"/>
      <c r="FL724" s="53"/>
      <c r="FM724" s="53"/>
      <c r="FN724" s="53"/>
      <c r="FO724" s="53"/>
      <c r="FP724" s="53"/>
      <c r="FQ724" s="53"/>
      <c r="FR724" s="53"/>
      <c r="FS724" s="53"/>
      <c r="FT724" s="53"/>
      <c r="FU724" s="53"/>
      <c r="FV724" s="53"/>
      <c r="FW724" s="53"/>
      <c r="FX724" s="53"/>
      <c r="FY724" s="53"/>
      <c r="FZ724" s="53"/>
      <c r="GA724" s="53"/>
      <c r="GB724" s="53"/>
      <c r="GC724" s="53"/>
      <c r="GD724" s="53"/>
      <c r="GE724" s="53"/>
      <c r="GF724" s="53"/>
      <c r="GG724" s="53"/>
      <c r="GH724" s="53"/>
      <c r="GI724" s="53"/>
      <c r="GJ724" s="53"/>
      <c r="GK724" s="53"/>
      <c r="GL724" s="53"/>
      <c r="GM724" s="53"/>
      <c r="GN724" s="53"/>
      <c r="GO724" s="53"/>
      <c r="GP724" s="53"/>
      <c r="GQ724" s="53"/>
      <c r="GR724" s="53"/>
      <c r="GS724" s="53"/>
      <c r="GT724" s="53"/>
      <c r="GU724" s="53"/>
      <c r="GV724" s="53"/>
      <c r="GW724" s="53"/>
      <c r="GX724" s="53"/>
      <c r="GY724" s="53"/>
      <c r="GZ724" s="53"/>
      <c r="HA724" s="53"/>
      <c r="HB724" s="53"/>
      <c r="HC724" s="53"/>
      <c r="HD724" s="53"/>
      <c r="HE724" s="53"/>
      <c r="HF724" s="53"/>
      <c r="HG724" s="53"/>
      <c r="HH724" s="53"/>
      <c r="HI724" s="53"/>
      <c r="HJ724" s="53"/>
      <c r="HK724" s="53"/>
      <c r="HL724" s="53"/>
      <c r="HM724" s="53"/>
      <c r="HN724" s="53"/>
      <c r="HO724" s="53"/>
      <c r="HP724" s="53"/>
      <c r="HQ724" s="53"/>
      <c r="HR724" s="53"/>
      <c r="HS724" s="53"/>
      <c r="HT724" s="53"/>
      <c r="HU724" s="53"/>
      <c r="HV724" s="53"/>
      <c r="HW724" s="53"/>
      <c r="HX724" s="53"/>
      <c r="HY724" s="53"/>
      <c r="HZ724" s="53"/>
      <c r="IA724" s="53"/>
    </row>
    <row r="725" spans="1:235" ht="11.25">
      <c r="A725" s="1"/>
      <c r="B725" s="1"/>
      <c r="C725" s="1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104"/>
      <c r="O725" s="104"/>
      <c r="P725" s="104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3"/>
      <c r="AM725" s="53"/>
      <c r="AN725" s="53"/>
      <c r="AO725" s="53"/>
      <c r="AP725" s="53"/>
      <c r="AQ725" s="53"/>
      <c r="AR725" s="53"/>
      <c r="AS725" s="53"/>
      <c r="AT725" s="53"/>
      <c r="AU725" s="53"/>
      <c r="AV725" s="53"/>
      <c r="AW725" s="53"/>
      <c r="AX725" s="53"/>
      <c r="AY725" s="53"/>
      <c r="AZ725" s="53"/>
      <c r="BA725" s="53"/>
      <c r="BB725" s="53"/>
      <c r="BC725" s="53"/>
      <c r="BD725" s="53"/>
      <c r="BE725" s="53"/>
      <c r="BF725" s="53"/>
      <c r="BG725" s="53"/>
      <c r="BH725" s="53"/>
      <c r="BI725" s="53"/>
      <c r="BJ725" s="53"/>
      <c r="BK725" s="53"/>
      <c r="BL725" s="53"/>
      <c r="BM725" s="53"/>
      <c r="BN725" s="53"/>
      <c r="BO725" s="53"/>
      <c r="BP725" s="53"/>
      <c r="BQ725" s="53"/>
      <c r="BR725" s="53"/>
      <c r="BS725" s="53"/>
      <c r="BT725" s="53"/>
      <c r="BU725" s="53"/>
      <c r="BV725" s="53"/>
      <c r="BW725" s="53"/>
      <c r="BX725" s="53"/>
      <c r="BY725" s="53"/>
      <c r="BZ725" s="53"/>
      <c r="CA725" s="53"/>
      <c r="CB725" s="53"/>
      <c r="CC725" s="53"/>
      <c r="CD725" s="53"/>
      <c r="CE725" s="53"/>
      <c r="CF725" s="53"/>
      <c r="CG725" s="53"/>
      <c r="CH725" s="53"/>
      <c r="CI725" s="53"/>
      <c r="CJ725" s="53"/>
      <c r="CK725" s="53"/>
      <c r="CL725" s="53"/>
      <c r="CM725" s="53"/>
      <c r="CN725" s="53"/>
      <c r="CO725" s="53"/>
      <c r="CP725" s="53"/>
      <c r="CQ725" s="53"/>
      <c r="CR725" s="53"/>
      <c r="CS725" s="53"/>
      <c r="CT725" s="53"/>
      <c r="CU725" s="53"/>
      <c r="CV725" s="53"/>
      <c r="CW725" s="53"/>
      <c r="CX725" s="53"/>
      <c r="CY725" s="53"/>
      <c r="CZ725" s="53"/>
      <c r="DA725" s="53"/>
      <c r="DB725" s="53"/>
      <c r="DC725" s="53"/>
      <c r="DD725" s="53"/>
      <c r="DE725" s="53"/>
      <c r="DF725" s="53"/>
      <c r="DG725" s="53"/>
      <c r="DH725" s="53"/>
      <c r="DI725" s="53"/>
      <c r="DJ725" s="53"/>
      <c r="DK725" s="53"/>
      <c r="DL725" s="53"/>
      <c r="DM725" s="53"/>
      <c r="DN725" s="53"/>
      <c r="DO725" s="53"/>
      <c r="DP725" s="53"/>
      <c r="DQ725" s="53"/>
      <c r="DR725" s="53"/>
      <c r="DS725" s="53"/>
      <c r="DT725" s="53"/>
      <c r="DU725" s="53"/>
      <c r="DV725" s="53"/>
      <c r="DW725" s="53"/>
      <c r="DX725" s="53"/>
      <c r="DY725" s="53"/>
      <c r="DZ725" s="53"/>
      <c r="EA725" s="53"/>
      <c r="EB725" s="53"/>
      <c r="EC725" s="53"/>
      <c r="ED725" s="53"/>
      <c r="EE725" s="53"/>
      <c r="EF725" s="53"/>
      <c r="EG725" s="53"/>
      <c r="EH725" s="53"/>
      <c r="EI725" s="53"/>
      <c r="EJ725" s="53"/>
      <c r="EK725" s="53"/>
      <c r="EL725" s="53"/>
      <c r="EM725" s="53"/>
      <c r="EN725" s="53"/>
      <c r="EO725" s="53"/>
      <c r="EP725" s="53"/>
      <c r="EQ725" s="53"/>
      <c r="ER725" s="53"/>
      <c r="ES725" s="53"/>
      <c r="ET725" s="53"/>
      <c r="EU725" s="53"/>
      <c r="EV725" s="53"/>
      <c r="EW725" s="53"/>
      <c r="EX725" s="53"/>
      <c r="EY725" s="53"/>
      <c r="EZ725" s="53"/>
      <c r="FA725" s="53"/>
      <c r="FB725" s="53"/>
      <c r="FC725" s="53"/>
      <c r="FD725" s="53"/>
      <c r="FE725" s="53"/>
      <c r="FF725" s="53"/>
      <c r="FG725" s="53"/>
      <c r="FH725" s="53"/>
      <c r="FI725" s="53"/>
      <c r="FJ725" s="53"/>
      <c r="FK725" s="53"/>
      <c r="FL725" s="53"/>
      <c r="FM725" s="53"/>
      <c r="FN725" s="53"/>
      <c r="FO725" s="53"/>
      <c r="FP725" s="53"/>
      <c r="FQ725" s="53"/>
      <c r="FR725" s="53"/>
      <c r="FS725" s="53"/>
      <c r="FT725" s="53"/>
      <c r="FU725" s="53"/>
      <c r="FV725" s="53"/>
      <c r="FW725" s="53"/>
      <c r="FX725" s="53"/>
      <c r="FY725" s="53"/>
      <c r="FZ725" s="53"/>
      <c r="GA725" s="53"/>
      <c r="GB725" s="53"/>
      <c r="GC725" s="53"/>
      <c r="GD725" s="53"/>
      <c r="GE725" s="53"/>
      <c r="GF725" s="53"/>
      <c r="GG725" s="53"/>
      <c r="GH725" s="53"/>
      <c r="GI725" s="53"/>
      <c r="GJ725" s="53"/>
      <c r="GK725" s="53"/>
      <c r="GL725" s="53"/>
      <c r="GM725" s="53"/>
      <c r="GN725" s="53"/>
      <c r="GO725" s="53"/>
      <c r="GP725" s="53"/>
      <c r="GQ725" s="53"/>
      <c r="GR725" s="53"/>
      <c r="GS725" s="53"/>
      <c r="GT725" s="53"/>
      <c r="GU725" s="53"/>
      <c r="GV725" s="53"/>
      <c r="GW725" s="53"/>
      <c r="GX725" s="53"/>
      <c r="GY725" s="53"/>
      <c r="GZ725" s="53"/>
      <c r="HA725" s="53"/>
      <c r="HB725" s="53"/>
      <c r="HC725" s="53"/>
      <c r="HD725" s="53"/>
      <c r="HE725" s="53"/>
      <c r="HF725" s="53"/>
      <c r="HG725" s="53"/>
      <c r="HH725" s="53"/>
      <c r="HI725" s="53"/>
      <c r="HJ725" s="53"/>
      <c r="HK725" s="53"/>
      <c r="HL725" s="53"/>
      <c r="HM725" s="53"/>
      <c r="HN725" s="53"/>
      <c r="HO725" s="53"/>
      <c r="HP725" s="53"/>
      <c r="HQ725" s="53"/>
      <c r="HR725" s="53"/>
      <c r="HS725" s="53"/>
      <c r="HT725" s="53"/>
      <c r="HU725" s="53"/>
      <c r="HV725" s="53"/>
      <c r="HW725" s="53"/>
      <c r="HX725" s="53"/>
      <c r="HY725" s="53"/>
      <c r="HZ725" s="53"/>
      <c r="IA725" s="53"/>
    </row>
    <row r="726" spans="1:235" ht="11.25">
      <c r="A726" s="1"/>
      <c r="B726" s="1"/>
      <c r="C726" s="1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104"/>
      <c r="O726" s="104"/>
      <c r="P726" s="104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3"/>
      <c r="AM726" s="53"/>
      <c r="AN726" s="53"/>
      <c r="AO726" s="53"/>
      <c r="AP726" s="53"/>
      <c r="AQ726" s="53"/>
      <c r="AR726" s="53"/>
      <c r="AS726" s="53"/>
      <c r="AT726" s="53"/>
      <c r="AU726" s="53"/>
      <c r="AV726" s="53"/>
      <c r="AW726" s="53"/>
      <c r="AX726" s="53"/>
      <c r="AY726" s="53"/>
      <c r="AZ726" s="53"/>
      <c r="BA726" s="53"/>
      <c r="BB726" s="53"/>
      <c r="BC726" s="53"/>
      <c r="BD726" s="53"/>
      <c r="BE726" s="53"/>
      <c r="BF726" s="53"/>
      <c r="BG726" s="53"/>
      <c r="BH726" s="53"/>
      <c r="BI726" s="53"/>
      <c r="BJ726" s="53"/>
      <c r="BK726" s="53"/>
      <c r="BL726" s="53"/>
      <c r="BM726" s="53"/>
      <c r="BN726" s="53"/>
      <c r="BO726" s="53"/>
      <c r="BP726" s="53"/>
      <c r="BQ726" s="53"/>
      <c r="BR726" s="53"/>
      <c r="BS726" s="53"/>
      <c r="BT726" s="53"/>
      <c r="BU726" s="53"/>
      <c r="BV726" s="53"/>
      <c r="BW726" s="53"/>
      <c r="BX726" s="53"/>
      <c r="BY726" s="53"/>
      <c r="BZ726" s="53"/>
      <c r="CA726" s="53"/>
      <c r="CB726" s="53"/>
      <c r="CC726" s="53"/>
      <c r="CD726" s="53"/>
      <c r="CE726" s="53"/>
      <c r="CF726" s="53"/>
      <c r="CG726" s="53"/>
      <c r="CH726" s="53"/>
      <c r="CI726" s="53"/>
      <c r="CJ726" s="53"/>
      <c r="CK726" s="53"/>
      <c r="CL726" s="53"/>
      <c r="CM726" s="53"/>
      <c r="CN726" s="53"/>
      <c r="CO726" s="53"/>
      <c r="CP726" s="53"/>
      <c r="CQ726" s="53"/>
      <c r="CR726" s="53"/>
      <c r="CS726" s="53"/>
      <c r="CT726" s="53"/>
      <c r="CU726" s="53"/>
      <c r="CV726" s="53"/>
      <c r="CW726" s="53"/>
      <c r="CX726" s="53"/>
      <c r="CY726" s="53"/>
      <c r="CZ726" s="53"/>
      <c r="DA726" s="53"/>
      <c r="DB726" s="53"/>
      <c r="DC726" s="53"/>
      <c r="DD726" s="53"/>
      <c r="DE726" s="53"/>
      <c r="DF726" s="53"/>
      <c r="DG726" s="53"/>
      <c r="DH726" s="53"/>
      <c r="DI726" s="53"/>
      <c r="DJ726" s="53"/>
      <c r="DK726" s="53"/>
      <c r="DL726" s="53"/>
      <c r="DM726" s="53"/>
      <c r="DN726" s="53"/>
      <c r="DO726" s="53"/>
      <c r="DP726" s="53"/>
      <c r="DQ726" s="53"/>
      <c r="DR726" s="53"/>
      <c r="DS726" s="53"/>
      <c r="DT726" s="53"/>
      <c r="DU726" s="53"/>
      <c r="DV726" s="53"/>
      <c r="DW726" s="53"/>
      <c r="DX726" s="53"/>
      <c r="DY726" s="53"/>
      <c r="DZ726" s="53"/>
      <c r="EA726" s="53"/>
      <c r="EB726" s="53"/>
      <c r="EC726" s="53"/>
      <c r="ED726" s="53"/>
      <c r="EE726" s="53"/>
      <c r="EF726" s="53"/>
      <c r="EG726" s="53"/>
      <c r="EH726" s="53"/>
      <c r="EI726" s="53"/>
      <c r="EJ726" s="53"/>
      <c r="EK726" s="53"/>
      <c r="EL726" s="53"/>
      <c r="EM726" s="53"/>
      <c r="EN726" s="53"/>
      <c r="EO726" s="53"/>
      <c r="EP726" s="53"/>
      <c r="EQ726" s="53"/>
      <c r="ER726" s="53"/>
      <c r="ES726" s="53"/>
      <c r="ET726" s="53"/>
      <c r="EU726" s="53"/>
      <c r="EV726" s="53"/>
      <c r="EW726" s="53"/>
      <c r="EX726" s="53"/>
      <c r="EY726" s="53"/>
      <c r="EZ726" s="53"/>
      <c r="FA726" s="53"/>
      <c r="FB726" s="53"/>
      <c r="FC726" s="53"/>
      <c r="FD726" s="53"/>
      <c r="FE726" s="53"/>
      <c r="FF726" s="53"/>
      <c r="FG726" s="53"/>
      <c r="FH726" s="53"/>
      <c r="FI726" s="53"/>
      <c r="FJ726" s="53"/>
      <c r="FK726" s="53"/>
      <c r="FL726" s="53"/>
      <c r="FM726" s="53"/>
      <c r="FN726" s="53"/>
      <c r="FO726" s="53"/>
      <c r="FP726" s="53"/>
      <c r="FQ726" s="53"/>
      <c r="FR726" s="53"/>
      <c r="FS726" s="53"/>
      <c r="FT726" s="53"/>
      <c r="FU726" s="53"/>
      <c r="FV726" s="53"/>
      <c r="FW726" s="53"/>
      <c r="FX726" s="53"/>
      <c r="FY726" s="53"/>
      <c r="FZ726" s="53"/>
      <c r="GA726" s="53"/>
      <c r="GB726" s="53"/>
      <c r="GC726" s="53"/>
      <c r="GD726" s="53"/>
      <c r="GE726" s="53"/>
      <c r="GF726" s="53"/>
      <c r="GG726" s="53"/>
      <c r="GH726" s="53"/>
      <c r="GI726" s="53"/>
      <c r="GJ726" s="53"/>
      <c r="GK726" s="53"/>
      <c r="GL726" s="53"/>
      <c r="GM726" s="53"/>
      <c r="GN726" s="53"/>
      <c r="GO726" s="53"/>
      <c r="GP726" s="53"/>
      <c r="GQ726" s="53"/>
      <c r="GR726" s="53"/>
      <c r="GS726" s="53"/>
      <c r="GT726" s="53"/>
      <c r="GU726" s="53"/>
      <c r="GV726" s="53"/>
      <c r="GW726" s="53"/>
      <c r="GX726" s="53"/>
      <c r="GY726" s="53"/>
      <c r="GZ726" s="53"/>
      <c r="HA726" s="53"/>
      <c r="HB726" s="53"/>
      <c r="HC726" s="53"/>
      <c r="HD726" s="53"/>
      <c r="HE726" s="53"/>
      <c r="HF726" s="53"/>
      <c r="HG726" s="53"/>
      <c r="HH726" s="53"/>
      <c r="HI726" s="53"/>
      <c r="HJ726" s="53"/>
      <c r="HK726" s="53"/>
      <c r="HL726" s="53"/>
      <c r="HM726" s="53"/>
      <c r="HN726" s="53"/>
      <c r="HO726" s="53"/>
      <c r="HP726" s="53"/>
      <c r="HQ726" s="53"/>
      <c r="HR726" s="53"/>
      <c r="HS726" s="53"/>
      <c r="HT726" s="53"/>
      <c r="HU726" s="53"/>
      <c r="HV726" s="53"/>
      <c r="HW726" s="53"/>
      <c r="HX726" s="53"/>
      <c r="HY726" s="53"/>
      <c r="HZ726" s="53"/>
      <c r="IA726" s="53"/>
    </row>
    <row r="727" spans="1:235" ht="11.25">
      <c r="A727" s="1"/>
      <c r="B727" s="1"/>
      <c r="C727" s="1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104"/>
      <c r="O727" s="104"/>
      <c r="P727" s="104"/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3"/>
      <c r="AK727" s="53"/>
      <c r="AL727" s="53"/>
      <c r="AM727" s="53"/>
      <c r="AN727" s="53"/>
      <c r="AO727" s="53"/>
      <c r="AP727" s="53"/>
      <c r="AQ727" s="53"/>
      <c r="AR727" s="53"/>
      <c r="AS727" s="53"/>
      <c r="AT727" s="53"/>
      <c r="AU727" s="53"/>
      <c r="AV727" s="53"/>
      <c r="AW727" s="53"/>
      <c r="AX727" s="53"/>
      <c r="AY727" s="53"/>
      <c r="AZ727" s="53"/>
      <c r="BA727" s="53"/>
      <c r="BB727" s="53"/>
      <c r="BC727" s="53"/>
      <c r="BD727" s="53"/>
      <c r="BE727" s="53"/>
      <c r="BF727" s="53"/>
      <c r="BG727" s="53"/>
      <c r="BH727" s="53"/>
      <c r="BI727" s="53"/>
      <c r="BJ727" s="53"/>
      <c r="BK727" s="53"/>
      <c r="BL727" s="53"/>
      <c r="BM727" s="53"/>
      <c r="BN727" s="53"/>
      <c r="BO727" s="53"/>
      <c r="BP727" s="53"/>
      <c r="BQ727" s="53"/>
      <c r="BR727" s="53"/>
      <c r="BS727" s="53"/>
      <c r="BT727" s="53"/>
      <c r="BU727" s="53"/>
      <c r="BV727" s="53"/>
      <c r="BW727" s="53"/>
      <c r="BX727" s="53"/>
      <c r="BY727" s="53"/>
      <c r="BZ727" s="53"/>
      <c r="CA727" s="53"/>
      <c r="CB727" s="53"/>
      <c r="CC727" s="53"/>
      <c r="CD727" s="53"/>
      <c r="CE727" s="53"/>
      <c r="CF727" s="53"/>
      <c r="CG727" s="53"/>
      <c r="CH727" s="53"/>
      <c r="CI727" s="53"/>
      <c r="CJ727" s="53"/>
      <c r="CK727" s="53"/>
      <c r="CL727" s="53"/>
      <c r="CM727" s="53"/>
      <c r="CN727" s="53"/>
      <c r="CO727" s="53"/>
      <c r="CP727" s="53"/>
      <c r="CQ727" s="53"/>
      <c r="CR727" s="53"/>
      <c r="CS727" s="53"/>
      <c r="CT727" s="53"/>
      <c r="CU727" s="53"/>
      <c r="CV727" s="53"/>
      <c r="CW727" s="53"/>
      <c r="CX727" s="53"/>
      <c r="CY727" s="53"/>
      <c r="CZ727" s="53"/>
      <c r="DA727" s="53"/>
      <c r="DB727" s="53"/>
      <c r="DC727" s="53"/>
      <c r="DD727" s="53"/>
      <c r="DE727" s="53"/>
      <c r="DF727" s="53"/>
      <c r="DG727" s="53"/>
      <c r="DH727" s="53"/>
      <c r="DI727" s="53"/>
      <c r="DJ727" s="53"/>
      <c r="DK727" s="53"/>
      <c r="DL727" s="53"/>
      <c r="DM727" s="53"/>
      <c r="DN727" s="53"/>
      <c r="DO727" s="53"/>
      <c r="DP727" s="53"/>
      <c r="DQ727" s="53"/>
      <c r="DR727" s="53"/>
      <c r="DS727" s="53"/>
      <c r="DT727" s="53"/>
      <c r="DU727" s="53"/>
      <c r="DV727" s="53"/>
      <c r="DW727" s="53"/>
      <c r="DX727" s="53"/>
      <c r="DY727" s="53"/>
      <c r="DZ727" s="53"/>
      <c r="EA727" s="53"/>
      <c r="EB727" s="53"/>
      <c r="EC727" s="53"/>
      <c r="ED727" s="53"/>
      <c r="EE727" s="53"/>
      <c r="EF727" s="53"/>
      <c r="EG727" s="53"/>
      <c r="EH727" s="53"/>
      <c r="EI727" s="53"/>
      <c r="EJ727" s="53"/>
      <c r="EK727" s="53"/>
      <c r="EL727" s="53"/>
      <c r="EM727" s="53"/>
      <c r="EN727" s="53"/>
      <c r="EO727" s="53"/>
      <c r="EP727" s="53"/>
      <c r="EQ727" s="53"/>
      <c r="ER727" s="53"/>
      <c r="ES727" s="53"/>
      <c r="ET727" s="53"/>
      <c r="EU727" s="53"/>
      <c r="EV727" s="53"/>
      <c r="EW727" s="53"/>
      <c r="EX727" s="53"/>
      <c r="EY727" s="53"/>
      <c r="EZ727" s="53"/>
      <c r="FA727" s="53"/>
      <c r="FB727" s="53"/>
      <c r="FC727" s="53"/>
      <c r="FD727" s="53"/>
      <c r="FE727" s="53"/>
      <c r="FF727" s="53"/>
      <c r="FG727" s="53"/>
      <c r="FH727" s="53"/>
      <c r="FI727" s="53"/>
      <c r="FJ727" s="53"/>
      <c r="FK727" s="53"/>
      <c r="FL727" s="53"/>
      <c r="FM727" s="53"/>
      <c r="FN727" s="53"/>
      <c r="FO727" s="53"/>
      <c r="FP727" s="53"/>
      <c r="FQ727" s="53"/>
      <c r="FR727" s="53"/>
      <c r="FS727" s="53"/>
      <c r="FT727" s="53"/>
      <c r="FU727" s="53"/>
      <c r="FV727" s="53"/>
      <c r="FW727" s="53"/>
      <c r="FX727" s="53"/>
      <c r="FY727" s="53"/>
      <c r="FZ727" s="53"/>
      <c r="GA727" s="53"/>
      <c r="GB727" s="53"/>
      <c r="GC727" s="53"/>
      <c r="GD727" s="53"/>
      <c r="GE727" s="53"/>
      <c r="GF727" s="53"/>
      <c r="GG727" s="53"/>
      <c r="GH727" s="53"/>
      <c r="GI727" s="53"/>
      <c r="GJ727" s="53"/>
      <c r="GK727" s="53"/>
      <c r="GL727" s="53"/>
      <c r="GM727" s="53"/>
      <c r="GN727" s="53"/>
      <c r="GO727" s="53"/>
      <c r="GP727" s="53"/>
      <c r="GQ727" s="53"/>
      <c r="GR727" s="53"/>
      <c r="GS727" s="53"/>
      <c r="GT727" s="53"/>
      <c r="GU727" s="53"/>
      <c r="GV727" s="53"/>
      <c r="GW727" s="53"/>
      <c r="GX727" s="53"/>
      <c r="GY727" s="53"/>
      <c r="GZ727" s="53"/>
      <c r="HA727" s="53"/>
      <c r="HB727" s="53"/>
      <c r="HC727" s="53"/>
      <c r="HD727" s="53"/>
      <c r="HE727" s="53"/>
      <c r="HF727" s="53"/>
      <c r="HG727" s="53"/>
      <c r="HH727" s="53"/>
      <c r="HI727" s="53"/>
      <c r="HJ727" s="53"/>
      <c r="HK727" s="53"/>
      <c r="HL727" s="53"/>
      <c r="HM727" s="53"/>
      <c r="HN727" s="53"/>
      <c r="HO727" s="53"/>
      <c r="HP727" s="53"/>
      <c r="HQ727" s="53"/>
      <c r="HR727" s="53"/>
      <c r="HS727" s="53"/>
      <c r="HT727" s="53"/>
      <c r="HU727" s="53"/>
      <c r="HV727" s="53"/>
      <c r="HW727" s="53"/>
      <c r="HX727" s="53"/>
      <c r="HY727" s="53"/>
      <c r="HZ727" s="53"/>
      <c r="IA727" s="53"/>
    </row>
    <row r="728" spans="1:235" ht="11.25">
      <c r="A728" s="1"/>
      <c r="B728" s="1"/>
      <c r="C728" s="1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104"/>
      <c r="O728" s="104"/>
      <c r="P728" s="104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3"/>
      <c r="AM728" s="53"/>
      <c r="AN728" s="53"/>
      <c r="AO728" s="53"/>
      <c r="AP728" s="53"/>
      <c r="AQ728" s="53"/>
      <c r="AR728" s="53"/>
      <c r="AS728" s="53"/>
      <c r="AT728" s="53"/>
      <c r="AU728" s="53"/>
      <c r="AV728" s="53"/>
      <c r="AW728" s="53"/>
      <c r="AX728" s="53"/>
      <c r="AY728" s="53"/>
      <c r="AZ728" s="53"/>
      <c r="BA728" s="53"/>
      <c r="BB728" s="53"/>
      <c r="BC728" s="53"/>
      <c r="BD728" s="53"/>
      <c r="BE728" s="53"/>
      <c r="BF728" s="53"/>
      <c r="BG728" s="53"/>
      <c r="BH728" s="53"/>
      <c r="BI728" s="53"/>
      <c r="BJ728" s="53"/>
      <c r="BK728" s="53"/>
      <c r="BL728" s="53"/>
      <c r="BM728" s="53"/>
      <c r="BN728" s="53"/>
      <c r="BO728" s="53"/>
      <c r="BP728" s="53"/>
      <c r="BQ728" s="53"/>
      <c r="BR728" s="53"/>
      <c r="BS728" s="53"/>
      <c r="BT728" s="53"/>
      <c r="BU728" s="53"/>
      <c r="BV728" s="53"/>
      <c r="BW728" s="53"/>
      <c r="BX728" s="53"/>
      <c r="BY728" s="53"/>
      <c r="BZ728" s="53"/>
      <c r="CA728" s="53"/>
      <c r="CB728" s="53"/>
      <c r="CC728" s="53"/>
      <c r="CD728" s="53"/>
      <c r="CE728" s="53"/>
      <c r="CF728" s="53"/>
      <c r="CG728" s="53"/>
      <c r="CH728" s="53"/>
      <c r="CI728" s="53"/>
      <c r="CJ728" s="53"/>
      <c r="CK728" s="53"/>
      <c r="CL728" s="53"/>
      <c r="CM728" s="53"/>
      <c r="CN728" s="53"/>
      <c r="CO728" s="53"/>
      <c r="CP728" s="53"/>
      <c r="CQ728" s="53"/>
      <c r="CR728" s="53"/>
      <c r="CS728" s="53"/>
      <c r="CT728" s="53"/>
      <c r="CU728" s="53"/>
      <c r="CV728" s="53"/>
      <c r="CW728" s="53"/>
      <c r="CX728" s="53"/>
      <c r="CY728" s="53"/>
      <c r="CZ728" s="53"/>
      <c r="DA728" s="53"/>
      <c r="DB728" s="53"/>
      <c r="DC728" s="53"/>
      <c r="DD728" s="53"/>
      <c r="DE728" s="53"/>
      <c r="DF728" s="53"/>
      <c r="DG728" s="53"/>
      <c r="DH728" s="53"/>
      <c r="DI728" s="53"/>
      <c r="DJ728" s="53"/>
      <c r="DK728" s="53"/>
      <c r="DL728" s="53"/>
      <c r="DM728" s="53"/>
      <c r="DN728" s="53"/>
      <c r="DO728" s="53"/>
      <c r="DP728" s="53"/>
      <c r="DQ728" s="53"/>
      <c r="DR728" s="53"/>
      <c r="DS728" s="53"/>
      <c r="DT728" s="53"/>
      <c r="DU728" s="53"/>
      <c r="DV728" s="53"/>
      <c r="DW728" s="53"/>
      <c r="DX728" s="53"/>
      <c r="DY728" s="53"/>
      <c r="DZ728" s="53"/>
      <c r="EA728" s="53"/>
      <c r="EB728" s="53"/>
      <c r="EC728" s="53"/>
      <c r="ED728" s="53"/>
      <c r="EE728" s="53"/>
      <c r="EF728" s="53"/>
      <c r="EG728" s="53"/>
      <c r="EH728" s="53"/>
      <c r="EI728" s="53"/>
      <c r="EJ728" s="53"/>
      <c r="EK728" s="53"/>
      <c r="EL728" s="53"/>
      <c r="EM728" s="53"/>
      <c r="EN728" s="53"/>
      <c r="EO728" s="53"/>
      <c r="EP728" s="53"/>
      <c r="EQ728" s="53"/>
      <c r="ER728" s="53"/>
      <c r="ES728" s="53"/>
      <c r="ET728" s="53"/>
      <c r="EU728" s="53"/>
      <c r="EV728" s="53"/>
      <c r="EW728" s="53"/>
      <c r="EX728" s="53"/>
      <c r="EY728" s="53"/>
      <c r="EZ728" s="53"/>
      <c r="FA728" s="53"/>
      <c r="FB728" s="53"/>
      <c r="FC728" s="53"/>
      <c r="FD728" s="53"/>
      <c r="FE728" s="53"/>
      <c r="FF728" s="53"/>
      <c r="FG728" s="53"/>
      <c r="FH728" s="53"/>
      <c r="FI728" s="53"/>
      <c r="FJ728" s="53"/>
      <c r="FK728" s="53"/>
      <c r="FL728" s="53"/>
      <c r="FM728" s="53"/>
      <c r="FN728" s="53"/>
      <c r="FO728" s="53"/>
      <c r="FP728" s="53"/>
      <c r="FQ728" s="53"/>
      <c r="FR728" s="53"/>
      <c r="FS728" s="53"/>
      <c r="FT728" s="53"/>
      <c r="FU728" s="53"/>
      <c r="FV728" s="53"/>
      <c r="FW728" s="53"/>
      <c r="FX728" s="53"/>
      <c r="FY728" s="53"/>
      <c r="FZ728" s="53"/>
      <c r="GA728" s="53"/>
      <c r="GB728" s="53"/>
      <c r="GC728" s="53"/>
      <c r="GD728" s="53"/>
      <c r="GE728" s="53"/>
      <c r="GF728" s="53"/>
      <c r="GG728" s="53"/>
      <c r="GH728" s="53"/>
      <c r="GI728" s="53"/>
      <c r="GJ728" s="53"/>
      <c r="GK728" s="53"/>
      <c r="GL728" s="53"/>
      <c r="GM728" s="53"/>
      <c r="GN728" s="53"/>
      <c r="GO728" s="53"/>
      <c r="GP728" s="53"/>
      <c r="GQ728" s="53"/>
      <c r="GR728" s="53"/>
      <c r="GS728" s="53"/>
      <c r="GT728" s="53"/>
      <c r="GU728" s="53"/>
      <c r="GV728" s="53"/>
      <c r="GW728" s="53"/>
      <c r="GX728" s="53"/>
      <c r="GY728" s="53"/>
      <c r="GZ728" s="53"/>
      <c r="HA728" s="53"/>
      <c r="HB728" s="53"/>
      <c r="HC728" s="53"/>
      <c r="HD728" s="53"/>
      <c r="HE728" s="53"/>
      <c r="HF728" s="53"/>
      <c r="HG728" s="53"/>
      <c r="HH728" s="53"/>
      <c r="HI728" s="53"/>
      <c r="HJ728" s="53"/>
      <c r="HK728" s="53"/>
      <c r="HL728" s="53"/>
      <c r="HM728" s="53"/>
      <c r="HN728" s="53"/>
      <c r="HO728" s="53"/>
      <c r="HP728" s="53"/>
      <c r="HQ728" s="53"/>
      <c r="HR728" s="53"/>
      <c r="HS728" s="53"/>
      <c r="HT728" s="53"/>
      <c r="HU728" s="53"/>
      <c r="HV728" s="53"/>
      <c r="HW728" s="53"/>
      <c r="HX728" s="53"/>
      <c r="HY728" s="53"/>
      <c r="HZ728" s="53"/>
      <c r="IA728" s="53"/>
    </row>
    <row r="729" spans="1:235" ht="11.25">
      <c r="A729" s="1"/>
      <c r="B729" s="1"/>
      <c r="C729" s="1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104"/>
      <c r="O729" s="104"/>
      <c r="P729" s="104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3"/>
      <c r="AM729" s="53"/>
      <c r="AN729" s="53"/>
      <c r="AO729" s="53"/>
      <c r="AP729" s="53"/>
      <c r="AQ729" s="53"/>
      <c r="AR729" s="53"/>
      <c r="AS729" s="53"/>
      <c r="AT729" s="53"/>
      <c r="AU729" s="53"/>
      <c r="AV729" s="53"/>
      <c r="AW729" s="53"/>
      <c r="AX729" s="53"/>
      <c r="AY729" s="53"/>
      <c r="AZ729" s="53"/>
      <c r="BA729" s="53"/>
      <c r="BB729" s="53"/>
      <c r="BC729" s="53"/>
      <c r="BD729" s="53"/>
      <c r="BE729" s="53"/>
      <c r="BF729" s="53"/>
      <c r="BG729" s="53"/>
      <c r="BH729" s="53"/>
      <c r="BI729" s="53"/>
      <c r="BJ729" s="53"/>
      <c r="BK729" s="53"/>
      <c r="BL729" s="53"/>
      <c r="BM729" s="53"/>
      <c r="BN729" s="53"/>
      <c r="BO729" s="53"/>
      <c r="BP729" s="53"/>
      <c r="BQ729" s="53"/>
      <c r="BR729" s="53"/>
      <c r="BS729" s="53"/>
      <c r="BT729" s="53"/>
      <c r="BU729" s="53"/>
      <c r="BV729" s="53"/>
      <c r="BW729" s="53"/>
      <c r="BX729" s="53"/>
      <c r="BY729" s="53"/>
      <c r="BZ729" s="53"/>
      <c r="CA729" s="53"/>
      <c r="CB729" s="53"/>
      <c r="CC729" s="53"/>
      <c r="CD729" s="53"/>
      <c r="CE729" s="53"/>
      <c r="CF729" s="53"/>
      <c r="CG729" s="53"/>
      <c r="CH729" s="53"/>
      <c r="CI729" s="53"/>
      <c r="CJ729" s="53"/>
      <c r="CK729" s="53"/>
      <c r="CL729" s="53"/>
      <c r="CM729" s="53"/>
      <c r="CN729" s="53"/>
      <c r="CO729" s="53"/>
      <c r="CP729" s="53"/>
      <c r="CQ729" s="53"/>
      <c r="CR729" s="53"/>
      <c r="CS729" s="53"/>
      <c r="CT729" s="53"/>
      <c r="CU729" s="53"/>
      <c r="CV729" s="53"/>
      <c r="CW729" s="53"/>
      <c r="CX729" s="53"/>
      <c r="CY729" s="53"/>
      <c r="CZ729" s="53"/>
      <c r="DA729" s="53"/>
      <c r="DB729" s="53"/>
      <c r="DC729" s="53"/>
      <c r="DD729" s="53"/>
      <c r="DE729" s="53"/>
      <c r="DF729" s="53"/>
      <c r="DG729" s="53"/>
      <c r="DH729" s="53"/>
      <c r="DI729" s="53"/>
      <c r="DJ729" s="53"/>
      <c r="DK729" s="53"/>
      <c r="DL729" s="53"/>
      <c r="DM729" s="53"/>
      <c r="DN729" s="53"/>
      <c r="DO729" s="53"/>
      <c r="DP729" s="53"/>
      <c r="DQ729" s="53"/>
      <c r="DR729" s="53"/>
      <c r="DS729" s="53"/>
      <c r="DT729" s="53"/>
      <c r="DU729" s="53"/>
      <c r="DV729" s="53"/>
      <c r="DW729" s="53"/>
      <c r="DX729" s="53"/>
      <c r="DY729" s="53"/>
      <c r="DZ729" s="53"/>
      <c r="EA729" s="53"/>
      <c r="EB729" s="53"/>
      <c r="EC729" s="53"/>
      <c r="ED729" s="53"/>
      <c r="EE729" s="53"/>
      <c r="EF729" s="53"/>
      <c r="EG729" s="53"/>
      <c r="EH729" s="53"/>
      <c r="EI729" s="53"/>
      <c r="EJ729" s="53"/>
      <c r="EK729" s="53"/>
      <c r="EL729" s="53"/>
      <c r="EM729" s="53"/>
      <c r="EN729" s="53"/>
      <c r="EO729" s="53"/>
      <c r="EP729" s="53"/>
      <c r="EQ729" s="53"/>
      <c r="ER729" s="53"/>
      <c r="ES729" s="53"/>
      <c r="ET729" s="53"/>
      <c r="EU729" s="53"/>
      <c r="EV729" s="53"/>
      <c r="EW729" s="53"/>
      <c r="EX729" s="53"/>
      <c r="EY729" s="53"/>
      <c r="EZ729" s="53"/>
      <c r="FA729" s="53"/>
      <c r="FB729" s="53"/>
      <c r="FC729" s="53"/>
      <c r="FD729" s="53"/>
      <c r="FE729" s="53"/>
      <c r="FF729" s="53"/>
      <c r="FG729" s="53"/>
      <c r="FH729" s="53"/>
      <c r="FI729" s="53"/>
      <c r="FJ729" s="53"/>
      <c r="FK729" s="53"/>
      <c r="FL729" s="53"/>
      <c r="FM729" s="53"/>
      <c r="FN729" s="53"/>
      <c r="FO729" s="53"/>
      <c r="FP729" s="53"/>
      <c r="FQ729" s="53"/>
      <c r="FR729" s="53"/>
      <c r="FS729" s="53"/>
      <c r="FT729" s="53"/>
      <c r="FU729" s="53"/>
      <c r="FV729" s="53"/>
      <c r="FW729" s="53"/>
      <c r="FX729" s="53"/>
      <c r="FY729" s="53"/>
      <c r="FZ729" s="53"/>
      <c r="GA729" s="53"/>
      <c r="GB729" s="53"/>
      <c r="GC729" s="53"/>
      <c r="GD729" s="53"/>
      <c r="GE729" s="53"/>
      <c r="GF729" s="53"/>
      <c r="GG729" s="53"/>
      <c r="GH729" s="53"/>
      <c r="GI729" s="53"/>
      <c r="GJ729" s="53"/>
      <c r="GK729" s="53"/>
      <c r="GL729" s="53"/>
      <c r="GM729" s="53"/>
      <c r="GN729" s="53"/>
      <c r="GO729" s="53"/>
      <c r="GP729" s="53"/>
      <c r="GQ729" s="53"/>
      <c r="GR729" s="53"/>
      <c r="GS729" s="53"/>
      <c r="GT729" s="53"/>
      <c r="GU729" s="53"/>
      <c r="GV729" s="53"/>
      <c r="GW729" s="53"/>
      <c r="GX729" s="53"/>
      <c r="GY729" s="53"/>
      <c r="GZ729" s="53"/>
      <c r="HA729" s="53"/>
      <c r="HB729" s="53"/>
      <c r="HC729" s="53"/>
      <c r="HD729" s="53"/>
      <c r="HE729" s="53"/>
      <c r="HF729" s="53"/>
      <c r="HG729" s="53"/>
      <c r="HH729" s="53"/>
      <c r="HI729" s="53"/>
      <c r="HJ729" s="53"/>
      <c r="HK729" s="53"/>
      <c r="HL729" s="53"/>
      <c r="HM729" s="53"/>
      <c r="HN729" s="53"/>
      <c r="HO729" s="53"/>
      <c r="HP729" s="53"/>
      <c r="HQ729" s="53"/>
      <c r="HR729" s="53"/>
      <c r="HS729" s="53"/>
      <c r="HT729" s="53"/>
      <c r="HU729" s="53"/>
      <c r="HV729" s="53"/>
      <c r="HW729" s="53"/>
      <c r="HX729" s="53"/>
      <c r="HY729" s="53"/>
      <c r="HZ729" s="53"/>
      <c r="IA729" s="53"/>
    </row>
    <row r="730" spans="1:235" ht="11.25">
      <c r="A730" s="1"/>
      <c r="B730" s="1"/>
      <c r="C730" s="1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104"/>
      <c r="O730" s="104"/>
      <c r="P730" s="104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3"/>
      <c r="AM730" s="53"/>
      <c r="AN730" s="53"/>
      <c r="AO730" s="53"/>
      <c r="AP730" s="53"/>
      <c r="AQ730" s="53"/>
      <c r="AR730" s="53"/>
      <c r="AS730" s="53"/>
      <c r="AT730" s="53"/>
      <c r="AU730" s="53"/>
      <c r="AV730" s="53"/>
      <c r="AW730" s="53"/>
      <c r="AX730" s="53"/>
      <c r="AY730" s="53"/>
      <c r="AZ730" s="53"/>
      <c r="BA730" s="53"/>
      <c r="BB730" s="53"/>
      <c r="BC730" s="53"/>
      <c r="BD730" s="53"/>
      <c r="BE730" s="53"/>
      <c r="BF730" s="53"/>
      <c r="BG730" s="53"/>
      <c r="BH730" s="53"/>
      <c r="BI730" s="53"/>
      <c r="BJ730" s="53"/>
      <c r="BK730" s="53"/>
      <c r="BL730" s="53"/>
      <c r="BM730" s="53"/>
      <c r="BN730" s="53"/>
      <c r="BO730" s="53"/>
      <c r="BP730" s="53"/>
      <c r="BQ730" s="53"/>
      <c r="BR730" s="53"/>
      <c r="BS730" s="53"/>
      <c r="BT730" s="53"/>
      <c r="BU730" s="53"/>
      <c r="BV730" s="53"/>
      <c r="BW730" s="53"/>
      <c r="BX730" s="53"/>
      <c r="BY730" s="53"/>
      <c r="BZ730" s="53"/>
      <c r="CA730" s="53"/>
      <c r="CB730" s="53"/>
      <c r="CC730" s="53"/>
      <c r="CD730" s="53"/>
      <c r="CE730" s="53"/>
      <c r="CF730" s="53"/>
      <c r="CG730" s="53"/>
      <c r="CH730" s="53"/>
      <c r="CI730" s="53"/>
      <c r="CJ730" s="53"/>
      <c r="CK730" s="53"/>
      <c r="CL730" s="53"/>
      <c r="CM730" s="53"/>
      <c r="CN730" s="53"/>
      <c r="CO730" s="53"/>
      <c r="CP730" s="53"/>
      <c r="CQ730" s="53"/>
      <c r="CR730" s="53"/>
      <c r="CS730" s="53"/>
      <c r="CT730" s="53"/>
      <c r="CU730" s="53"/>
      <c r="CV730" s="53"/>
      <c r="CW730" s="53"/>
      <c r="CX730" s="53"/>
      <c r="CY730" s="53"/>
      <c r="CZ730" s="53"/>
      <c r="DA730" s="53"/>
      <c r="DB730" s="53"/>
      <c r="DC730" s="53"/>
      <c r="DD730" s="53"/>
      <c r="DE730" s="53"/>
      <c r="DF730" s="53"/>
      <c r="DG730" s="53"/>
      <c r="DH730" s="53"/>
      <c r="DI730" s="53"/>
      <c r="DJ730" s="53"/>
      <c r="DK730" s="53"/>
      <c r="DL730" s="53"/>
      <c r="DM730" s="53"/>
      <c r="DN730" s="53"/>
      <c r="DO730" s="53"/>
      <c r="DP730" s="53"/>
      <c r="DQ730" s="53"/>
      <c r="DR730" s="53"/>
      <c r="DS730" s="53"/>
      <c r="DT730" s="53"/>
      <c r="DU730" s="53"/>
      <c r="DV730" s="53"/>
      <c r="DW730" s="53"/>
      <c r="DX730" s="53"/>
      <c r="DY730" s="53"/>
      <c r="DZ730" s="53"/>
      <c r="EA730" s="53"/>
      <c r="EB730" s="53"/>
      <c r="EC730" s="53"/>
      <c r="ED730" s="53"/>
      <c r="EE730" s="53"/>
      <c r="EF730" s="53"/>
      <c r="EG730" s="53"/>
      <c r="EH730" s="53"/>
      <c r="EI730" s="53"/>
      <c r="EJ730" s="53"/>
      <c r="EK730" s="53"/>
      <c r="EL730" s="53"/>
      <c r="EM730" s="53"/>
      <c r="EN730" s="53"/>
      <c r="EO730" s="53"/>
      <c r="EP730" s="53"/>
      <c r="EQ730" s="53"/>
      <c r="ER730" s="53"/>
      <c r="ES730" s="53"/>
      <c r="ET730" s="53"/>
      <c r="EU730" s="53"/>
      <c r="EV730" s="53"/>
      <c r="EW730" s="53"/>
      <c r="EX730" s="53"/>
      <c r="EY730" s="53"/>
      <c r="EZ730" s="53"/>
      <c r="FA730" s="53"/>
      <c r="FB730" s="53"/>
      <c r="FC730" s="53"/>
      <c r="FD730" s="53"/>
      <c r="FE730" s="53"/>
      <c r="FF730" s="53"/>
      <c r="FG730" s="53"/>
      <c r="FH730" s="53"/>
      <c r="FI730" s="53"/>
      <c r="FJ730" s="53"/>
      <c r="FK730" s="53"/>
      <c r="FL730" s="53"/>
      <c r="FM730" s="53"/>
      <c r="FN730" s="53"/>
      <c r="FO730" s="53"/>
      <c r="FP730" s="53"/>
      <c r="FQ730" s="53"/>
      <c r="FR730" s="53"/>
      <c r="FS730" s="53"/>
      <c r="FT730" s="53"/>
      <c r="FU730" s="53"/>
      <c r="FV730" s="53"/>
      <c r="FW730" s="53"/>
      <c r="FX730" s="53"/>
      <c r="FY730" s="53"/>
      <c r="FZ730" s="53"/>
      <c r="GA730" s="53"/>
      <c r="GB730" s="53"/>
      <c r="GC730" s="53"/>
      <c r="GD730" s="53"/>
      <c r="GE730" s="53"/>
      <c r="GF730" s="53"/>
      <c r="GG730" s="53"/>
      <c r="GH730" s="53"/>
      <c r="GI730" s="53"/>
      <c r="GJ730" s="53"/>
      <c r="GK730" s="53"/>
      <c r="GL730" s="53"/>
      <c r="GM730" s="53"/>
      <c r="GN730" s="53"/>
      <c r="GO730" s="53"/>
      <c r="GP730" s="53"/>
      <c r="GQ730" s="53"/>
      <c r="GR730" s="53"/>
      <c r="GS730" s="53"/>
      <c r="GT730" s="53"/>
      <c r="GU730" s="53"/>
      <c r="GV730" s="53"/>
      <c r="GW730" s="53"/>
      <c r="GX730" s="53"/>
      <c r="GY730" s="53"/>
      <c r="GZ730" s="53"/>
      <c r="HA730" s="53"/>
      <c r="HB730" s="53"/>
      <c r="HC730" s="53"/>
      <c r="HD730" s="53"/>
      <c r="HE730" s="53"/>
      <c r="HF730" s="53"/>
      <c r="HG730" s="53"/>
      <c r="HH730" s="53"/>
      <c r="HI730" s="53"/>
      <c r="HJ730" s="53"/>
      <c r="HK730" s="53"/>
      <c r="HL730" s="53"/>
      <c r="HM730" s="53"/>
      <c r="HN730" s="53"/>
      <c r="HO730" s="53"/>
      <c r="HP730" s="53"/>
      <c r="HQ730" s="53"/>
      <c r="HR730" s="53"/>
      <c r="HS730" s="53"/>
      <c r="HT730" s="53"/>
      <c r="HU730" s="53"/>
      <c r="HV730" s="53"/>
      <c r="HW730" s="53"/>
      <c r="HX730" s="53"/>
      <c r="HY730" s="53"/>
      <c r="HZ730" s="53"/>
      <c r="IA730" s="53"/>
    </row>
    <row r="731" spans="1:235" ht="11.25">
      <c r="A731" s="1"/>
      <c r="B731" s="1"/>
      <c r="C731" s="1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104"/>
      <c r="O731" s="104"/>
      <c r="P731" s="104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3"/>
      <c r="AM731" s="53"/>
      <c r="AN731" s="53"/>
      <c r="AO731" s="53"/>
      <c r="AP731" s="53"/>
      <c r="AQ731" s="53"/>
      <c r="AR731" s="53"/>
      <c r="AS731" s="53"/>
      <c r="AT731" s="53"/>
      <c r="AU731" s="53"/>
      <c r="AV731" s="53"/>
      <c r="AW731" s="53"/>
      <c r="AX731" s="53"/>
      <c r="AY731" s="53"/>
      <c r="AZ731" s="53"/>
      <c r="BA731" s="53"/>
      <c r="BB731" s="53"/>
      <c r="BC731" s="53"/>
      <c r="BD731" s="53"/>
      <c r="BE731" s="53"/>
      <c r="BF731" s="53"/>
      <c r="BG731" s="53"/>
      <c r="BH731" s="53"/>
      <c r="BI731" s="53"/>
      <c r="BJ731" s="53"/>
      <c r="BK731" s="53"/>
      <c r="BL731" s="53"/>
      <c r="BM731" s="53"/>
      <c r="BN731" s="53"/>
      <c r="BO731" s="53"/>
      <c r="BP731" s="53"/>
      <c r="BQ731" s="53"/>
      <c r="BR731" s="53"/>
      <c r="BS731" s="53"/>
      <c r="BT731" s="53"/>
      <c r="BU731" s="53"/>
      <c r="BV731" s="53"/>
      <c r="BW731" s="53"/>
      <c r="BX731" s="53"/>
      <c r="BY731" s="53"/>
      <c r="BZ731" s="53"/>
      <c r="CA731" s="53"/>
      <c r="CB731" s="53"/>
      <c r="CC731" s="53"/>
      <c r="CD731" s="53"/>
      <c r="CE731" s="53"/>
      <c r="CF731" s="53"/>
      <c r="CG731" s="53"/>
      <c r="CH731" s="53"/>
      <c r="CI731" s="53"/>
      <c r="CJ731" s="53"/>
      <c r="CK731" s="53"/>
      <c r="CL731" s="53"/>
      <c r="CM731" s="53"/>
      <c r="CN731" s="53"/>
      <c r="CO731" s="53"/>
      <c r="CP731" s="53"/>
      <c r="CQ731" s="53"/>
      <c r="CR731" s="53"/>
      <c r="CS731" s="53"/>
      <c r="CT731" s="53"/>
      <c r="CU731" s="53"/>
      <c r="CV731" s="53"/>
      <c r="CW731" s="53"/>
      <c r="CX731" s="53"/>
      <c r="CY731" s="53"/>
      <c r="CZ731" s="53"/>
      <c r="DA731" s="53"/>
      <c r="DB731" s="53"/>
      <c r="DC731" s="53"/>
      <c r="DD731" s="53"/>
      <c r="DE731" s="53"/>
      <c r="DF731" s="53"/>
      <c r="DG731" s="53"/>
      <c r="DH731" s="53"/>
      <c r="DI731" s="53"/>
      <c r="DJ731" s="53"/>
      <c r="DK731" s="53"/>
      <c r="DL731" s="53"/>
      <c r="DM731" s="53"/>
      <c r="DN731" s="53"/>
      <c r="DO731" s="53"/>
      <c r="DP731" s="53"/>
      <c r="DQ731" s="53"/>
      <c r="DR731" s="53"/>
      <c r="DS731" s="53"/>
      <c r="DT731" s="53"/>
      <c r="DU731" s="53"/>
      <c r="DV731" s="53"/>
      <c r="DW731" s="53"/>
      <c r="DX731" s="53"/>
      <c r="DY731" s="53"/>
      <c r="DZ731" s="53"/>
      <c r="EA731" s="53"/>
      <c r="EB731" s="53"/>
      <c r="EC731" s="53"/>
      <c r="ED731" s="53"/>
      <c r="EE731" s="53"/>
      <c r="EF731" s="53"/>
      <c r="EG731" s="53"/>
      <c r="EH731" s="53"/>
      <c r="EI731" s="53"/>
      <c r="EJ731" s="53"/>
      <c r="EK731" s="53"/>
      <c r="EL731" s="53"/>
      <c r="EM731" s="53"/>
      <c r="EN731" s="53"/>
      <c r="EO731" s="53"/>
      <c r="EP731" s="53"/>
      <c r="EQ731" s="53"/>
      <c r="ER731" s="53"/>
      <c r="ES731" s="53"/>
      <c r="ET731" s="53"/>
      <c r="EU731" s="53"/>
      <c r="EV731" s="53"/>
      <c r="EW731" s="53"/>
      <c r="EX731" s="53"/>
      <c r="EY731" s="53"/>
      <c r="EZ731" s="53"/>
      <c r="FA731" s="53"/>
      <c r="FB731" s="53"/>
      <c r="FC731" s="53"/>
      <c r="FD731" s="53"/>
      <c r="FE731" s="53"/>
      <c r="FF731" s="53"/>
      <c r="FG731" s="53"/>
      <c r="FH731" s="53"/>
      <c r="FI731" s="53"/>
      <c r="FJ731" s="53"/>
      <c r="FK731" s="53"/>
      <c r="FL731" s="53"/>
      <c r="FM731" s="53"/>
      <c r="FN731" s="53"/>
      <c r="FO731" s="53"/>
      <c r="FP731" s="53"/>
      <c r="FQ731" s="53"/>
      <c r="FR731" s="53"/>
      <c r="FS731" s="53"/>
      <c r="FT731" s="53"/>
      <c r="FU731" s="53"/>
      <c r="FV731" s="53"/>
      <c r="FW731" s="53"/>
      <c r="FX731" s="53"/>
      <c r="FY731" s="53"/>
      <c r="FZ731" s="53"/>
      <c r="GA731" s="53"/>
      <c r="GB731" s="53"/>
      <c r="GC731" s="53"/>
      <c r="GD731" s="53"/>
      <c r="GE731" s="53"/>
      <c r="GF731" s="53"/>
      <c r="GG731" s="53"/>
      <c r="GH731" s="53"/>
      <c r="GI731" s="53"/>
      <c r="GJ731" s="53"/>
      <c r="GK731" s="53"/>
      <c r="GL731" s="53"/>
      <c r="GM731" s="53"/>
      <c r="GN731" s="53"/>
      <c r="GO731" s="53"/>
      <c r="GP731" s="53"/>
      <c r="GQ731" s="53"/>
      <c r="GR731" s="53"/>
      <c r="GS731" s="53"/>
      <c r="GT731" s="53"/>
      <c r="GU731" s="53"/>
      <c r="GV731" s="53"/>
      <c r="GW731" s="53"/>
      <c r="GX731" s="53"/>
      <c r="GY731" s="53"/>
      <c r="GZ731" s="53"/>
      <c r="HA731" s="53"/>
      <c r="HB731" s="53"/>
      <c r="HC731" s="53"/>
      <c r="HD731" s="53"/>
      <c r="HE731" s="53"/>
      <c r="HF731" s="53"/>
      <c r="HG731" s="53"/>
      <c r="HH731" s="53"/>
      <c r="HI731" s="53"/>
      <c r="HJ731" s="53"/>
      <c r="HK731" s="53"/>
      <c r="HL731" s="53"/>
      <c r="HM731" s="53"/>
      <c r="HN731" s="53"/>
      <c r="HO731" s="53"/>
      <c r="HP731" s="53"/>
      <c r="HQ731" s="53"/>
      <c r="HR731" s="53"/>
      <c r="HS731" s="53"/>
      <c r="HT731" s="53"/>
      <c r="HU731" s="53"/>
      <c r="HV731" s="53"/>
      <c r="HW731" s="53"/>
      <c r="HX731" s="53"/>
      <c r="HY731" s="53"/>
      <c r="HZ731" s="53"/>
      <c r="IA731" s="53"/>
    </row>
    <row r="732" spans="1:235" ht="11.25">
      <c r="A732" s="1"/>
      <c r="B732" s="1"/>
      <c r="C732" s="1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104"/>
      <c r="O732" s="104"/>
      <c r="P732" s="104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3"/>
      <c r="AM732" s="53"/>
      <c r="AN732" s="53"/>
      <c r="AO732" s="53"/>
      <c r="AP732" s="53"/>
      <c r="AQ732" s="53"/>
      <c r="AR732" s="53"/>
      <c r="AS732" s="53"/>
      <c r="AT732" s="53"/>
      <c r="AU732" s="53"/>
      <c r="AV732" s="53"/>
      <c r="AW732" s="53"/>
      <c r="AX732" s="53"/>
      <c r="AY732" s="53"/>
      <c r="AZ732" s="53"/>
      <c r="BA732" s="53"/>
      <c r="BB732" s="53"/>
      <c r="BC732" s="53"/>
      <c r="BD732" s="53"/>
      <c r="BE732" s="53"/>
      <c r="BF732" s="53"/>
      <c r="BG732" s="53"/>
      <c r="BH732" s="53"/>
      <c r="BI732" s="53"/>
      <c r="BJ732" s="53"/>
      <c r="BK732" s="53"/>
      <c r="BL732" s="53"/>
      <c r="BM732" s="53"/>
      <c r="BN732" s="53"/>
      <c r="BO732" s="53"/>
      <c r="BP732" s="53"/>
      <c r="BQ732" s="53"/>
      <c r="BR732" s="53"/>
      <c r="BS732" s="53"/>
      <c r="BT732" s="53"/>
      <c r="BU732" s="53"/>
      <c r="BV732" s="53"/>
      <c r="BW732" s="53"/>
      <c r="BX732" s="53"/>
      <c r="BY732" s="53"/>
      <c r="BZ732" s="53"/>
      <c r="CA732" s="53"/>
      <c r="CB732" s="53"/>
      <c r="CC732" s="53"/>
      <c r="CD732" s="53"/>
      <c r="CE732" s="53"/>
      <c r="CF732" s="53"/>
      <c r="CG732" s="53"/>
      <c r="CH732" s="53"/>
      <c r="CI732" s="53"/>
      <c r="CJ732" s="53"/>
      <c r="CK732" s="53"/>
      <c r="CL732" s="53"/>
      <c r="CM732" s="53"/>
      <c r="CN732" s="53"/>
      <c r="CO732" s="53"/>
      <c r="CP732" s="53"/>
      <c r="CQ732" s="53"/>
      <c r="CR732" s="53"/>
      <c r="CS732" s="53"/>
      <c r="CT732" s="53"/>
      <c r="CU732" s="53"/>
      <c r="CV732" s="53"/>
      <c r="CW732" s="53"/>
      <c r="CX732" s="53"/>
      <c r="CY732" s="53"/>
      <c r="CZ732" s="53"/>
      <c r="DA732" s="53"/>
      <c r="DB732" s="53"/>
      <c r="DC732" s="53"/>
      <c r="DD732" s="53"/>
      <c r="DE732" s="53"/>
      <c r="DF732" s="53"/>
      <c r="DG732" s="53"/>
      <c r="DH732" s="53"/>
      <c r="DI732" s="53"/>
      <c r="DJ732" s="53"/>
      <c r="DK732" s="53"/>
      <c r="DL732" s="53"/>
      <c r="DM732" s="53"/>
      <c r="DN732" s="53"/>
      <c r="DO732" s="53"/>
      <c r="DP732" s="53"/>
      <c r="DQ732" s="53"/>
      <c r="DR732" s="53"/>
      <c r="DS732" s="53"/>
      <c r="DT732" s="53"/>
      <c r="DU732" s="53"/>
      <c r="DV732" s="53"/>
      <c r="DW732" s="53"/>
      <c r="DX732" s="53"/>
      <c r="DY732" s="53"/>
      <c r="DZ732" s="53"/>
      <c r="EA732" s="53"/>
      <c r="EB732" s="53"/>
      <c r="EC732" s="53"/>
      <c r="ED732" s="53"/>
      <c r="EE732" s="53"/>
      <c r="EF732" s="53"/>
      <c r="EG732" s="53"/>
      <c r="EH732" s="53"/>
      <c r="EI732" s="53"/>
      <c r="EJ732" s="53"/>
      <c r="EK732" s="53"/>
      <c r="EL732" s="53"/>
      <c r="EM732" s="53"/>
      <c r="EN732" s="53"/>
      <c r="EO732" s="53"/>
      <c r="EP732" s="53"/>
      <c r="EQ732" s="53"/>
      <c r="ER732" s="53"/>
      <c r="ES732" s="53"/>
      <c r="ET732" s="53"/>
      <c r="EU732" s="53"/>
      <c r="EV732" s="53"/>
      <c r="EW732" s="53"/>
      <c r="EX732" s="53"/>
      <c r="EY732" s="53"/>
      <c r="EZ732" s="53"/>
      <c r="FA732" s="53"/>
      <c r="FB732" s="53"/>
      <c r="FC732" s="53"/>
      <c r="FD732" s="53"/>
      <c r="FE732" s="53"/>
      <c r="FF732" s="53"/>
      <c r="FG732" s="53"/>
      <c r="FH732" s="53"/>
      <c r="FI732" s="53"/>
      <c r="FJ732" s="53"/>
      <c r="FK732" s="53"/>
      <c r="FL732" s="53"/>
      <c r="FM732" s="53"/>
      <c r="FN732" s="53"/>
      <c r="FO732" s="53"/>
      <c r="FP732" s="53"/>
      <c r="FQ732" s="53"/>
      <c r="FR732" s="53"/>
      <c r="FS732" s="53"/>
      <c r="FT732" s="53"/>
      <c r="FU732" s="53"/>
      <c r="FV732" s="53"/>
      <c r="FW732" s="53"/>
      <c r="FX732" s="53"/>
      <c r="FY732" s="53"/>
      <c r="FZ732" s="53"/>
      <c r="GA732" s="53"/>
      <c r="GB732" s="53"/>
      <c r="GC732" s="53"/>
      <c r="GD732" s="53"/>
      <c r="GE732" s="53"/>
      <c r="GF732" s="53"/>
      <c r="GG732" s="53"/>
      <c r="GH732" s="53"/>
      <c r="GI732" s="53"/>
      <c r="GJ732" s="53"/>
      <c r="GK732" s="53"/>
      <c r="GL732" s="53"/>
      <c r="GM732" s="53"/>
      <c r="GN732" s="53"/>
      <c r="GO732" s="53"/>
      <c r="GP732" s="53"/>
      <c r="GQ732" s="53"/>
      <c r="GR732" s="53"/>
      <c r="GS732" s="53"/>
      <c r="GT732" s="53"/>
      <c r="GU732" s="53"/>
      <c r="GV732" s="53"/>
      <c r="GW732" s="53"/>
      <c r="GX732" s="53"/>
      <c r="GY732" s="53"/>
      <c r="GZ732" s="53"/>
      <c r="HA732" s="53"/>
      <c r="HB732" s="53"/>
      <c r="HC732" s="53"/>
      <c r="HD732" s="53"/>
      <c r="HE732" s="53"/>
      <c r="HF732" s="53"/>
      <c r="HG732" s="53"/>
      <c r="HH732" s="53"/>
      <c r="HI732" s="53"/>
      <c r="HJ732" s="53"/>
      <c r="HK732" s="53"/>
      <c r="HL732" s="53"/>
      <c r="HM732" s="53"/>
      <c r="HN732" s="53"/>
      <c r="HO732" s="53"/>
      <c r="HP732" s="53"/>
      <c r="HQ732" s="53"/>
      <c r="HR732" s="53"/>
      <c r="HS732" s="53"/>
      <c r="HT732" s="53"/>
      <c r="HU732" s="53"/>
      <c r="HV732" s="53"/>
      <c r="HW732" s="53"/>
      <c r="HX732" s="53"/>
      <c r="HY732" s="53"/>
      <c r="HZ732" s="53"/>
      <c r="IA732" s="53"/>
    </row>
    <row r="733" spans="1:235" ht="11.25">
      <c r="A733" s="1"/>
      <c r="B733" s="1"/>
      <c r="C733" s="1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104"/>
      <c r="O733" s="104"/>
      <c r="P733" s="104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3"/>
      <c r="AM733" s="53"/>
      <c r="AN733" s="53"/>
      <c r="AO733" s="53"/>
      <c r="AP733" s="53"/>
      <c r="AQ733" s="53"/>
      <c r="AR733" s="53"/>
      <c r="AS733" s="53"/>
      <c r="AT733" s="53"/>
      <c r="AU733" s="53"/>
      <c r="AV733" s="53"/>
      <c r="AW733" s="53"/>
      <c r="AX733" s="53"/>
      <c r="AY733" s="53"/>
      <c r="AZ733" s="53"/>
      <c r="BA733" s="53"/>
      <c r="BB733" s="53"/>
      <c r="BC733" s="53"/>
      <c r="BD733" s="53"/>
      <c r="BE733" s="53"/>
      <c r="BF733" s="53"/>
      <c r="BG733" s="53"/>
      <c r="BH733" s="53"/>
      <c r="BI733" s="53"/>
      <c r="BJ733" s="53"/>
      <c r="BK733" s="53"/>
      <c r="BL733" s="53"/>
      <c r="BM733" s="53"/>
      <c r="BN733" s="53"/>
      <c r="BO733" s="53"/>
      <c r="BP733" s="53"/>
      <c r="BQ733" s="53"/>
      <c r="BR733" s="53"/>
      <c r="BS733" s="53"/>
      <c r="BT733" s="53"/>
      <c r="BU733" s="53"/>
      <c r="BV733" s="53"/>
      <c r="BW733" s="53"/>
      <c r="BX733" s="53"/>
      <c r="BY733" s="53"/>
      <c r="BZ733" s="53"/>
      <c r="CA733" s="53"/>
      <c r="CB733" s="53"/>
      <c r="CC733" s="53"/>
      <c r="CD733" s="53"/>
      <c r="CE733" s="53"/>
      <c r="CF733" s="53"/>
      <c r="CG733" s="53"/>
      <c r="CH733" s="53"/>
      <c r="CI733" s="53"/>
      <c r="CJ733" s="53"/>
      <c r="CK733" s="53"/>
      <c r="CL733" s="53"/>
      <c r="CM733" s="53"/>
      <c r="CN733" s="53"/>
      <c r="CO733" s="53"/>
      <c r="CP733" s="53"/>
      <c r="CQ733" s="53"/>
      <c r="CR733" s="53"/>
      <c r="CS733" s="53"/>
      <c r="CT733" s="53"/>
      <c r="CU733" s="53"/>
      <c r="CV733" s="53"/>
      <c r="CW733" s="53"/>
      <c r="CX733" s="53"/>
      <c r="CY733" s="53"/>
      <c r="CZ733" s="53"/>
      <c r="DA733" s="53"/>
      <c r="DB733" s="53"/>
      <c r="DC733" s="53"/>
      <c r="DD733" s="53"/>
      <c r="DE733" s="53"/>
      <c r="DF733" s="53"/>
      <c r="DG733" s="53"/>
      <c r="DH733" s="53"/>
      <c r="DI733" s="53"/>
      <c r="DJ733" s="53"/>
      <c r="DK733" s="53"/>
      <c r="DL733" s="53"/>
      <c r="DM733" s="53"/>
      <c r="DN733" s="53"/>
      <c r="DO733" s="53"/>
      <c r="DP733" s="53"/>
      <c r="DQ733" s="53"/>
      <c r="DR733" s="53"/>
      <c r="DS733" s="53"/>
      <c r="DT733" s="53"/>
      <c r="DU733" s="53"/>
      <c r="DV733" s="53"/>
      <c r="DW733" s="53"/>
      <c r="DX733" s="53"/>
      <c r="DY733" s="53"/>
      <c r="DZ733" s="53"/>
      <c r="EA733" s="53"/>
      <c r="EB733" s="53"/>
      <c r="EC733" s="53"/>
      <c r="ED733" s="53"/>
      <c r="EE733" s="53"/>
      <c r="EF733" s="53"/>
      <c r="EG733" s="53"/>
      <c r="EH733" s="53"/>
      <c r="EI733" s="53"/>
      <c r="EJ733" s="53"/>
      <c r="EK733" s="53"/>
      <c r="EL733" s="53"/>
      <c r="EM733" s="53"/>
      <c r="EN733" s="53"/>
      <c r="EO733" s="53"/>
      <c r="EP733" s="53"/>
      <c r="EQ733" s="53"/>
      <c r="ER733" s="53"/>
      <c r="ES733" s="53"/>
      <c r="ET733" s="53"/>
      <c r="EU733" s="53"/>
      <c r="EV733" s="53"/>
      <c r="EW733" s="53"/>
      <c r="EX733" s="53"/>
      <c r="EY733" s="53"/>
      <c r="EZ733" s="53"/>
      <c r="FA733" s="53"/>
      <c r="FB733" s="53"/>
      <c r="FC733" s="53"/>
      <c r="FD733" s="53"/>
      <c r="FE733" s="53"/>
      <c r="FF733" s="53"/>
      <c r="FG733" s="53"/>
      <c r="FH733" s="53"/>
      <c r="FI733" s="53"/>
      <c r="FJ733" s="53"/>
      <c r="FK733" s="53"/>
      <c r="FL733" s="53"/>
      <c r="FM733" s="53"/>
      <c r="FN733" s="53"/>
      <c r="FO733" s="53"/>
      <c r="FP733" s="53"/>
      <c r="FQ733" s="53"/>
      <c r="FR733" s="53"/>
      <c r="FS733" s="53"/>
      <c r="FT733" s="53"/>
      <c r="FU733" s="53"/>
      <c r="FV733" s="53"/>
      <c r="FW733" s="53"/>
      <c r="FX733" s="53"/>
      <c r="FY733" s="53"/>
      <c r="FZ733" s="53"/>
      <c r="GA733" s="53"/>
      <c r="GB733" s="53"/>
      <c r="GC733" s="53"/>
      <c r="GD733" s="53"/>
      <c r="GE733" s="53"/>
      <c r="GF733" s="53"/>
      <c r="GG733" s="53"/>
      <c r="GH733" s="53"/>
      <c r="GI733" s="53"/>
      <c r="GJ733" s="53"/>
      <c r="GK733" s="53"/>
      <c r="GL733" s="53"/>
      <c r="GM733" s="53"/>
      <c r="GN733" s="53"/>
      <c r="GO733" s="53"/>
      <c r="GP733" s="53"/>
      <c r="GQ733" s="53"/>
      <c r="GR733" s="53"/>
      <c r="GS733" s="53"/>
      <c r="GT733" s="53"/>
      <c r="GU733" s="53"/>
      <c r="GV733" s="53"/>
      <c r="GW733" s="53"/>
      <c r="GX733" s="53"/>
      <c r="GY733" s="53"/>
      <c r="GZ733" s="53"/>
      <c r="HA733" s="53"/>
      <c r="HB733" s="53"/>
      <c r="HC733" s="53"/>
      <c r="HD733" s="53"/>
      <c r="HE733" s="53"/>
      <c r="HF733" s="53"/>
      <c r="HG733" s="53"/>
      <c r="HH733" s="53"/>
      <c r="HI733" s="53"/>
      <c r="HJ733" s="53"/>
      <c r="HK733" s="53"/>
      <c r="HL733" s="53"/>
      <c r="HM733" s="53"/>
      <c r="HN733" s="53"/>
      <c r="HO733" s="53"/>
      <c r="HP733" s="53"/>
      <c r="HQ733" s="53"/>
      <c r="HR733" s="53"/>
      <c r="HS733" s="53"/>
      <c r="HT733" s="53"/>
      <c r="HU733" s="53"/>
      <c r="HV733" s="53"/>
      <c r="HW733" s="53"/>
      <c r="HX733" s="53"/>
      <c r="HY733" s="53"/>
      <c r="HZ733" s="53"/>
      <c r="IA733" s="53"/>
    </row>
    <row r="734" spans="1:235" ht="11.25">
      <c r="A734" s="1"/>
      <c r="B734" s="1"/>
      <c r="C734" s="1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104"/>
      <c r="O734" s="104"/>
      <c r="P734" s="104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3"/>
      <c r="AM734" s="53"/>
      <c r="AN734" s="53"/>
      <c r="AO734" s="53"/>
      <c r="AP734" s="53"/>
      <c r="AQ734" s="53"/>
      <c r="AR734" s="53"/>
      <c r="AS734" s="53"/>
      <c r="AT734" s="53"/>
      <c r="AU734" s="53"/>
      <c r="AV734" s="53"/>
      <c r="AW734" s="53"/>
      <c r="AX734" s="53"/>
      <c r="AY734" s="53"/>
      <c r="AZ734" s="53"/>
      <c r="BA734" s="53"/>
      <c r="BB734" s="53"/>
      <c r="BC734" s="53"/>
      <c r="BD734" s="53"/>
      <c r="BE734" s="53"/>
      <c r="BF734" s="53"/>
      <c r="BG734" s="53"/>
      <c r="BH734" s="53"/>
      <c r="BI734" s="53"/>
      <c r="BJ734" s="53"/>
      <c r="BK734" s="53"/>
      <c r="BL734" s="53"/>
      <c r="BM734" s="53"/>
      <c r="BN734" s="53"/>
      <c r="BO734" s="53"/>
      <c r="BP734" s="53"/>
      <c r="BQ734" s="53"/>
      <c r="BR734" s="53"/>
      <c r="BS734" s="53"/>
      <c r="BT734" s="53"/>
      <c r="BU734" s="53"/>
      <c r="BV734" s="53"/>
      <c r="BW734" s="53"/>
      <c r="BX734" s="53"/>
      <c r="BY734" s="53"/>
      <c r="BZ734" s="53"/>
      <c r="CA734" s="53"/>
      <c r="CB734" s="53"/>
      <c r="CC734" s="53"/>
      <c r="CD734" s="53"/>
      <c r="CE734" s="53"/>
      <c r="CF734" s="53"/>
      <c r="CG734" s="53"/>
      <c r="CH734" s="53"/>
      <c r="CI734" s="53"/>
      <c r="CJ734" s="53"/>
      <c r="CK734" s="53"/>
      <c r="CL734" s="53"/>
      <c r="CM734" s="53"/>
      <c r="CN734" s="53"/>
      <c r="CO734" s="53"/>
      <c r="CP734" s="53"/>
      <c r="CQ734" s="53"/>
      <c r="CR734" s="53"/>
      <c r="CS734" s="53"/>
      <c r="CT734" s="53"/>
      <c r="CU734" s="53"/>
      <c r="CV734" s="53"/>
      <c r="CW734" s="53"/>
      <c r="CX734" s="53"/>
      <c r="CY734" s="53"/>
      <c r="CZ734" s="53"/>
      <c r="DA734" s="53"/>
      <c r="DB734" s="53"/>
      <c r="DC734" s="53"/>
      <c r="DD734" s="53"/>
      <c r="DE734" s="53"/>
      <c r="DF734" s="53"/>
      <c r="DG734" s="53"/>
      <c r="DH734" s="53"/>
      <c r="DI734" s="53"/>
      <c r="DJ734" s="53"/>
      <c r="DK734" s="53"/>
      <c r="DL734" s="53"/>
      <c r="DM734" s="53"/>
      <c r="DN734" s="53"/>
      <c r="DO734" s="53"/>
      <c r="DP734" s="53"/>
      <c r="DQ734" s="53"/>
      <c r="DR734" s="53"/>
      <c r="DS734" s="53"/>
      <c r="DT734" s="53"/>
      <c r="DU734" s="53"/>
      <c r="DV734" s="53"/>
      <c r="DW734" s="53"/>
      <c r="DX734" s="53"/>
      <c r="DY734" s="53"/>
      <c r="DZ734" s="53"/>
      <c r="EA734" s="53"/>
      <c r="EB734" s="53"/>
      <c r="EC734" s="53"/>
      <c r="ED734" s="53"/>
      <c r="EE734" s="53"/>
      <c r="EF734" s="53"/>
      <c r="EG734" s="53"/>
      <c r="EH734" s="53"/>
      <c r="EI734" s="53"/>
      <c r="EJ734" s="53"/>
      <c r="EK734" s="53"/>
      <c r="EL734" s="53"/>
      <c r="EM734" s="53"/>
      <c r="EN734" s="53"/>
      <c r="EO734" s="53"/>
      <c r="EP734" s="53"/>
      <c r="EQ734" s="53"/>
      <c r="ER734" s="53"/>
      <c r="ES734" s="53"/>
      <c r="ET734" s="53"/>
      <c r="EU734" s="53"/>
      <c r="EV734" s="53"/>
      <c r="EW734" s="53"/>
      <c r="EX734" s="53"/>
      <c r="EY734" s="53"/>
      <c r="EZ734" s="53"/>
      <c r="FA734" s="53"/>
      <c r="FB734" s="53"/>
      <c r="FC734" s="53"/>
      <c r="FD734" s="53"/>
      <c r="FE734" s="53"/>
      <c r="FF734" s="53"/>
      <c r="FG734" s="53"/>
      <c r="FH734" s="53"/>
      <c r="FI734" s="53"/>
      <c r="FJ734" s="53"/>
      <c r="FK734" s="53"/>
      <c r="FL734" s="53"/>
      <c r="FM734" s="53"/>
      <c r="FN734" s="53"/>
      <c r="FO734" s="53"/>
      <c r="FP734" s="53"/>
      <c r="FQ734" s="53"/>
      <c r="FR734" s="53"/>
      <c r="FS734" s="53"/>
      <c r="FT734" s="53"/>
      <c r="FU734" s="53"/>
      <c r="FV734" s="53"/>
      <c r="FW734" s="53"/>
      <c r="FX734" s="53"/>
      <c r="FY734" s="53"/>
      <c r="FZ734" s="53"/>
      <c r="GA734" s="53"/>
      <c r="GB734" s="53"/>
      <c r="GC734" s="53"/>
      <c r="GD734" s="53"/>
      <c r="GE734" s="53"/>
      <c r="GF734" s="53"/>
      <c r="GG734" s="53"/>
      <c r="GH734" s="53"/>
      <c r="GI734" s="53"/>
      <c r="GJ734" s="53"/>
      <c r="GK734" s="53"/>
      <c r="GL734" s="53"/>
      <c r="GM734" s="53"/>
      <c r="GN734" s="53"/>
      <c r="GO734" s="53"/>
      <c r="GP734" s="53"/>
      <c r="GQ734" s="53"/>
      <c r="GR734" s="53"/>
      <c r="GS734" s="53"/>
      <c r="GT734" s="53"/>
      <c r="GU734" s="53"/>
      <c r="GV734" s="53"/>
      <c r="GW734" s="53"/>
      <c r="GX734" s="53"/>
      <c r="GY734" s="53"/>
      <c r="GZ734" s="53"/>
      <c r="HA734" s="53"/>
      <c r="HB734" s="53"/>
      <c r="HC734" s="53"/>
      <c r="HD734" s="53"/>
      <c r="HE734" s="53"/>
      <c r="HF734" s="53"/>
      <c r="HG734" s="53"/>
      <c r="HH734" s="53"/>
      <c r="HI734" s="53"/>
      <c r="HJ734" s="53"/>
      <c r="HK734" s="53"/>
      <c r="HL734" s="53"/>
      <c r="HM734" s="53"/>
      <c r="HN734" s="53"/>
      <c r="HO734" s="53"/>
      <c r="HP734" s="53"/>
      <c r="HQ734" s="53"/>
      <c r="HR734" s="53"/>
      <c r="HS734" s="53"/>
      <c r="HT734" s="53"/>
      <c r="HU734" s="53"/>
      <c r="HV734" s="53"/>
      <c r="HW734" s="53"/>
      <c r="HX734" s="53"/>
      <c r="HY734" s="53"/>
      <c r="HZ734" s="53"/>
      <c r="IA734" s="53"/>
    </row>
    <row r="735" spans="1:235" ht="11.25">
      <c r="A735" s="1"/>
      <c r="B735" s="1"/>
      <c r="C735" s="1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104"/>
      <c r="O735" s="104"/>
      <c r="P735" s="104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3"/>
      <c r="AM735" s="53"/>
      <c r="AN735" s="53"/>
      <c r="AO735" s="53"/>
      <c r="AP735" s="53"/>
      <c r="AQ735" s="53"/>
      <c r="AR735" s="53"/>
      <c r="AS735" s="53"/>
      <c r="AT735" s="53"/>
      <c r="AU735" s="53"/>
      <c r="AV735" s="53"/>
      <c r="AW735" s="53"/>
      <c r="AX735" s="53"/>
      <c r="AY735" s="53"/>
      <c r="AZ735" s="53"/>
      <c r="BA735" s="53"/>
      <c r="BB735" s="53"/>
      <c r="BC735" s="53"/>
      <c r="BD735" s="53"/>
      <c r="BE735" s="53"/>
      <c r="BF735" s="53"/>
      <c r="BG735" s="53"/>
      <c r="BH735" s="53"/>
      <c r="BI735" s="53"/>
      <c r="BJ735" s="53"/>
      <c r="BK735" s="53"/>
      <c r="BL735" s="53"/>
      <c r="BM735" s="53"/>
      <c r="BN735" s="53"/>
      <c r="BO735" s="53"/>
      <c r="BP735" s="53"/>
      <c r="BQ735" s="53"/>
      <c r="BR735" s="53"/>
      <c r="BS735" s="53"/>
      <c r="BT735" s="53"/>
      <c r="BU735" s="53"/>
      <c r="BV735" s="53"/>
      <c r="BW735" s="53"/>
      <c r="BX735" s="53"/>
      <c r="BY735" s="53"/>
      <c r="BZ735" s="53"/>
      <c r="CA735" s="53"/>
      <c r="CB735" s="53"/>
      <c r="CC735" s="53"/>
      <c r="CD735" s="53"/>
      <c r="CE735" s="53"/>
      <c r="CF735" s="53"/>
      <c r="CG735" s="53"/>
      <c r="CH735" s="53"/>
      <c r="CI735" s="53"/>
      <c r="CJ735" s="53"/>
      <c r="CK735" s="53"/>
      <c r="CL735" s="53"/>
      <c r="CM735" s="53"/>
      <c r="CN735" s="53"/>
      <c r="CO735" s="53"/>
      <c r="CP735" s="53"/>
      <c r="CQ735" s="53"/>
      <c r="CR735" s="53"/>
      <c r="CS735" s="53"/>
      <c r="CT735" s="53"/>
      <c r="CU735" s="53"/>
      <c r="CV735" s="53"/>
      <c r="CW735" s="53"/>
      <c r="CX735" s="53"/>
      <c r="CY735" s="53"/>
      <c r="CZ735" s="53"/>
      <c r="DA735" s="53"/>
      <c r="DB735" s="53"/>
      <c r="DC735" s="53"/>
      <c r="DD735" s="53"/>
      <c r="DE735" s="53"/>
      <c r="DF735" s="53"/>
      <c r="DG735" s="53"/>
      <c r="DH735" s="53"/>
      <c r="DI735" s="53"/>
      <c r="DJ735" s="53"/>
      <c r="DK735" s="53"/>
      <c r="DL735" s="53"/>
      <c r="DM735" s="53"/>
      <c r="DN735" s="53"/>
      <c r="DO735" s="53"/>
      <c r="DP735" s="53"/>
      <c r="DQ735" s="53"/>
      <c r="DR735" s="53"/>
      <c r="DS735" s="53"/>
      <c r="DT735" s="53"/>
      <c r="DU735" s="53"/>
      <c r="DV735" s="53"/>
      <c r="DW735" s="53"/>
      <c r="DX735" s="53"/>
      <c r="DY735" s="53"/>
      <c r="DZ735" s="53"/>
      <c r="EA735" s="53"/>
      <c r="EB735" s="53"/>
      <c r="EC735" s="53"/>
      <c r="ED735" s="53"/>
      <c r="EE735" s="53"/>
      <c r="EF735" s="53"/>
      <c r="EG735" s="53"/>
      <c r="EH735" s="53"/>
      <c r="EI735" s="53"/>
      <c r="EJ735" s="53"/>
      <c r="EK735" s="53"/>
      <c r="EL735" s="53"/>
      <c r="EM735" s="53"/>
      <c r="EN735" s="53"/>
      <c r="EO735" s="53"/>
      <c r="EP735" s="53"/>
      <c r="EQ735" s="53"/>
      <c r="ER735" s="53"/>
      <c r="ES735" s="53"/>
      <c r="ET735" s="53"/>
      <c r="EU735" s="53"/>
      <c r="EV735" s="53"/>
      <c r="EW735" s="53"/>
      <c r="EX735" s="53"/>
      <c r="EY735" s="53"/>
      <c r="EZ735" s="53"/>
      <c r="FA735" s="53"/>
      <c r="FB735" s="53"/>
      <c r="FC735" s="53"/>
      <c r="FD735" s="53"/>
      <c r="FE735" s="53"/>
      <c r="FF735" s="53"/>
      <c r="FG735" s="53"/>
      <c r="FH735" s="53"/>
      <c r="FI735" s="53"/>
      <c r="FJ735" s="53"/>
      <c r="FK735" s="53"/>
      <c r="FL735" s="53"/>
      <c r="FM735" s="53"/>
      <c r="FN735" s="53"/>
      <c r="FO735" s="53"/>
      <c r="FP735" s="53"/>
      <c r="FQ735" s="53"/>
      <c r="FR735" s="53"/>
      <c r="FS735" s="53"/>
      <c r="FT735" s="53"/>
      <c r="FU735" s="53"/>
      <c r="FV735" s="53"/>
      <c r="FW735" s="53"/>
      <c r="FX735" s="53"/>
      <c r="FY735" s="53"/>
      <c r="FZ735" s="53"/>
      <c r="GA735" s="53"/>
      <c r="GB735" s="53"/>
      <c r="GC735" s="53"/>
      <c r="GD735" s="53"/>
      <c r="GE735" s="53"/>
      <c r="GF735" s="53"/>
      <c r="GG735" s="53"/>
      <c r="GH735" s="53"/>
      <c r="GI735" s="53"/>
      <c r="GJ735" s="53"/>
      <c r="GK735" s="53"/>
      <c r="GL735" s="53"/>
      <c r="GM735" s="53"/>
      <c r="GN735" s="53"/>
      <c r="GO735" s="53"/>
      <c r="GP735" s="53"/>
      <c r="GQ735" s="53"/>
      <c r="GR735" s="53"/>
      <c r="GS735" s="53"/>
      <c r="GT735" s="53"/>
      <c r="GU735" s="53"/>
      <c r="GV735" s="53"/>
      <c r="GW735" s="53"/>
      <c r="GX735" s="53"/>
      <c r="GY735" s="53"/>
      <c r="GZ735" s="53"/>
      <c r="HA735" s="53"/>
      <c r="HB735" s="53"/>
      <c r="HC735" s="53"/>
      <c r="HD735" s="53"/>
      <c r="HE735" s="53"/>
      <c r="HF735" s="53"/>
      <c r="HG735" s="53"/>
      <c r="HH735" s="53"/>
      <c r="HI735" s="53"/>
      <c r="HJ735" s="53"/>
      <c r="HK735" s="53"/>
      <c r="HL735" s="53"/>
      <c r="HM735" s="53"/>
      <c r="HN735" s="53"/>
      <c r="HO735" s="53"/>
      <c r="HP735" s="53"/>
      <c r="HQ735" s="53"/>
      <c r="HR735" s="53"/>
      <c r="HS735" s="53"/>
      <c r="HT735" s="53"/>
      <c r="HU735" s="53"/>
      <c r="HV735" s="53"/>
      <c r="HW735" s="53"/>
      <c r="HX735" s="53"/>
      <c r="HY735" s="53"/>
      <c r="HZ735" s="53"/>
      <c r="IA735" s="53"/>
    </row>
    <row r="736" spans="1:235" ht="11.25">
      <c r="A736" s="1"/>
      <c r="B736" s="1"/>
      <c r="C736" s="1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104"/>
      <c r="O736" s="104"/>
      <c r="P736" s="104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3"/>
      <c r="AM736" s="53"/>
      <c r="AN736" s="53"/>
      <c r="AO736" s="53"/>
      <c r="AP736" s="53"/>
      <c r="AQ736" s="53"/>
      <c r="AR736" s="53"/>
      <c r="AS736" s="53"/>
      <c r="AT736" s="53"/>
      <c r="AU736" s="53"/>
      <c r="AV736" s="53"/>
      <c r="AW736" s="53"/>
      <c r="AX736" s="53"/>
      <c r="AY736" s="53"/>
      <c r="AZ736" s="53"/>
      <c r="BA736" s="53"/>
      <c r="BB736" s="53"/>
      <c r="BC736" s="53"/>
      <c r="BD736" s="53"/>
      <c r="BE736" s="53"/>
      <c r="BF736" s="53"/>
      <c r="BG736" s="53"/>
      <c r="BH736" s="53"/>
      <c r="BI736" s="53"/>
      <c r="BJ736" s="53"/>
      <c r="BK736" s="53"/>
      <c r="BL736" s="53"/>
      <c r="BM736" s="53"/>
      <c r="BN736" s="53"/>
      <c r="BO736" s="53"/>
      <c r="BP736" s="53"/>
      <c r="BQ736" s="53"/>
      <c r="BR736" s="53"/>
      <c r="BS736" s="53"/>
      <c r="BT736" s="53"/>
      <c r="BU736" s="53"/>
      <c r="BV736" s="53"/>
      <c r="BW736" s="53"/>
      <c r="BX736" s="53"/>
      <c r="BY736" s="53"/>
      <c r="BZ736" s="53"/>
      <c r="CA736" s="53"/>
      <c r="CB736" s="53"/>
      <c r="CC736" s="53"/>
      <c r="CD736" s="53"/>
      <c r="CE736" s="53"/>
      <c r="CF736" s="53"/>
      <c r="CG736" s="53"/>
      <c r="CH736" s="53"/>
      <c r="CI736" s="53"/>
      <c r="CJ736" s="53"/>
      <c r="CK736" s="53"/>
      <c r="CL736" s="53"/>
      <c r="CM736" s="53"/>
      <c r="CN736" s="53"/>
      <c r="CO736" s="53"/>
      <c r="CP736" s="53"/>
      <c r="CQ736" s="53"/>
      <c r="CR736" s="53"/>
      <c r="CS736" s="53"/>
      <c r="CT736" s="53"/>
      <c r="CU736" s="53"/>
      <c r="CV736" s="53"/>
      <c r="CW736" s="53"/>
      <c r="CX736" s="53"/>
      <c r="CY736" s="53"/>
      <c r="CZ736" s="53"/>
      <c r="DA736" s="53"/>
      <c r="DB736" s="53"/>
      <c r="DC736" s="53"/>
      <c r="DD736" s="53"/>
      <c r="DE736" s="53"/>
      <c r="DF736" s="53"/>
      <c r="DG736" s="53"/>
      <c r="DH736" s="53"/>
      <c r="DI736" s="53"/>
      <c r="DJ736" s="53"/>
      <c r="DK736" s="53"/>
      <c r="DL736" s="53"/>
      <c r="DM736" s="53"/>
      <c r="DN736" s="53"/>
      <c r="DO736" s="53"/>
      <c r="DP736" s="53"/>
      <c r="DQ736" s="53"/>
      <c r="DR736" s="53"/>
      <c r="DS736" s="53"/>
      <c r="DT736" s="53"/>
      <c r="DU736" s="53"/>
      <c r="DV736" s="53"/>
      <c r="DW736" s="53"/>
      <c r="DX736" s="53"/>
      <c r="DY736" s="53"/>
      <c r="DZ736" s="53"/>
      <c r="EA736" s="53"/>
      <c r="EB736" s="53"/>
      <c r="EC736" s="53"/>
      <c r="ED736" s="53"/>
      <c r="EE736" s="53"/>
      <c r="EF736" s="53"/>
      <c r="EG736" s="53"/>
      <c r="EH736" s="53"/>
      <c r="EI736" s="53"/>
      <c r="EJ736" s="53"/>
      <c r="EK736" s="53"/>
      <c r="EL736" s="53"/>
      <c r="EM736" s="53"/>
      <c r="EN736" s="53"/>
      <c r="EO736" s="53"/>
      <c r="EP736" s="53"/>
      <c r="EQ736" s="53"/>
      <c r="ER736" s="53"/>
      <c r="ES736" s="53"/>
      <c r="ET736" s="53"/>
      <c r="EU736" s="53"/>
      <c r="EV736" s="53"/>
      <c r="EW736" s="53"/>
      <c r="EX736" s="53"/>
      <c r="EY736" s="53"/>
      <c r="EZ736" s="53"/>
      <c r="FA736" s="53"/>
      <c r="FB736" s="53"/>
      <c r="FC736" s="53"/>
      <c r="FD736" s="53"/>
      <c r="FE736" s="53"/>
      <c r="FF736" s="53"/>
      <c r="FG736" s="53"/>
      <c r="FH736" s="53"/>
      <c r="FI736" s="53"/>
      <c r="FJ736" s="53"/>
      <c r="FK736" s="53"/>
      <c r="FL736" s="53"/>
      <c r="FM736" s="53"/>
      <c r="FN736" s="53"/>
      <c r="FO736" s="53"/>
      <c r="FP736" s="53"/>
      <c r="FQ736" s="53"/>
      <c r="FR736" s="53"/>
      <c r="FS736" s="53"/>
      <c r="FT736" s="53"/>
      <c r="FU736" s="53"/>
      <c r="FV736" s="53"/>
      <c r="FW736" s="53"/>
      <c r="FX736" s="53"/>
      <c r="FY736" s="53"/>
      <c r="FZ736" s="53"/>
      <c r="GA736" s="53"/>
      <c r="GB736" s="53"/>
      <c r="GC736" s="53"/>
      <c r="GD736" s="53"/>
      <c r="GE736" s="53"/>
      <c r="GF736" s="53"/>
      <c r="GG736" s="53"/>
      <c r="GH736" s="53"/>
      <c r="GI736" s="53"/>
      <c r="GJ736" s="53"/>
      <c r="GK736" s="53"/>
      <c r="GL736" s="53"/>
      <c r="GM736" s="53"/>
      <c r="GN736" s="53"/>
      <c r="GO736" s="53"/>
      <c r="GP736" s="53"/>
      <c r="GQ736" s="53"/>
      <c r="GR736" s="53"/>
      <c r="GS736" s="53"/>
      <c r="GT736" s="53"/>
      <c r="GU736" s="53"/>
      <c r="GV736" s="53"/>
      <c r="GW736" s="53"/>
      <c r="GX736" s="53"/>
      <c r="GY736" s="53"/>
      <c r="GZ736" s="53"/>
      <c r="HA736" s="53"/>
      <c r="HB736" s="53"/>
      <c r="HC736" s="53"/>
      <c r="HD736" s="53"/>
      <c r="HE736" s="53"/>
      <c r="HF736" s="53"/>
      <c r="HG736" s="53"/>
      <c r="HH736" s="53"/>
      <c r="HI736" s="53"/>
      <c r="HJ736" s="53"/>
      <c r="HK736" s="53"/>
      <c r="HL736" s="53"/>
      <c r="HM736" s="53"/>
      <c r="HN736" s="53"/>
      <c r="HO736" s="53"/>
      <c r="HP736" s="53"/>
      <c r="HQ736" s="53"/>
      <c r="HR736" s="53"/>
      <c r="HS736" s="53"/>
      <c r="HT736" s="53"/>
      <c r="HU736" s="53"/>
      <c r="HV736" s="53"/>
      <c r="HW736" s="53"/>
      <c r="HX736" s="53"/>
      <c r="HY736" s="53"/>
      <c r="HZ736" s="53"/>
      <c r="IA736" s="53"/>
    </row>
    <row r="737" spans="1:235" ht="11.25">
      <c r="A737" s="1"/>
      <c r="B737" s="1"/>
      <c r="C737" s="1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104"/>
      <c r="O737" s="104"/>
      <c r="P737" s="104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3"/>
      <c r="AM737" s="53"/>
      <c r="AN737" s="53"/>
      <c r="AO737" s="53"/>
      <c r="AP737" s="53"/>
      <c r="AQ737" s="53"/>
      <c r="AR737" s="53"/>
      <c r="AS737" s="53"/>
      <c r="AT737" s="53"/>
      <c r="AU737" s="53"/>
      <c r="AV737" s="53"/>
      <c r="AW737" s="53"/>
      <c r="AX737" s="53"/>
      <c r="AY737" s="53"/>
      <c r="AZ737" s="53"/>
      <c r="BA737" s="53"/>
      <c r="BB737" s="53"/>
      <c r="BC737" s="53"/>
      <c r="BD737" s="53"/>
      <c r="BE737" s="53"/>
      <c r="BF737" s="53"/>
      <c r="BG737" s="53"/>
      <c r="BH737" s="53"/>
      <c r="BI737" s="53"/>
      <c r="BJ737" s="53"/>
      <c r="BK737" s="53"/>
      <c r="BL737" s="53"/>
      <c r="BM737" s="53"/>
      <c r="BN737" s="53"/>
      <c r="BO737" s="53"/>
      <c r="BP737" s="53"/>
      <c r="BQ737" s="53"/>
      <c r="BR737" s="53"/>
      <c r="BS737" s="53"/>
      <c r="BT737" s="53"/>
      <c r="BU737" s="53"/>
      <c r="BV737" s="53"/>
      <c r="BW737" s="53"/>
      <c r="BX737" s="53"/>
      <c r="BY737" s="53"/>
      <c r="BZ737" s="53"/>
      <c r="CA737" s="53"/>
      <c r="CB737" s="53"/>
      <c r="CC737" s="53"/>
      <c r="CD737" s="53"/>
      <c r="CE737" s="53"/>
      <c r="CF737" s="53"/>
      <c r="CG737" s="53"/>
      <c r="CH737" s="53"/>
      <c r="CI737" s="53"/>
      <c r="CJ737" s="53"/>
      <c r="CK737" s="53"/>
      <c r="CL737" s="53"/>
      <c r="CM737" s="53"/>
      <c r="CN737" s="53"/>
      <c r="CO737" s="53"/>
      <c r="CP737" s="53"/>
      <c r="CQ737" s="53"/>
      <c r="CR737" s="53"/>
      <c r="CS737" s="53"/>
      <c r="CT737" s="53"/>
      <c r="CU737" s="53"/>
      <c r="CV737" s="53"/>
      <c r="CW737" s="53"/>
      <c r="CX737" s="53"/>
      <c r="CY737" s="53"/>
      <c r="CZ737" s="53"/>
      <c r="DA737" s="53"/>
      <c r="DB737" s="53"/>
      <c r="DC737" s="53"/>
      <c r="DD737" s="53"/>
      <c r="DE737" s="53"/>
      <c r="DF737" s="53"/>
      <c r="DG737" s="53"/>
      <c r="DH737" s="53"/>
      <c r="DI737" s="53"/>
      <c r="DJ737" s="53"/>
      <c r="DK737" s="53"/>
      <c r="DL737" s="53"/>
      <c r="DM737" s="53"/>
      <c r="DN737" s="53"/>
      <c r="DO737" s="53"/>
      <c r="DP737" s="53"/>
      <c r="DQ737" s="53"/>
      <c r="DR737" s="53"/>
      <c r="DS737" s="53"/>
      <c r="DT737" s="53"/>
      <c r="DU737" s="53"/>
      <c r="DV737" s="53"/>
      <c r="DW737" s="53"/>
      <c r="DX737" s="53"/>
      <c r="DY737" s="53"/>
      <c r="DZ737" s="53"/>
      <c r="EA737" s="53"/>
      <c r="EB737" s="53"/>
      <c r="EC737" s="53"/>
      <c r="ED737" s="53"/>
      <c r="EE737" s="53"/>
      <c r="EF737" s="53"/>
      <c r="EG737" s="53"/>
      <c r="EH737" s="53"/>
      <c r="EI737" s="53"/>
      <c r="EJ737" s="53"/>
      <c r="EK737" s="53"/>
      <c r="EL737" s="53"/>
      <c r="EM737" s="53"/>
      <c r="EN737" s="53"/>
      <c r="EO737" s="53"/>
      <c r="EP737" s="53"/>
      <c r="EQ737" s="53"/>
      <c r="ER737" s="53"/>
      <c r="ES737" s="53"/>
      <c r="ET737" s="53"/>
      <c r="EU737" s="53"/>
      <c r="EV737" s="53"/>
      <c r="EW737" s="53"/>
      <c r="EX737" s="53"/>
      <c r="EY737" s="53"/>
      <c r="EZ737" s="53"/>
      <c r="FA737" s="53"/>
      <c r="FB737" s="53"/>
      <c r="FC737" s="53"/>
      <c r="FD737" s="53"/>
      <c r="FE737" s="53"/>
      <c r="FF737" s="53"/>
      <c r="FG737" s="53"/>
      <c r="FH737" s="53"/>
      <c r="FI737" s="53"/>
      <c r="FJ737" s="53"/>
      <c r="FK737" s="53"/>
      <c r="FL737" s="53"/>
      <c r="FM737" s="53"/>
      <c r="FN737" s="53"/>
      <c r="FO737" s="53"/>
      <c r="FP737" s="53"/>
      <c r="FQ737" s="53"/>
      <c r="FR737" s="53"/>
      <c r="FS737" s="53"/>
      <c r="FT737" s="53"/>
      <c r="FU737" s="53"/>
      <c r="FV737" s="53"/>
      <c r="FW737" s="53"/>
      <c r="FX737" s="53"/>
      <c r="FY737" s="53"/>
      <c r="FZ737" s="53"/>
      <c r="GA737" s="53"/>
      <c r="GB737" s="53"/>
      <c r="GC737" s="53"/>
      <c r="GD737" s="53"/>
      <c r="GE737" s="53"/>
      <c r="GF737" s="53"/>
      <c r="GG737" s="53"/>
      <c r="GH737" s="53"/>
      <c r="GI737" s="53"/>
      <c r="GJ737" s="53"/>
      <c r="GK737" s="53"/>
      <c r="GL737" s="53"/>
      <c r="GM737" s="53"/>
      <c r="GN737" s="53"/>
      <c r="GO737" s="53"/>
      <c r="GP737" s="53"/>
      <c r="GQ737" s="53"/>
      <c r="GR737" s="53"/>
      <c r="GS737" s="53"/>
      <c r="GT737" s="53"/>
      <c r="GU737" s="53"/>
      <c r="GV737" s="53"/>
      <c r="GW737" s="53"/>
      <c r="GX737" s="53"/>
      <c r="GY737" s="53"/>
      <c r="GZ737" s="53"/>
      <c r="HA737" s="53"/>
      <c r="HB737" s="53"/>
      <c r="HC737" s="53"/>
      <c r="HD737" s="53"/>
      <c r="HE737" s="53"/>
      <c r="HF737" s="53"/>
      <c r="HG737" s="53"/>
      <c r="HH737" s="53"/>
      <c r="HI737" s="53"/>
      <c r="HJ737" s="53"/>
      <c r="HK737" s="53"/>
      <c r="HL737" s="53"/>
      <c r="HM737" s="53"/>
      <c r="HN737" s="53"/>
      <c r="HO737" s="53"/>
      <c r="HP737" s="53"/>
      <c r="HQ737" s="53"/>
      <c r="HR737" s="53"/>
      <c r="HS737" s="53"/>
      <c r="HT737" s="53"/>
      <c r="HU737" s="53"/>
      <c r="HV737" s="53"/>
      <c r="HW737" s="53"/>
      <c r="HX737" s="53"/>
      <c r="HY737" s="53"/>
      <c r="HZ737" s="53"/>
      <c r="IA737" s="53"/>
    </row>
    <row r="738" spans="1:235" ht="11.25">
      <c r="A738" s="1"/>
      <c r="B738" s="1"/>
      <c r="C738" s="1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104"/>
      <c r="O738" s="104"/>
      <c r="P738" s="104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3"/>
      <c r="AM738" s="53"/>
      <c r="AN738" s="53"/>
      <c r="AO738" s="53"/>
      <c r="AP738" s="53"/>
      <c r="AQ738" s="53"/>
      <c r="AR738" s="53"/>
      <c r="AS738" s="53"/>
      <c r="AT738" s="53"/>
      <c r="AU738" s="53"/>
      <c r="AV738" s="53"/>
      <c r="AW738" s="53"/>
      <c r="AX738" s="53"/>
      <c r="AY738" s="53"/>
      <c r="AZ738" s="53"/>
      <c r="BA738" s="53"/>
      <c r="BB738" s="53"/>
      <c r="BC738" s="53"/>
      <c r="BD738" s="53"/>
      <c r="BE738" s="53"/>
      <c r="BF738" s="53"/>
      <c r="BG738" s="53"/>
      <c r="BH738" s="53"/>
      <c r="BI738" s="53"/>
      <c r="BJ738" s="53"/>
      <c r="BK738" s="53"/>
      <c r="BL738" s="53"/>
      <c r="BM738" s="53"/>
      <c r="BN738" s="53"/>
      <c r="BO738" s="53"/>
      <c r="BP738" s="53"/>
      <c r="BQ738" s="53"/>
      <c r="BR738" s="53"/>
      <c r="BS738" s="53"/>
      <c r="BT738" s="53"/>
      <c r="BU738" s="53"/>
      <c r="BV738" s="53"/>
      <c r="BW738" s="53"/>
      <c r="BX738" s="53"/>
      <c r="BY738" s="53"/>
      <c r="BZ738" s="53"/>
      <c r="CA738" s="53"/>
      <c r="CB738" s="53"/>
      <c r="CC738" s="53"/>
      <c r="CD738" s="53"/>
      <c r="CE738" s="53"/>
      <c r="CF738" s="53"/>
      <c r="CG738" s="53"/>
      <c r="CH738" s="53"/>
      <c r="CI738" s="53"/>
      <c r="CJ738" s="53"/>
      <c r="CK738" s="53"/>
      <c r="CL738" s="53"/>
      <c r="CM738" s="53"/>
      <c r="CN738" s="53"/>
      <c r="CO738" s="53"/>
      <c r="CP738" s="53"/>
      <c r="CQ738" s="53"/>
      <c r="CR738" s="53"/>
      <c r="CS738" s="53"/>
      <c r="CT738" s="53"/>
      <c r="CU738" s="53"/>
      <c r="CV738" s="53"/>
      <c r="CW738" s="53"/>
      <c r="CX738" s="53"/>
      <c r="CY738" s="53"/>
      <c r="CZ738" s="53"/>
      <c r="DA738" s="53"/>
      <c r="DB738" s="53"/>
      <c r="DC738" s="53"/>
      <c r="DD738" s="53"/>
      <c r="DE738" s="53"/>
      <c r="DF738" s="53"/>
      <c r="DG738" s="53"/>
      <c r="DH738" s="53"/>
      <c r="DI738" s="53"/>
      <c r="DJ738" s="53"/>
      <c r="DK738" s="53"/>
      <c r="DL738" s="53"/>
      <c r="DM738" s="53"/>
      <c r="DN738" s="53"/>
      <c r="DO738" s="53"/>
      <c r="DP738" s="53"/>
      <c r="DQ738" s="53"/>
      <c r="DR738" s="53"/>
      <c r="DS738" s="53"/>
      <c r="DT738" s="53"/>
      <c r="DU738" s="53"/>
      <c r="DV738" s="53"/>
      <c r="DW738" s="53"/>
      <c r="DX738" s="53"/>
      <c r="DY738" s="53"/>
      <c r="DZ738" s="53"/>
      <c r="EA738" s="53"/>
      <c r="EB738" s="53"/>
      <c r="EC738" s="53"/>
      <c r="ED738" s="53"/>
      <c r="EE738" s="53"/>
      <c r="EF738" s="53"/>
      <c r="EG738" s="53"/>
      <c r="EH738" s="53"/>
      <c r="EI738" s="53"/>
      <c r="EJ738" s="53"/>
      <c r="EK738" s="53"/>
      <c r="EL738" s="53"/>
      <c r="EM738" s="53"/>
      <c r="EN738" s="53"/>
      <c r="EO738" s="53"/>
      <c r="EP738" s="53"/>
      <c r="EQ738" s="53"/>
      <c r="ER738" s="53"/>
      <c r="ES738" s="53"/>
      <c r="ET738" s="53"/>
      <c r="EU738" s="53"/>
      <c r="EV738" s="53"/>
      <c r="EW738" s="53"/>
      <c r="EX738" s="53"/>
      <c r="EY738" s="53"/>
      <c r="EZ738" s="53"/>
      <c r="FA738" s="53"/>
      <c r="FB738" s="53"/>
      <c r="FC738" s="53"/>
      <c r="FD738" s="53"/>
      <c r="FE738" s="53"/>
      <c r="FF738" s="53"/>
      <c r="FG738" s="53"/>
      <c r="FH738" s="53"/>
      <c r="FI738" s="53"/>
      <c r="FJ738" s="53"/>
      <c r="FK738" s="53"/>
      <c r="FL738" s="53"/>
      <c r="FM738" s="53"/>
      <c r="FN738" s="53"/>
      <c r="FO738" s="53"/>
      <c r="FP738" s="53"/>
      <c r="FQ738" s="53"/>
      <c r="FR738" s="53"/>
      <c r="FS738" s="53"/>
      <c r="FT738" s="53"/>
      <c r="FU738" s="53"/>
      <c r="FV738" s="53"/>
      <c r="FW738" s="53"/>
      <c r="FX738" s="53"/>
      <c r="FY738" s="53"/>
      <c r="FZ738" s="53"/>
      <c r="GA738" s="53"/>
      <c r="GB738" s="53"/>
      <c r="GC738" s="53"/>
      <c r="GD738" s="53"/>
      <c r="GE738" s="53"/>
      <c r="GF738" s="53"/>
      <c r="GG738" s="53"/>
      <c r="GH738" s="53"/>
      <c r="GI738" s="53"/>
      <c r="GJ738" s="53"/>
      <c r="GK738" s="53"/>
      <c r="GL738" s="53"/>
      <c r="GM738" s="53"/>
      <c r="GN738" s="53"/>
      <c r="GO738" s="53"/>
      <c r="GP738" s="53"/>
      <c r="GQ738" s="53"/>
      <c r="GR738" s="53"/>
      <c r="GS738" s="53"/>
      <c r="GT738" s="53"/>
      <c r="GU738" s="53"/>
      <c r="GV738" s="53"/>
      <c r="GW738" s="53"/>
      <c r="GX738" s="53"/>
      <c r="GY738" s="53"/>
      <c r="GZ738" s="53"/>
      <c r="HA738" s="53"/>
      <c r="HB738" s="53"/>
      <c r="HC738" s="53"/>
      <c r="HD738" s="53"/>
      <c r="HE738" s="53"/>
      <c r="HF738" s="53"/>
      <c r="HG738" s="53"/>
      <c r="HH738" s="53"/>
      <c r="HI738" s="53"/>
      <c r="HJ738" s="53"/>
      <c r="HK738" s="53"/>
      <c r="HL738" s="53"/>
      <c r="HM738" s="53"/>
      <c r="HN738" s="53"/>
      <c r="HO738" s="53"/>
      <c r="HP738" s="53"/>
      <c r="HQ738" s="53"/>
      <c r="HR738" s="53"/>
      <c r="HS738" s="53"/>
      <c r="HT738" s="53"/>
      <c r="HU738" s="53"/>
      <c r="HV738" s="53"/>
      <c r="HW738" s="53"/>
      <c r="HX738" s="53"/>
      <c r="HY738" s="53"/>
      <c r="HZ738" s="53"/>
      <c r="IA738" s="53"/>
    </row>
    <row r="739" spans="1:235" ht="11.25">
      <c r="A739" s="1"/>
      <c r="B739" s="1"/>
      <c r="C739" s="1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104"/>
      <c r="O739" s="104"/>
      <c r="P739" s="104"/>
      <c r="Q739" s="53"/>
      <c r="R739" s="53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3"/>
      <c r="AK739" s="53"/>
      <c r="AL739" s="53"/>
      <c r="AM739" s="53"/>
      <c r="AN739" s="53"/>
      <c r="AO739" s="53"/>
      <c r="AP739" s="53"/>
      <c r="AQ739" s="53"/>
      <c r="AR739" s="53"/>
      <c r="AS739" s="53"/>
      <c r="AT739" s="53"/>
      <c r="AU739" s="53"/>
      <c r="AV739" s="53"/>
      <c r="AW739" s="53"/>
      <c r="AX739" s="53"/>
      <c r="AY739" s="53"/>
      <c r="AZ739" s="53"/>
      <c r="BA739" s="53"/>
      <c r="BB739" s="53"/>
      <c r="BC739" s="53"/>
      <c r="BD739" s="53"/>
      <c r="BE739" s="53"/>
      <c r="BF739" s="53"/>
      <c r="BG739" s="53"/>
      <c r="BH739" s="53"/>
      <c r="BI739" s="53"/>
      <c r="BJ739" s="53"/>
      <c r="BK739" s="53"/>
      <c r="BL739" s="53"/>
      <c r="BM739" s="53"/>
      <c r="BN739" s="53"/>
      <c r="BO739" s="53"/>
      <c r="BP739" s="53"/>
      <c r="BQ739" s="53"/>
      <c r="BR739" s="53"/>
      <c r="BS739" s="53"/>
      <c r="BT739" s="53"/>
      <c r="BU739" s="53"/>
      <c r="BV739" s="53"/>
      <c r="BW739" s="53"/>
      <c r="BX739" s="53"/>
      <c r="BY739" s="53"/>
      <c r="BZ739" s="53"/>
      <c r="CA739" s="53"/>
      <c r="CB739" s="53"/>
      <c r="CC739" s="53"/>
      <c r="CD739" s="53"/>
      <c r="CE739" s="53"/>
      <c r="CF739" s="53"/>
      <c r="CG739" s="53"/>
      <c r="CH739" s="53"/>
      <c r="CI739" s="53"/>
      <c r="CJ739" s="53"/>
      <c r="CK739" s="53"/>
      <c r="CL739" s="53"/>
      <c r="CM739" s="53"/>
      <c r="CN739" s="53"/>
      <c r="CO739" s="53"/>
      <c r="CP739" s="53"/>
      <c r="CQ739" s="53"/>
      <c r="CR739" s="53"/>
      <c r="CS739" s="53"/>
      <c r="CT739" s="53"/>
      <c r="CU739" s="53"/>
      <c r="CV739" s="53"/>
      <c r="CW739" s="53"/>
      <c r="CX739" s="53"/>
      <c r="CY739" s="53"/>
      <c r="CZ739" s="53"/>
      <c r="DA739" s="53"/>
      <c r="DB739" s="53"/>
      <c r="DC739" s="53"/>
      <c r="DD739" s="53"/>
      <c r="DE739" s="53"/>
      <c r="DF739" s="53"/>
      <c r="DG739" s="53"/>
      <c r="DH739" s="53"/>
      <c r="DI739" s="53"/>
      <c r="DJ739" s="53"/>
      <c r="DK739" s="53"/>
      <c r="DL739" s="53"/>
      <c r="DM739" s="53"/>
      <c r="DN739" s="53"/>
      <c r="DO739" s="53"/>
      <c r="DP739" s="53"/>
      <c r="DQ739" s="53"/>
      <c r="DR739" s="53"/>
      <c r="DS739" s="53"/>
      <c r="DT739" s="53"/>
      <c r="DU739" s="53"/>
      <c r="DV739" s="53"/>
      <c r="DW739" s="53"/>
      <c r="DX739" s="53"/>
      <c r="DY739" s="53"/>
      <c r="DZ739" s="53"/>
      <c r="EA739" s="53"/>
      <c r="EB739" s="53"/>
      <c r="EC739" s="53"/>
      <c r="ED739" s="53"/>
      <c r="EE739" s="53"/>
      <c r="EF739" s="53"/>
      <c r="EG739" s="53"/>
      <c r="EH739" s="53"/>
      <c r="EI739" s="53"/>
      <c r="EJ739" s="53"/>
      <c r="EK739" s="53"/>
      <c r="EL739" s="53"/>
      <c r="EM739" s="53"/>
      <c r="EN739" s="53"/>
      <c r="EO739" s="53"/>
      <c r="EP739" s="53"/>
      <c r="EQ739" s="53"/>
      <c r="ER739" s="53"/>
      <c r="ES739" s="53"/>
      <c r="ET739" s="53"/>
      <c r="EU739" s="53"/>
      <c r="EV739" s="53"/>
      <c r="EW739" s="53"/>
      <c r="EX739" s="53"/>
      <c r="EY739" s="53"/>
      <c r="EZ739" s="53"/>
      <c r="FA739" s="53"/>
      <c r="FB739" s="53"/>
      <c r="FC739" s="53"/>
      <c r="FD739" s="53"/>
      <c r="FE739" s="53"/>
      <c r="FF739" s="53"/>
      <c r="FG739" s="53"/>
      <c r="FH739" s="53"/>
      <c r="FI739" s="53"/>
      <c r="FJ739" s="53"/>
      <c r="FK739" s="53"/>
      <c r="FL739" s="53"/>
      <c r="FM739" s="53"/>
      <c r="FN739" s="53"/>
      <c r="FO739" s="53"/>
      <c r="FP739" s="53"/>
      <c r="FQ739" s="53"/>
      <c r="FR739" s="53"/>
      <c r="FS739" s="53"/>
      <c r="FT739" s="53"/>
      <c r="FU739" s="53"/>
      <c r="FV739" s="53"/>
      <c r="FW739" s="53"/>
      <c r="FX739" s="53"/>
      <c r="FY739" s="53"/>
      <c r="FZ739" s="53"/>
      <c r="GA739" s="53"/>
      <c r="GB739" s="53"/>
      <c r="GC739" s="53"/>
      <c r="GD739" s="53"/>
      <c r="GE739" s="53"/>
      <c r="GF739" s="53"/>
      <c r="GG739" s="53"/>
      <c r="GH739" s="53"/>
      <c r="GI739" s="53"/>
      <c r="GJ739" s="53"/>
      <c r="GK739" s="53"/>
      <c r="GL739" s="53"/>
      <c r="GM739" s="53"/>
      <c r="GN739" s="53"/>
      <c r="GO739" s="53"/>
      <c r="GP739" s="53"/>
      <c r="GQ739" s="53"/>
      <c r="GR739" s="53"/>
      <c r="GS739" s="53"/>
      <c r="GT739" s="53"/>
      <c r="GU739" s="53"/>
      <c r="GV739" s="53"/>
      <c r="GW739" s="53"/>
      <c r="GX739" s="53"/>
      <c r="GY739" s="53"/>
      <c r="GZ739" s="53"/>
      <c r="HA739" s="53"/>
      <c r="HB739" s="53"/>
      <c r="HC739" s="53"/>
      <c r="HD739" s="53"/>
      <c r="HE739" s="53"/>
      <c r="HF739" s="53"/>
      <c r="HG739" s="53"/>
      <c r="HH739" s="53"/>
      <c r="HI739" s="53"/>
      <c r="HJ739" s="53"/>
      <c r="HK739" s="53"/>
      <c r="HL739" s="53"/>
      <c r="HM739" s="53"/>
      <c r="HN739" s="53"/>
      <c r="HO739" s="53"/>
      <c r="HP739" s="53"/>
      <c r="HQ739" s="53"/>
      <c r="HR739" s="53"/>
      <c r="HS739" s="53"/>
      <c r="HT739" s="53"/>
      <c r="HU739" s="53"/>
      <c r="HV739" s="53"/>
      <c r="HW739" s="53"/>
      <c r="HX739" s="53"/>
      <c r="HY739" s="53"/>
      <c r="HZ739" s="53"/>
      <c r="IA739" s="53"/>
    </row>
    <row r="740" spans="1:235" ht="11.25">
      <c r="A740" s="1"/>
      <c r="B740" s="1"/>
      <c r="C740" s="1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104"/>
      <c r="O740" s="104"/>
      <c r="P740" s="104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3"/>
      <c r="AK740" s="53"/>
      <c r="AL740" s="53"/>
      <c r="AM740" s="53"/>
      <c r="AN740" s="53"/>
      <c r="AO740" s="53"/>
      <c r="AP740" s="53"/>
      <c r="AQ740" s="53"/>
      <c r="AR740" s="53"/>
      <c r="AS740" s="53"/>
      <c r="AT740" s="53"/>
      <c r="AU740" s="53"/>
      <c r="AV740" s="53"/>
      <c r="AW740" s="53"/>
      <c r="AX740" s="53"/>
      <c r="AY740" s="53"/>
      <c r="AZ740" s="53"/>
      <c r="BA740" s="53"/>
      <c r="BB740" s="53"/>
      <c r="BC740" s="53"/>
      <c r="BD740" s="53"/>
      <c r="BE740" s="53"/>
      <c r="BF740" s="53"/>
      <c r="BG740" s="53"/>
      <c r="BH740" s="53"/>
      <c r="BI740" s="53"/>
      <c r="BJ740" s="53"/>
      <c r="BK740" s="53"/>
      <c r="BL740" s="53"/>
      <c r="BM740" s="53"/>
      <c r="BN740" s="53"/>
      <c r="BO740" s="53"/>
      <c r="BP740" s="53"/>
      <c r="BQ740" s="53"/>
      <c r="BR740" s="53"/>
      <c r="BS740" s="53"/>
      <c r="BT740" s="53"/>
      <c r="BU740" s="53"/>
      <c r="BV740" s="53"/>
      <c r="BW740" s="53"/>
      <c r="BX740" s="53"/>
      <c r="BY740" s="53"/>
      <c r="BZ740" s="53"/>
      <c r="CA740" s="53"/>
      <c r="CB740" s="53"/>
      <c r="CC740" s="53"/>
      <c r="CD740" s="53"/>
      <c r="CE740" s="53"/>
      <c r="CF740" s="53"/>
      <c r="CG740" s="53"/>
      <c r="CH740" s="53"/>
      <c r="CI740" s="53"/>
      <c r="CJ740" s="53"/>
      <c r="CK740" s="53"/>
      <c r="CL740" s="53"/>
      <c r="CM740" s="53"/>
      <c r="CN740" s="53"/>
      <c r="CO740" s="53"/>
      <c r="CP740" s="53"/>
      <c r="CQ740" s="53"/>
      <c r="CR740" s="53"/>
      <c r="CS740" s="53"/>
      <c r="CT740" s="53"/>
      <c r="CU740" s="53"/>
      <c r="CV740" s="53"/>
      <c r="CW740" s="53"/>
      <c r="CX740" s="53"/>
      <c r="CY740" s="53"/>
      <c r="CZ740" s="53"/>
      <c r="DA740" s="53"/>
      <c r="DB740" s="53"/>
      <c r="DC740" s="53"/>
      <c r="DD740" s="53"/>
      <c r="DE740" s="53"/>
      <c r="DF740" s="53"/>
      <c r="DG740" s="53"/>
      <c r="DH740" s="53"/>
      <c r="DI740" s="53"/>
      <c r="DJ740" s="53"/>
      <c r="DK740" s="53"/>
      <c r="DL740" s="53"/>
      <c r="DM740" s="53"/>
      <c r="DN740" s="53"/>
      <c r="DO740" s="53"/>
      <c r="DP740" s="53"/>
      <c r="DQ740" s="53"/>
      <c r="DR740" s="53"/>
      <c r="DS740" s="53"/>
      <c r="DT740" s="53"/>
      <c r="DU740" s="53"/>
      <c r="DV740" s="53"/>
      <c r="DW740" s="53"/>
      <c r="DX740" s="53"/>
      <c r="DY740" s="53"/>
      <c r="DZ740" s="53"/>
      <c r="EA740" s="53"/>
      <c r="EB740" s="53"/>
      <c r="EC740" s="53"/>
      <c r="ED740" s="53"/>
      <c r="EE740" s="53"/>
      <c r="EF740" s="53"/>
      <c r="EG740" s="53"/>
      <c r="EH740" s="53"/>
      <c r="EI740" s="53"/>
      <c r="EJ740" s="53"/>
      <c r="EK740" s="53"/>
      <c r="EL740" s="53"/>
      <c r="EM740" s="53"/>
      <c r="EN740" s="53"/>
      <c r="EO740" s="53"/>
      <c r="EP740" s="53"/>
      <c r="EQ740" s="53"/>
      <c r="ER740" s="53"/>
      <c r="ES740" s="53"/>
      <c r="ET740" s="53"/>
      <c r="EU740" s="53"/>
      <c r="EV740" s="53"/>
      <c r="EW740" s="53"/>
      <c r="EX740" s="53"/>
      <c r="EY740" s="53"/>
      <c r="EZ740" s="53"/>
      <c r="FA740" s="53"/>
      <c r="FB740" s="53"/>
      <c r="FC740" s="53"/>
      <c r="FD740" s="53"/>
      <c r="FE740" s="53"/>
      <c r="FF740" s="53"/>
      <c r="FG740" s="53"/>
      <c r="FH740" s="53"/>
      <c r="FI740" s="53"/>
      <c r="FJ740" s="53"/>
      <c r="FK740" s="53"/>
      <c r="FL740" s="53"/>
      <c r="FM740" s="53"/>
      <c r="FN740" s="53"/>
      <c r="FO740" s="53"/>
      <c r="FP740" s="53"/>
      <c r="FQ740" s="53"/>
      <c r="FR740" s="53"/>
      <c r="FS740" s="53"/>
      <c r="FT740" s="53"/>
      <c r="FU740" s="53"/>
      <c r="FV740" s="53"/>
      <c r="FW740" s="53"/>
      <c r="FX740" s="53"/>
      <c r="FY740" s="53"/>
      <c r="FZ740" s="53"/>
      <c r="GA740" s="53"/>
      <c r="GB740" s="53"/>
      <c r="GC740" s="53"/>
      <c r="GD740" s="53"/>
      <c r="GE740" s="53"/>
      <c r="GF740" s="53"/>
      <c r="GG740" s="53"/>
      <c r="GH740" s="53"/>
      <c r="GI740" s="53"/>
      <c r="GJ740" s="53"/>
      <c r="GK740" s="53"/>
      <c r="GL740" s="53"/>
      <c r="GM740" s="53"/>
      <c r="GN740" s="53"/>
      <c r="GO740" s="53"/>
      <c r="GP740" s="53"/>
      <c r="GQ740" s="53"/>
      <c r="GR740" s="53"/>
      <c r="GS740" s="53"/>
      <c r="GT740" s="53"/>
      <c r="GU740" s="53"/>
      <c r="GV740" s="53"/>
      <c r="GW740" s="53"/>
      <c r="GX740" s="53"/>
      <c r="GY740" s="53"/>
      <c r="GZ740" s="53"/>
      <c r="HA740" s="53"/>
      <c r="HB740" s="53"/>
      <c r="HC740" s="53"/>
      <c r="HD740" s="53"/>
      <c r="HE740" s="53"/>
      <c r="HF740" s="53"/>
      <c r="HG740" s="53"/>
      <c r="HH740" s="53"/>
      <c r="HI740" s="53"/>
      <c r="HJ740" s="53"/>
      <c r="HK740" s="53"/>
      <c r="HL740" s="53"/>
      <c r="HM740" s="53"/>
      <c r="HN740" s="53"/>
      <c r="HO740" s="53"/>
      <c r="HP740" s="53"/>
      <c r="HQ740" s="53"/>
      <c r="HR740" s="53"/>
      <c r="HS740" s="53"/>
      <c r="HT740" s="53"/>
      <c r="HU740" s="53"/>
      <c r="HV740" s="53"/>
      <c r="HW740" s="53"/>
      <c r="HX740" s="53"/>
      <c r="HY740" s="53"/>
      <c r="HZ740" s="53"/>
      <c r="IA740" s="53"/>
    </row>
    <row r="741" spans="1:235" ht="11.25">
      <c r="A741" s="1"/>
      <c r="B741" s="1"/>
      <c r="C741" s="1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104"/>
      <c r="O741" s="104"/>
      <c r="P741" s="104"/>
      <c r="Q741" s="53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/>
      <c r="AL741" s="53"/>
      <c r="AM741" s="53"/>
      <c r="AN741" s="53"/>
      <c r="AO741" s="53"/>
      <c r="AP741" s="53"/>
      <c r="AQ741" s="53"/>
      <c r="AR741" s="53"/>
      <c r="AS741" s="53"/>
      <c r="AT741" s="53"/>
      <c r="AU741" s="53"/>
      <c r="AV741" s="53"/>
      <c r="AW741" s="53"/>
      <c r="AX741" s="53"/>
      <c r="AY741" s="53"/>
      <c r="AZ741" s="53"/>
      <c r="BA741" s="53"/>
      <c r="BB741" s="53"/>
      <c r="BC741" s="53"/>
      <c r="BD741" s="53"/>
      <c r="BE741" s="53"/>
      <c r="BF741" s="53"/>
      <c r="BG741" s="53"/>
      <c r="BH741" s="53"/>
      <c r="BI741" s="53"/>
      <c r="BJ741" s="53"/>
      <c r="BK741" s="53"/>
      <c r="BL741" s="53"/>
      <c r="BM741" s="53"/>
      <c r="BN741" s="53"/>
      <c r="BO741" s="53"/>
      <c r="BP741" s="53"/>
      <c r="BQ741" s="53"/>
      <c r="BR741" s="53"/>
      <c r="BS741" s="53"/>
      <c r="BT741" s="53"/>
      <c r="BU741" s="53"/>
      <c r="BV741" s="53"/>
      <c r="BW741" s="53"/>
      <c r="BX741" s="53"/>
      <c r="BY741" s="53"/>
      <c r="BZ741" s="53"/>
      <c r="CA741" s="53"/>
      <c r="CB741" s="53"/>
      <c r="CC741" s="53"/>
      <c r="CD741" s="53"/>
      <c r="CE741" s="53"/>
      <c r="CF741" s="53"/>
      <c r="CG741" s="53"/>
      <c r="CH741" s="53"/>
      <c r="CI741" s="53"/>
      <c r="CJ741" s="53"/>
      <c r="CK741" s="53"/>
      <c r="CL741" s="53"/>
      <c r="CM741" s="53"/>
      <c r="CN741" s="53"/>
      <c r="CO741" s="53"/>
      <c r="CP741" s="53"/>
      <c r="CQ741" s="53"/>
      <c r="CR741" s="53"/>
      <c r="CS741" s="53"/>
      <c r="CT741" s="53"/>
      <c r="CU741" s="53"/>
      <c r="CV741" s="53"/>
      <c r="CW741" s="53"/>
      <c r="CX741" s="53"/>
      <c r="CY741" s="53"/>
      <c r="CZ741" s="53"/>
      <c r="DA741" s="53"/>
      <c r="DB741" s="53"/>
      <c r="DC741" s="53"/>
      <c r="DD741" s="53"/>
      <c r="DE741" s="53"/>
      <c r="DF741" s="53"/>
      <c r="DG741" s="53"/>
      <c r="DH741" s="53"/>
      <c r="DI741" s="53"/>
      <c r="DJ741" s="53"/>
      <c r="DK741" s="53"/>
      <c r="DL741" s="53"/>
      <c r="DM741" s="53"/>
      <c r="DN741" s="53"/>
      <c r="DO741" s="53"/>
      <c r="DP741" s="53"/>
      <c r="DQ741" s="53"/>
      <c r="DR741" s="53"/>
      <c r="DS741" s="53"/>
      <c r="DT741" s="53"/>
      <c r="DU741" s="53"/>
      <c r="DV741" s="53"/>
      <c r="DW741" s="53"/>
      <c r="DX741" s="53"/>
      <c r="DY741" s="53"/>
      <c r="DZ741" s="53"/>
      <c r="EA741" s="53"/>
      <c r="EB741" s="53"/>
      <c r="EC741" s="53"/>
      <c r="ED741" s="53"/>
      <c r="EE741" s="53"/>
      <c r="EF741" s="53"/>
      <c r="EG741" s="53"/>
      <c r="EH741" s="53"/>
      <c r="EI741" s="53"/>
      <c r="EJ741" s="53"/>
      <c r="EK741" s="53"/>
      <c r="EL741" s="53"/>
      <c r="EM741" s="53"/>
      <c r="EN741" s="53"/>
      <c r="EO741" s="53"/>
      <c r="EP741" s="53"/>
      <c r="EQ741" s="53"/>
      <c r="ER741" s="53"/>
      <c r="ES741" s="53"/>
      <c r="ET741" s="53"/>
      <c r="EU741" s="53"/>
      <c r="EV741" s="53"/>
      <c r="EW741" s="53"/>
      <c r="EX741" s="53"/>
      <c r="EY741" s="53"/>
      <c r="EZ741" s="53"/>
      <c r="FA741" s="53"/>
      <c r="FB741" s="53"/>
      <c r="FC741" s="53"/>
      <c r="FD741" s="53"/>
      <c r="FE741" s="53"/>
      <c r="FF741" s="53"/>
      <c r="FG741" s="53"/>
      <c r="FH741" s="53"/>
      <c r="FI741" s="53"/>
      <c r="FJ741" s="53"/>
      <c r="FK741" s="53"/>
      <c r="FL741" s="53"/>
      <c r="FM741" s="53"/>
      <c r="FN741" s="53"/>
      <c r="FO741" s="53"/>
      <c r="FP741" s="53"/>
      <c r="FQ741" s="53"/>
      <c r="FR741" s="53"/>
      <c r="FS741" s="53"/>
      <c r="FT741" s="53"/>
      <c r="FU741" s="53"/>
      <c r="FV741" s="53"/>
      <c r="FW741" s="53"/>
      <c r="FX741" s="53"/>
      <c r="FY741" s="53"/>
      <c r="FZ741" s="53"/>
      <c r="GA741" s="53"/>
      <c r="GB741" s="53"/>
      <c r="GC741" s="53"/>
      <c r="GD741" s="53"/>
      <c r="GE741" s="53"/>
      <c r="GF741" s="53"/>
      <c r="GG741" s="53"/>
      <c r="GH741" s="53"/>
      <c r="GI741" s="53"/>
      <c r="GJ741" s="53"/>
      <c r="GK741" s="53"/>
      <c r="GL741" s="53"/>
      <c r="GM741" s="53"/>
      <c r="GN741" s="53"/>
      <c r="GO741" s="53"/>
      <c r="GP741" s="53"/>
      <c r="GQ741" s="53"/>
      <c r="GR741" s="53"/>
      <c r="GS741" s="53"/>
      <c r="GT741" s="53"/>
      <c r="GU741" s="53"/>
      <c r="GV741" s="53"/>
      <c r="GW741" s="53"/>
      <c r="GX741" s="53"/>
      <c r="GY741" s="53"/>
      <c r="GZ741" s="53"/>
      <c r="HA741" s="53"/>
      <c r="HB741" s="53"/>
      <c r="HC741" s="53"/>
      <c r="HD741" s="53"/>
      <c r="HE741" s="53"/>
      <c r="HF741" s="53"/>
      <c r="HG741" s="53"/>
      <c r="HH741" s="53"/>
      <c r="HI741" s="53"/>
      <c r="HJ741" s="53"/>
      <c r="HK741" s="53"/>
      <c r="HL741" s="53"/>
      <c r="HM741" s="53"/>
      <c r="HN741" s="53"/>
      <c r="HO741" s="53"/>
      <c r="HP741" s="53"/>
      <c r="HQ741" s="53"/>
      <c r="HR741" s="53"/>
      <c r="HS741" s="53"/>
      <c r="HT741" s="53"/>
      <c r="HU741" s="53"/>
      <c r="HV741" s="53"/>
      <c r="HW741" s="53"/>
      <c r="HX741" s="53"/>
      <c r="HY741" s="53"/>
      <c r="HZ741" s="53"/>
      <c r="IA741" s="53"/>
    </row>
    <row r="742" spans="1:235" ht="11.25">
      <c r="A742" s="1"/>
      <c r="B742" s="1"/>
      <c r="C742" s="1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104"/>
      <c r="O742" s="104"/>
      <c r="P742" s="104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3"/>
      <c r="AM742" s="53"/>
      <c r="AN742" s="53"/>
      <c r="AO742" s="53"/>
      <c r="AP742" s="53"/>
      <c r="AQ742" s="53"/>
      <c r="AR742" s="53"/>
      <c r="AS742" s="53"/>
      <c r="AT742" s="53"/>
      <c r="AU742" s="53"/>
      <c r="AV742" s="53"/>
      <c r="AW742" s="53"/>
      <c r="AX742" s="53"/>
      <c r="AY742" s="53"/>
      <c r="AZ742" s="53"/>
      <c r="BA742" s="53"/>
      <c r="BB742" s="53"/>
      <c r="BC742" s="53"/>
      <c r="BD742" s="53"/>
      <c r="BE742" s="53"/>
      <c r="BF742" s="53"/>
      <c r="BG742" s="53"/>
      <c r="BH742" s="53"/>
      <c r="BI742" s="53"/>
      <c r="BJ742" s="53"/>
      <c r="BK742" s="53"/>
      <c r="BL742" s="53"/>
      <c r="BM742" s="53"/>
      <c r="BN742" s="53"/>
      <c r="BO742" s="53"/>
      <c r="BP742" s="53"/>
      <c r="BQ742" s="53"/>
      <c r="BR742" s="53"/>
      <c r="BS742" s="53"/>
      <c r="BT742" s="53"/>
      <c r="BU742" s="53"/>
      <c r="BV742" s="53"/>
      <c r="BW742" s="53"/>
      <c r="BX742" s="53"/>
      <c r="BY742" s="53"/>
      <c r="BZ742" s="53"/>
      <c r="CA742" s="53"/>
      <c r="CB742" s="53"/>
      <c r="CC742" s="53"/>
      <c r="CD742" s="53"/>
      <c r="CE742" s="53"/>
      <c r="CF742" s="53"/>
      <c r="CG742" s="53"/>
      <c r="CH742" s="53"/>
      <c r="CI742" s="53"/>
      <c r="CJ742" s="53"/>
      <c r="CK742" s="53"/>
      <c r="CL742" s="53"/>
      <c r="CM742" s="53"/>
      <c r="CN742" s="53"/>
      <c r="CO742" s="53"/>
      <c r="CP742" s="53"/>
      <c r="CQ742" s="53"/>
      <c r="CR742" s="53"/>
      <c r="CS742" s="53"/>
      <c r="CT742" s="53"/>
      <c r="CU742" s="53"/>
      <c r="CV742" s="53"/>
      <c r="CW742" s="53"/>
      <c r="CX742" s="53"/>
      <c r="CY742" s="53"/>
      <c r="CZ742" s="53"/>
      <c r="DA742" s="53"/>
      <c r="DB742" s="53"/>
      <c r="DC742" s="53"/>
      <c r="DD742" s="53"/>
      <c r="DE742" s="53"/>
      <c r="DF742" s="53"/>
      <c r="DG742" s="53"/>
      <c r="DH742" s="53"/>
      <c r="DI742" s="53"/>
      <c r="DJ742" s="53"/>
      <c r="DK742" s="53"/>
      <c r="DL742" s="53"/>
      <c r="DM742" s="53"/>
      <c r="DN742" s="53"/>
      <c r="DO742" s="53"/>
      <c r="DP742" s="53"/>
      <c r="DQ742" s="53"/>
      <c r="DR742" s="53"/>
      <c r="DS742" s="53"/>
      <c r="DT742" s="53"/>
      <c r="DU742" s="53"/>
      <c r="DV742" s="53"/>
      <c r="DW742" s="53"/>
      <c r="DX742" s="53"/>
      <c r="DY742" s="53"/>
      <c r="DZ742" s="53"/>
      <c r="EA742" s="53"/>
      <c r="EB742" s="53"/>
      <c r="EC742" s="53"/>
      <c r="ED742" s="53"/>
      <c r="EE742" s="53"/>
      <c r="EF742" s="53"/>
      <c r="EG742" s="53"/>
      <c r="EH742" s="53"/>
      <c r="EI742" s="53"/>
      <c r="EJ742" s="53"/>
      <c r="EK742" s="53"/>
      <c r="EL742" s="53"/>
      <c r="EM742" s="53"/>
      <c r="EN742" s="53"/>
      <c r="EO742" s="53"/>
      <c r="EP742" s="53"/>
      <c r="EQ742" s="53"/>
      <c r="ER742" s="53"/>
      <c r="ES742" s="53"/>
      <c r="ET742" s="53"/>
      <c r="EU742" s="53"/>
      <c r="EV742" s="53"/>
      <c r="EW742" s="53"/>
      <c r="EX742" s="53"/>
      <c r="EY742" s="53"/>
      <c r="EZ742" s="53"/>
      <c r="FA742" s="53"/>
      <c r="FB742" s="53"/>
      <c r="FC742" s="53"/>
      <c r="FD742" s="53"/>
      <c r="FE742" s="53"/>
      <c r="FF742" s="53"/>
      <c r="FG742" s="53"/>
      <c r="FH742" s="53"/>
      <c r="FI742" s="53"/>
      <c r="FJ742" s="53"/>
      <c r="FK742" s="53"/>
      <c r="FL742" s="53"/>
      <c r="FM742" s="53"/>
      <c r="FN742" s="53"/>
      <c r="FO742" s="53"/>
      <c r="FP742" s="53"/>
      <c r="FQ742" s="53"/>
      <c r="FR742" s="53"/>
      <c r="FS742" s="53"/>
      <c r="FT742" s="53"/>
      <c r="FU742" s="53"/>
      <c r="FV742" s="53"/>
      <c r="FW742" s="53"/>
      <c r="FX742" s="53"/>
      <c r="FY742" s="53"/>
      <c r="FZ742" s="53"/>
      <c r="GA742" s="53"/>
      <c r="GB742" s="53"/>
      <c r="GC742" s="53"/>
      <c r="GD742" s="53"/>
      <c r="GE742" s="53"/>
      <c r="GF742" s="53"/>
      <c r="GG742" s="53"/>
      <c r="GH742" s="53"/>
      <c r="GI742" s="53"/>
      <c r="GJ742" s="53"/>
      <c r="GK742" s="53"/>
      <c r="GL742" s="53"/>
      <c r="GM742" s="53"/>
      <c r="GN742" s="53"/>
      <c r="GO742" s="53"/>
      <c r="GP742" s="53"/>
      <c r="GQ742" s="53"/>
      <c r="GR742" s="53"/>
      <c r="GS742" s="53"/>
      <c r="GT742" s="53"/>
      <c r="GU742" s="53"/>
      <c r="GV742" s="53"/>
      <c r="GW742" s="53"/>
      <c r="GX742" s="53"/>
      <c r="GY742" s="53"/>
      <c r="GZ742" s="53"/>
      <c r="HA742" s="53"/>
      <c r="HB742" s="53"/>
      <c r="HC742" s="53"/>
      <c r="HD742" s="53"/>
      <c r="HE742" s="53"/>
      <c r="HF742" s="53"/>
      <c r="HG742" s="53"/>
      <c r="HH742" s="53"/>
      <c r="HI742" s="53"/>
      <c r="HJ742" s="53"/>
      <c r="HK742" s="53"/>
      <c r="HL742" s="53"/>
      <c r="HM742" s="53"/>
      <c r="HN742" s="53"/>
      <c r="HO742" s="53"/>
      <c r="HP742" s="53"/>
      <c r="HQ742" s="53"/>
      <c r="HR742" s="53"/>
      <c r="HS742" s="53"/>
      <c r="HT742" s="53"/>
      <c r="HU742" s="53"/>
      <c r="HV742" s="53"/>
      <c r="HW742" s="53"/>
      <c r="HX742" s="53"/>
      <c r="HY742" s="53"/>
      <c r="HZ742" s="53"/>
      <c r="IA742" s="53"/>
    </row>
    <row r="743" spans="1:235" ht="11.25">
      <c r="A743" s="1"/>
      <c r="B743" s="1"/>
      <c r="C743" s="1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104"/>
      <c r="O743" s="104"/>
      <c r="P743" s="104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3"/>
      <c r="AM743" s="53"/>
      <c r="AN743" s="53"/>
      <c r="AO743" s="53"/>
      <c r="AP743" s="53"/>
      <c r="AQ743" s="53"/>
      <c r="AR743" s="53"/>
      <c r="AS743" s="53"/>
      <c r="AT743" s="53"/>
      <c r="AU743" s="53"/>
      <c r="AV743" s="53"/>
      <c r="AW743" s="53"/>
      <c r="AX743" s="53"/>
      <c r="AY743" s="53"/>
      <c r="AZ743" s="53"/>
      <c r="BA743" s="53"/>
      <c r="BB743" s="53"/>
      <c r="BC743" s="53"/>
      <c r="BD743" s="53"/>
      <c r="BE743" s="53"/>
      <c r="BF743" s="53"/>
      <c r="BG743" s="53"/>
      <c r="BH743" s="53"/>
      <c r="BI743" s="53"/>
      <c r="BJ743" s="53"/>
      <c r="BK743" s="53"/>
      <c r="BL743" s="53"/>
      <c r="BM743" s="53"/>
      <c r="BN743" s="53"/>
      <c r="BO743" s="53"/>
      <c r="BP743" s="53"/>
      <c r="BQ743" s="53"/>
      <c r="BR743" s="53"/>
      <c r="BS743" s="53"/>
      <c r="BT743" s="53"/>
      <c r="BU743" s="53"/>
      <c r="BV743" s="53"/>
      <c r="BW743" s="53"/>
      <c r="BX743" s="53"/>
      <c r="BY743" s="53"/>
      <c r="BZ743" s="53"/>
      <c r="CA743" s="53"/>
      <c r="CB743" s="53"/>
      <c r="CC743" s="53"/>
      <c r="CD743" s="53"/>
      <c r="CE743" s="53"/>
      <c r="CF743" s="53"/>
      <c r="CG743" s="53"/>
      <c r="CH743" s="53"/>
      <c r="CI743" s="53"/>
      <c r="CJ743" s="53"/>
      <c r="CK743" s="53"/>
      <c r="CL743" s="53"/>
      <c r="CM743" s="53"/>
      <c r="CN743" s="53"/>
      <c r="CO743" s="53"/>
      <c r="CP743" s="53"/>
      <c r="CQ743" s="53"/>
      <c r="CR743" s="53"/>
      <c r="CS743" s="53"/>
      <c r="CT743" s="53"/>
      <c r="CU743" s="53"/>
      <c r="CV743" s="53"/>
      <c r="CW743" s="53"/>
      <c r="CX743" s="53"/>
      <c r="CY743" s="53"/>
      <c r="CZ743" s="53"/>
      <c r="DA743" s="53"/>
      <c r="DB743" s="53"/>
      <c r="DC743" s="53"/>
      <c r="DD743" s="53"/>
      <c r="DE743" s="53"/>
      <c r="DF743" s="53"/>
      <c r="DG743" s="53"/>
      <c r="DH743" s="53"/>
      <c r="DI743" s="53"/>
      <c r="DJ743" s="53"/>
      <c r="DK743" s="53"/>
      <c r="DL743" s="53"/>
      <c r="DM743" s="53"/>
      <c r="DN743" s="53"/>
      <c r="DO743" s="53"/>
      <c r="DP743" s="53"/>
      <c r="DQ743" s="53"/>
      <c r="DR743" s="53"/>
      <c r="DS743" s="53"/>
      <c r="DT743" s="53"/>
      <c r="DU743" s="53"/>
      <c r="DV743" s="53"/>
      <c r="DW743" s="53"/>
      <c r="DX743" s="53"/>
      <c r="DY743" s="53"/>
      <c r="DZ743" s="53"/>
      <c r="EA743" s="53"/>
      <c r="EB743" s="53"/>
      <c r="EC743" s="53"/>
      <c r="ED743" s="53"/>
      <c r="EE743" s="53"/>
      <c r="EF743" s="53"/>
      <c r="EG743" s="53"/>
      <c r="EH743" s="53"/>
      <c r="EI743" s="53"/>
      <c r="EJ743" s="53"/>
      <c r="EK743" s="53"/>
      <c r="EL743" s="53"/>
      <c r="EM743" s="53"/>
      <c r="EN743" s="53"/>
      <c r="EO743" s="53"/>
      <c r="EP743" s="53"/>
      <c r="EQ743" s="53"/>
      <c r="ER743" s="53"/>
      <c r="ES743" s="53"/>
      <c r="ET743" s="53"/>
      <c r="EU743" s="53"/>
      <c r="EV743" s="53"/>
      <c r="EW743" s="53"/>
      <c r="EX743" s="53"/>
      <c r="EY743" s="53"/>
      <c r="EZ743" s="53"/>
      <c r="FA743" s="53"/>
      <c r="FB743" s="53"/>
      <c r="FC743" s="53"/>
      <c r="FD743" s="53"/>
      <c r="FE743" s="53"/>
      <c r="FF743" s="53"/>
      <c r="FG743" s="53"/>
      <c r="FH743" s="53"/>
      <c r="FI743" s="53"/>
      <c r="FJ743" s="53"/>
      <c r="FK743" s="53"/>
      <c r="FL743" s="53"/>
      <c r="FM743" s="53"/>
      <c r="FN743" s="53"/>
      <c r="FO743" s="53"/>
      <c r="FP743" s="53"/>
      <c r="FQ743" s="53"/>
      <c r="FR743" s="53"/>
      <c r="FS743" s="53"/>
      <c r="FT743" s="53"/>
      <c r="FU743" s="53"/>
      <c r="FV743" s="53"/>
      <c r="FW743" s="53"/>
      <c r="FX743" s="53"/>
      <c r="FY743" s="53"/>
      <c r="FZ743" s="53"/>
      <c r="GA743" s="53"/>
      <c r="GB743" s="53"/>
      <c r="GC743" s="53"/>
      <c r="GD743" s="53"/>
      <c r="GE743" s="53"/>
      <c r="GF743" s="53"/>
      <c r="GG743" s="53"/>
      <c r="GH743" s="53"/>
      <c r="GI743" s="53"/>
      <c r="GJ743" s="53"/>
      <c r="GK743" s="53"/>
      <c r="GL743" s="53"/>
      <c r="GM743" s="53"/>
      <c r="GN743" s="53"/>
      <c r="GO743" s="53"/>
      <c r="GP743" s="53"/>
      <c r="GQ743" s="53"/>
      <c r="GR743" s="53"/>
      <c r="GS743" s="53"/>
      <c r="GT743" s="53"/>
      <c r="GU743" s="53"/>
      <c r="GV743" s="53"/>
      <c r="GW743" s="53"/>
      <c r="GX743" s="53"/>
      <c r="GY743" s="53"/>
      <c r="GZ743" s="53"/>
      <c r="HA743" s="53"/>
      <c r="HB743" s="53"/>
      <c r="HC743" s="53"/>
      <c r="HD743" s="53"/>
      <c r="HE743" s="53"/>
      <c r="HF743" s="53"/>
      <c r="HG743" s="53"/>
      <c r="HH743" s="53"/>
      <c r="HI743" s="53"/>
      <c r="HJ743" s="53"/>
      <c r="HK743" s="53"/>
      <c r="HL743" s="53"/>
      <c r="HM743" s="53"/>
      <c r="HN743" s="53"/>
      <c r="HO743" s="53"/>
      <c r="HP743" s="53"/>
      <c r="HQ743" s="53"/>
      <c r="HR743" s="53"/>
      <c r="HS743" s="53"/>
      <c r="HT743" s="53"/>
      <c r="HU743" s="53"/>
      <c r="HV743" s="53"/>
      <c r="HW743" s="53"/>
      <c r="HX743" s="53"/>
      <c r="HY743" s="53"/>
      <c r="HZ743" s="53"/>
      <c r="IA743" s="53"/>
    </row>
    <row r="744" spans="1:235" ht="11.25">
      <c r="A744" s="1"/>
      <c r="B744" s="1"/>
      <c r="C744" s="1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104"/>
      <c r="O744" s="104"/>
      <c r="P744" s="104"/>
      <c r="Q744" s="53"/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3"/>
      <c r="AK744" s="53"/>
      <c r="AL744" s="53"/>
      <c r="AM744" s="53"/>
      <c r="AN744" s="53"/>
      <c r="AO744" s="53"/>
      <c r="AP744" s="53"/>
      <c r="AQ744" s="53"/>
      <c r="AR744" s="53"/>
      <c r="AS744" s="53"/>
      <c r="AT744" s="53"/>
      <c r="AU744" s="53"/>
      <c r="AV744" s="53"/>
      <c r="AW744" s="53"/>
      <c r="AX744" s="53"/>
      <c r="AY744" s="53"/>
      <c r="AZ744" s="53"/>
      <c r="BA744" s="53"/>
      <c r="BB744" s="53"/>
      <c r="BC744" s="53"/>
      <c r="BD744" s="53"/>
      <c r="BE744" s="53"/>
      <c r="BF744" s="53"/>
      <c r="BG744" s="53"/>
      <c r="BH744" s="53"/>
      <c r="BI744" s="53"/>
      <c r="BJ744" s="53"/>
      <c r="BK744" s="53"/>
      <c r="BL744" s="53"/>
      <c r="BM744" s="53"/>
      <c r="BN744" s="53"/>
      <c r="BO744" s="53"/>
      <c r="BP744" s="53"/>
      <c r="BQ744" s="53"/>
      <c r="BR744" s="53"/>
      <c r="BS744" s="53"/>
      <c r="BT744" s="53"/>
      <c r="BU744" s="53"/>
      <c r="BV744" s="53"/>
      <c r="BW744" s="53"/>
      <c r="BX744" s="53"/>
      <c r="BY744" s="53"/>
      <c r="BZ744" s="53"/>
      <c r="CA744" s="53"/>
      <c r="CB744" s="53"/>
      <c r="CC744" s="53"/>
      <c r="CD744" s="53"/>
      <c r="CE744" s="53"/>
      <c r="CF744" s="53"/>
      <c r="CG744" s="53"/>
      <c r="CH744" s="53"/>
      <c r="CI744" s="53"/>
      <c r="CJ744" s="53"/>
      <c r="CK744" s="53"/>
      <c r="CL744" s="53"/>
      <c r="CM744" s="53"/>
      <c r="CN744" s="53"/>
      <c r="CO744" s="53"/>
      <c r="CP744" s="53"/>
      <c r="CQ744" s="53"/>
      <c r="CR744" s="53"/>
      <c r="CS744" s="53"/>
      <c r="CT744" s="53"/>
      <c r="CU744" s="53"/>
      <c r="CV744" s="53"/>
      <c r="CW744" s="53"/>
      <c r="CX744" s="53"/>
      <c r="CY744" s="53"/>
      <c r="CZ744" s="53"/>
      <c r="DA744" s="53"/>
      <c r="DB744" s="53"/>
      <c r="DC744" s="53"/>
      <c r="DD744" s="53"/>
      <c r="DE744" s="53"/>
      <c r="DF744" s="53"/>
      <c r="DG744" s="53"/>
      <c r="DH744" s="53"/>
      <c r="DI744" s="53"/>
      <c r="DJ744" s="53"/>
      <c r="DK744" s="53"/>
      <c r="DL744" s="53"/>
      <c r="DM744" s="53"/>
      <c r="DN744" s="53"/>
      <c r="DO744" s="53"/>
      <c r="DP744" s="53"/>
      <c r="DQ744" s="53"/>
      <c r="DR744" s="53"/>
      <c r="DS744" s="53"/>
      <c r="DT744" s="53"/>
      <c r="DU744" s="53"/>
      <c r="DV744" s="53"/>
      <c r="DW744" s="53"/>
      <c r="DX744" s="53"/>
      <c r="DY744" s="53"/>
      <c r="DZ744" s="53"/>
      <c r="EA744" s="53"/>
      <c r="EB744" s="53"/>
      <c r="EC744" s="53"/>
      <c r="ED744" s="53"/>
      <c r="EE744" s="53"/>
      <c r="EF744" s="53"/>
      <c r="EG744" s="53"/>
      <c r="EH744" s="53"/>
      <c r="EI744" s="53"/>
      <c r="EJ744" s="53"/>
      <c r="EK744" s="53"/>
      <c r="EL744" s="53"/>
      <c r="EM744" s="53"/>
      <c r="EN744" s="53"/>
      <c r="EO744" s="53"/>
      <c r="EP744" s="53"/>
      <c r="EQ744" s="53"/>
      <c r="ER744" s="53"/>
      <c r="ES744" s="53"/>
      <c r="ET744" s="53"/>
      <c r="EU744" s="53"/>
      <c r="EV744" s="53"/>
      <c r="EW744" s="53"/>
      <c r="EX744" s="53"/>
      <c r="EY744" s="53"/>
      <c r="EZ744" s="53"/>
      <c r="FA744" s="53"/>
      <c r="FB744" s="53"/>
      <c r="FC744" s="53"/>
      <c r="FD744" s="53"/>
      <c r="FE744" s="53"/>
      <c r="FF744" s="53"/>
      <c r="FG744" s="53"/>
      <c r="FH744" s="53"/>
      <c r="FI744" s="53"/>
      <c r="FJ744" s="53"/>
      <c r="FK744" s="53"/>
      <c r="FL744" s="53"/>
      <c r="FM744" s="53"/>
      <c r="FN744" s="53"/>
      <c r="FO744" s="53"/>
      <c r="FP744" s="53"/>
      <c r="FQ744" s="53"/>
      <c r="FR744" s="53"/>
      <c r="FS744" s="53"/>
      <c r="FT744" s="53"/>
      <c r="FU744" s="53"/>
      <c r="FV744" s="53"/>
      <c r="FW744" s="53"/>
      <c r="FX744" s="53"/>
      <c r="FY744" s="53"/>
      <c r="FZ744" s="53"/>
      <c r="GA744" s="53"/>
      <c r="GB744" s="53"/>
      <c r="GC744" s="53"/>
      <c r="GD744" s="53"/>
      <c r="GE744" s="53"/>
      <c r="GF744" s="53"/>
      <c r="GG744" s="53"/>
      <c r="GH744" s="53"/>
      <c r="GI744" s="53"/>
      <c r="GJ744" s="53"/>
      <c r="GK744" s="53"/>
      <c r="GL744" s="53"/>
      <c r="GM744" s="53"/>
      <c r="GN744" s="53"/>
      <c r="GO744" s="53"/>
      <c r="GP744" s="53"/>
      <c r="GQ744" s="53"/>
      <c r="GR744" s="53"/>
      <c r="GS744" s="53"/>
      <c r="GT744" s="53"/>
      <c r="GU744" s="53"/>
      <c r="GV744" s="53"/>
      <c r="GW744" s="53"/>
      <c r="GX744" s="53"/>
      <c r="GY744" s="53"/>
      <c r="GZ744" s="53"/>
      <c r="HA744" s="53"/>
      <c r="HB744" s="53"/>
      <c r="HC744" s="53"/>
      <c r="HD744" s="53"/>
      <c r="HE744" s="53"/>
      <c r="HF744" s="53"/>
      <c r="HG744" s="53"/>
      <c r="HH744" s="53"/>
      <c r="HI744" s="53"/>
      <c r="HJ744" s="53"/>
      <c r="HK744" s="53"/>
      <c r="HL744" s="53"/>
      <c r="HM744" s="53"/>
      <c r="HN744" s="53"/>
      <c r="HO744" s="53"/>
      <c r="HP744" s="53"/>
      <c r="HQ744" s="53"/>
      <c r="HR744" s="53"/>
      <c r="HS744" s="53"/>
      <c r="HT744" s="53"/>
      <c r="HU744" s="53"/>
      <c r="HV744" s="53"/>
      <c r="HW744" s="53"/>
      <c r="HX744" s="53"/>
      <c r="HY744" s="53"/>
      <c r="HZ744" s="53"/>
      <c r="IA744" s="53"/>
    </row>
    <row r="745" spans="1:235" ht="11.25">
      <c r="A745" s="1"/>
      <c r="B745" s="1"/>
      <c r="C745" s="1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104"/>
      <c r="O745" s="104"/>
      <c r="P745" s="104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3"/>
      <c r="AM745" s="53"/>
      <c r="AN745" s="53"/>
      <c r="AO745" s="53"/>
      <c r="AP745" s="53"/>
      <c r="AQ745" s="53"/>
      <c r="AR745" s="53"/>
      <c r="AS745" s="53"/>
      <c r="AT745" s="53"/>
      <c r="AU745" s="53"/>
      <c r="AV745" s="53"/>
      <c r="AW745" s="53"/>
      <c r="AX745" s="53"/>
      <c r="AY745" s="53"/>
      <c r="AZ745" s="53"/>
      <c r="BA745" s="53"/>
      <c r="BB745" s="53"/>
      <c r="BC745" s="53"/>
      <c r="BD745" s="53"/>
      <c r="BE745" s="53"/>
      <c r="BF745" s="53"/>
      <c r="BG745" s="53"/>
      <c r="BH745" s="53"/>
      <c r="BI745" s="53"/>
      <c r="BJ745" s="53"/>
      <c r="BK745" s="53"/>
      <c r="BL745" s="53"/>
      <c r="BM745" s="53"/>
      <c r="BN745" s="53"/>
      <c r="BO745" s="53"/>
      <c r="BP745" s="53"/>
      <c r="BQ745" s="53"/>
      <c r="BR745" s="53"/>
      <c r="BS745" s="53"/>
      <c r="BT745" s="53"/>
      <c r="BU745" s="53"/>
      <c r="BV745" s="53"/>
      <c r="BW745" s="53"/>
      <c r="BX745" s="53"/>
      <c r="BY745" s="53"/>
      <c r="BZ745" s="53"/>
      <c r="CA745" s="53"/>
      <c r="CB745" s="53"/>
      <c r="CC745" s="53"/>
      <c r="CD745" s="53"/>
      <c r="CE745" s="53"/>
      <c r="CF745" s="53"/>
      <c r="CG745" s="53"/>
      <c r="CH745" s="53"/>
      <c r="CI745" s="53"/>
      <c r="CJ745" s="53"/>
      <c r="CK745" s="53"/>
      <c r="CL745" s="53"/>
      <c r="CM745" s="53"/>
      <c r="CN745" s="53"/>
      <c r="CO745" s="53"/>
      <c r="CP745" s="53"/>
      <c r="CQ745" s="53"/>
      <c r="CR745" s="53"/>
      <c r="CS745" s="53"/>
      <c r="CT745" s="53"/>
      <c r="CU745" s="53"/>
      <c r="CV745" s="53"/>
      <c r="CW745" s="53"/>
      <c r="CX745" s="53"/>
      <c r="CY745" s="53"/>
      <c r="CZ745" s="53"/>
      <c r="DA745" s="53"/>
      <c r="DB745" s="53"/>
      <c r="DC745" s="53"/>
      <c r="DD745" s="53"/>
      <c r="DE745" s="53"/>
      <c r="DF745" s="53"/>
      <c r="DG745" s="53"/>
      <c r="DH745" s="53"/>
      <c r="DI745" s="53"/>
      <c r="DJ745" s="53"/>
      <c r="DK745" s="53"/>
      <c r="DL745" s="53"/>
      <c r="DM745" s="53"/>
      <c r="DN745" s="53"/>
      <c r="DO745" s="53"/>
      <c r="DP745" s="53"/>
      <c r="DQ745" s="53"/>
      <c r="DR745" s="53"/>
      <c r="DS745" s="53"/>
      <c r="DT745" s="53"/>
      <c r="DU745" s="53"/>
      <c r="DV745" s="53"/>
      <c r="DW745" s="53"/>
      <c r="DX745" s="53"/>
      <c r="DY745" s="53"/>
      <c r="DZ745" s="53"/>
      <c r="EA745" s="53"/>
      <c r="EB745" s="53"/>
      <c r="EC745" s="53"/>
      <c r="ED745" s="53"/>
      <c r="EE745" s="53"/>
      <c r="EF745" s="53"/>
      <c r="EG745" s="53"/>
      <c r="EH745" s="53"/>
      <c r="EI745" s="53"/>
      <c r="EJ745" s="53"/>
      <c r="EK745" s="53"/>
      <c r="EL745" s="53"/>
      <c r="EM745" s="53"/>
      <c r="EN745" s="53"/>
      <c r="EO745" s="53"/>
      <c r="EP745" s="53"/>
      <c r="EQ745" s="53"/>
      <c r="ER745" s="53"/>
      <c r="ES745" s="53"/>
      <c r="ET745" s="53"/>
      <c r="EU745" s="53"/>
      <c r="EV745" s="53"/>
      <c r="EW745" s="53"/>
      <c r="EX745" s="53"/>
      <c r="EY745" s="53"/>
      <c r="EZ745" s="53"/>
      <c r="FA745" s="53"/>
      <c r="FB745" s="53"/>
      <c r="FC745" s="53"/>
      <c r="FD745" s="53"/>
      <c r="FE745" s="53"/>
      <c r="FF745" s="53"/>
      <c r="FG745" s="53"/>
      <c r="FH745" s="53"/>
      <c r="FI745" s="53"/>
      <c r="FJ745" s="53"/>
      <c r="FK745" s="53"/>
      <c r="FL745" s="53"/>
      <c r="FM745" s="53"/>
      <c r="FN745" s="53"/>
      <c r="FO745" s="53"/>
      <c r="FP745" s="53"/>
      <c r="FQ745" s="53"/>
      <c r="FR745" s="53"/>
      <c r="FS745" s="53"/>
      <c r="FT745" s="53"/>
      <c r="FU745" s="53"/>
      <c r="FV745" s="53"/>
      <c r="FW745" s="53"/>
      <c r="FX745" s="53"/>
      <c r="FY745" s="53"/>
      <c r="FZ745" s="53"/>
      <c r="GA745" s="53"/>
      <c r="GB745" s="53"/>
      <c r="GC745" s="53"/>
      <c r="GD745" s="53"/>
      <c r="GE745" s="53"/>
      <c r="GF745" s="53"/>
      <c r="GG745" s="53"/>
      <c r="GH745" s="53"/>
      <c r="GI745" s="53"/>
      <c r="GJ745" s="53"/>
      <c r="GK745" s="53"/>
      <c r="GL745" s="53"/>
      <c r="GM745" s="53"/>
      <c r="GN745" s="53"/>
      <c r="GO745" s="53"/>
      <c r="GP745" s="53"/>
      <c r="GQ745" s="53"/>
      <c r="GR745" s="53"/>
      <c r="GS745" s="53"/>
      <c r="GT745" s="53"/>
      <c r="GU745" s="53"/>
      <c r="GV745" s="53"/>
      <c r="GW745" s="53"/>
      <c r="GX745" s="53"/>
      <c r="GY745" s="53"/>
      <c r="GZ745" s="53"/>
      <c r="HA745" s="53"/>
      <c r="HB745" s="53"/>
      <c r="HC745" s="53"/>
      <c r="HD745" s="53"/>
      <c r="HE745" s="53"/>
      <c r="HF745" s="53"/>
      <c r="HG745" s="53"/>
      <c r="HH745" s="53"/>
      <c r="HI745" s="53"/>
      <c r="HJ745" s="53"/>
      <c r="HK745" s="53"/>
      <c r="HL745" s="53"/>
      <c r="HM745" s="53"/>
      <c r="HN745" s="53"/>
      <c r="HO745" s="53"/>
      <c r="HP745" s="53"/>
      <c r="HQ745" s="53"/>
      <c r="HR745" s="53"/>
      <c r="HS745" s="53"/>
      <c r="HT745" s="53"/>
      <c r="HU745" s="53"/>
      <c r="HV745" s="53"/>
      <c r="HW745" s="53"/>
      <c r="HX745" s="53"/>
      <c r="HY745" s="53"/>
      <c r="HZ745" s="53"/>
      <c r="IA745" s="53"/>
    </row>
    <row r="746" spans="1:235" ht="11.25">
      <c r="A746" s="1"/>
      <c r="B746" s="1"/>
      <c r="C746" s="1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104"/>
      <c r="O746" s="104"/>
      <c r="P746" s="104"/>
      <c r="Q746" s="53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3"/>
      <c r="AK746" s="53"/>
      <c r="AL746" s="53"/>
      <c r="AM746" s="53"/>
      <c r="AN746" s="53"/>
      <c r="AO746" s="53"/>
      <c r="AP746" s="53"/>
      <c r="AQ746" s="53"/>
      <c r="AR746" s="53"/>
      <c r="AS746" s="53"/>
      <c r="AT746" s="53"/>
      <c r="AU746" s="53"/>
      <c r="AV746" s="53"/>
      <c r="AW746" s="53"/>
      <c r="AX746" s="53"/>
      <c r="AY746" s="53"/>
      <c r="AZ746" s="53"/>
      <c r="BA746" s="53"/>
      <c r="BB746" s="53"/>
      <c r="BC746" s="53"/>
      <c r="BD746" s="53"/>
      <c r="BE746" s="53"/>
      <c r="BF746" s="53"/>
      <c r="BG746" s="53"/>
      <c r="BH746" s="53"/>
      <c r="BI746" s="53"/>
      <c r="BJ746" s="53"/>
      <c r="BK746" s="53"/>
      <c r="BL746" s="53"/>
      <c r="BM746" s="53"/>
      <c r="BN746" s="53"/>
      <c r="BO746" s="53"/>
      <c r="BP746" s="53"/>
      <c r="BQ746" s="53"/>
      <c r="BR746" s="53"/>
      <c r="BS746" s="53"/>
      <c r="BT746" s="53"/>
      <c r="BU746" s="53"/>
      <c r="BV746" s="53"/>
      <c r="BW746" s="53"/>
      <c r="BX746" s="53"/>
      <c r="BY746" s="53"/>
      <c r="BZ746" s="53"/>
      <c r="CA746" s="53"/>
      <c r="CB746" s="53"/>
      <c r="CC746" s="53"/>
      <c r="CD746" s="53"/>
      <c r="CE746" s="53"/>
      <c r="CF746" s="53"/>
      <c r="CG746" s="53"/>
      <c r="CH746" s="53"/>
      <c r="CI746" s="53"/>
      <c r="CJ746" s="53"/>
      <c r="CK746" s="53"/>
      <c r="CL746" s="53"/>
      <c r="CM746" s="53"/>
      <c r="CN746" s="53"/>
      <c r="CO746" s="53"/>
      <c r="CP746" s="53"/>
      <c r="CQ746" s="53"/>
      <c r="CR746" s="53"/>
      <c r="CS746" s="53"/>
      <c r="CT746" s="53"/>
      <c r="CU746" s="53"/>
      <c r="CV746" s="53"/>
      <c r="CW746" s="53"/>
      <c r="CX746" s="53"/>
      <c r="CY746" s="53"/>
      <c r="CZ746" s="53"/>
      <c r="DA746" s="53"/>
      <c r="DB746" s="53"/>
      <c r="DC746" s="53"/>
      <c r="DD746" s="53"/>
      <c r="DE746" s="53"/>
      <c r="DF746" s="53"/>
      <c r="DG746" s="53"/>
      <c r="DH746" s="53"/>
      <c r="DI746" s="53"/>
      <c r="DJ746" s="53"/>
      <c r="DK746" s="53"/>
      <c r="DL746" s="53"/>
      <c r="DM746" s="53"/>
      <c r="DN746" s="53"/>
      <c r="DO746" s="53"/>
      <c r="DP746" s="53"/>
      <c r="DQ746" s="53"/>
      <c r="DR746" s="53"/>
      <c r="DS746" s="53"/>
      <c r="DT746" s="53"/>
      <c r="DU746" s="53"/>
      <c r="DV746" s="53"/>
      <c r="DW746" s="53"/>
      <c r="DX746" s="53"/>
      <c r="DY746" s="53"/>
      <c r="DZ746" s="53"/>
      <c r="EA746" s="53"/>
      <c r="EB746" s="53"/>
      <c r="EC746" s="53"/>
      <c r="ED746" s="53"/>
      <c r="EE746" s="53"/>
      <c r="EF746" s="53"/>
      <c r="EG746" s="53"/>
      <c r="EH746" s="53"/>
      <c r="EI746" s="53"/>
      <c r="EJ746" s="53"/>
      <c r="EK746" s="53"/>
      <c r="EL746" s="53"/>
      <c r="EM746" s="53"/>
      <c r="EN746" s="53"/>
      <c r="EO746" s="53"/>
      <c r="EP746" s="53"/>
      <c r="EQ746" s="53"/>
      <c r="ER746" s="53"/>
      <c r="ES746" s="53"/>
      <c r="ET746" s="53"/>
      <c r="EU746" s="53"/>
      <c r="EV746" s="53"/>
      <c r="EW746" s="53"/>
      <c r="EX746" s="53"/>
      <c r="EY746" s="53"/>
      <c r="EZ746" s="53"/>
      <c r="FA746" s="53"/>
      <c r="FB746" s="53"/>
      <c r="FC746" s="53"/>
      <c r="FD746" s="53"/>
      <c r="FE746" s="53"/>
      <c r="FF746" s="53"/>
      <c r="FG746" s="53"/>
      <c r="FH746" s="53"/>
      <c r="FI746" s="53"/>
      <c r="FJ746" s="53"/>
      <c r="FK746" s="53"/>
      <c r="FL746" s="53"/>
      <c r="FM746" s="53"/>
      <c r="FN746" s="53"/>
      <c r="FO746" s="53"/>
      <c r="FP746" s="53"/>
      <c r="FQ746" s="53"/>
      <c r="FR746" s="53"/>
      <c r="FS746" s="53"/>
      <c r="FT746" s="53"/>
      <c r="FU746" s="53"/>
      <c r="FV746" s="53"/>
      <c r="FW746" s="53"/>
      <c r="FX746" s="53"/>
      <c r="FY746" s="53"/>
      <c r="FZ746" s="53"/>
      <c r="GA746" s="53"/>
      <c r="GB746" s="53"/>
      <c r="GC746" s="53"/>
      <c r="GD746" s="53"/>
      <c r="GE746" s="53"/>
      <c r="GF746" s="53"/>
      <c r="GG746" s="53"/>
      <c r="GH746" s="53"/>
      <c r="GI746" s="53"/>
      <c r="GJ746" s="53"/>
      <c r="GK746" s="53"/>
      <c r="GL746" s="53"/>
      <c r="GM746" s="53"/>
      <c r="GN746" s="53"/>
      <c r="GO746" s="53"/>
      <c r="GP746" s="53"/>
      <c r="GQ746" s="53"/>
      <c r="GR746" s="53"/>
      <c r="GS746" s="53"/>
      <c r="GT746" s="53"/>
      <c r="GU746" s="53"/>
      <c r="GV746" s="53"/>
      <c r="GW746" s="53"/>
      <c r="GX746" s="53"/>
      <c r="GY746" s="53"/>
      <c r="GZ746" s="53"/>
      <c r="HA746" s="53"/>
      <c r="HB746" s="53"/>
      <c r="HC746" s="53"/>
      <c r="HD746" s="53"/>
      <c r="HE746" s="53"/>
      <c r="HF746" s="53"/>
      <c r="HG746" s="53"/>
      <c r="HH746" s="53"/>
      <c r="HI746" s="53"/>
      <c r="HJ746" s="53"/>
      <c r="HK746" s="53"/>
      <c r="HL746" s="53"/>
      <c r="HM746" s="53"/>
      <c r="HN746" s="53"/>
      <c r="HO746" s="53"/>
      <c r="HP746" s="53"/>
      <c r="HQ746" s="53"/>
      <c r="HR746" s="53"/>
      <c r="HS746" s="53"/>
      <c r="HT746" s="53"/>
      <c r="HU746" s="53"/>
      <c r="HV746" s="53"/>
      <c r="HW746" s="53"/>
      <c r="HX746" s="53"/>
      <c r="HY746" s="53"/>
      <c r="HZ746" s="53"/>
      <c r="IA746" s="53"/>
    </row>
    <row r="747" spans="1:235" ht="11.25">
      <c r="A747" s="1"/>
      <c r="B747" s="1"/>
      <c r="C747" s="1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104"/>
      <c r="O747" s="104"/>
      <c r="P747" s="104"/>
      <c r="Q747" s="53"/>
      <c r="R747" s="53"/>
      <c r="S747" s="53"/>
      <c r="T747" s="53"/>
      <c r="U747" s="53"/>
      <c r="V747" s="53"/>
      <c r="W747" s="53"/>
      <c r="X747" s="53"/>
      <c r="Y747" s="53"/>
      <c r="Z747" s="53"/>
      <c r="AA747" s="53"/>
      <c r="AB747" s="53"/>
      <c r="AC747" s="53"/>
      <c r="AD747" s="53"/>
      <c r="AE747" s="53"/>
      <c r="AF747" s="53"/>
      <c r="AG747" s="53"/>
      <c r="AH747" s="53"/>
      <c r="AI747" s="53"/>
      <c r="AJ747" s="53"/>
      <c r="AK747" s="53"/>
      <c r="AL747" s="53"/>
      <c r="AM747" s="53"/>
      <c r="AN747" s="53"/>
      <c r="AO747" s="53"/>
      <c r="AP747" s="53"/>
      <c r="AQ747" s="53"/>
      <c r="AR747" s="53"/>
      <c r="AS747" s="53"/>
      <c r="AT747" s="53"/>
      <c r="AU747" s="53"/>
      <c r="AV747" s="53"/>
      <c r="AW747" s="53"/>
      <c r="AX747" s="53"/>
      <c r="AY747" s="53"/>
      <c r="AZ747" s="53"/>
      <c r="BA747" s="53"/>
      <c r="BB747" s="53"/>
      <c r="BC747" s="53"/>
      <c r="BD747" s="53"/>
      <c r="BE747" s="53"/>
      <c r="BF747" s="53"/>
      <c r="BG747" s="53"/>
      <c r="BH747" s="53"/>
      <c r="BI747" s="53"/>
      <c r="BJ747" s="53"/>
      <c r="BK747" s="53"/>
      <c r="BL747" s="53"/>
      <c r="BM747" s="53"/>
      <c r="BN747" s="53"/>
      <c r="BO747" s="53"/>
      <c r="BP747" s="53"/>
      <c r="BQ747" s="53"/>
      <c r="BR747" s="53"/>
      <c r="BS747" s="53"/>
      <c r="BT747" s="53"/>
      <c r="BU747" s="53"/>
      <c r="BV747" s="53"/>
      <c r="BW747" s="53"/>
      <c r="BX747" s="53"/>
      <c r="BY747" s="53"/>
      <c r="BZ747" s="53"/>
      <c r="CA747" s="53"/>
      <c r="CB747" s="53"/>
      <c r="CC747" s="53"/>
      <c r="CD747" s="53"/>
      <c r="CE747" s="53"/>
      <c r="CF747" s="53"/>
      <c r="CG747" s="53"/>
      <c r="CH747" s="53"/>
      <c r="CI747" s="53"/>
      <c r="CJ747" s="53"/>
      <c r="CK747" s="53"/>
      <c r="CL747" s="53"/>
      <c r="CM747" s="53"/>
      <c r="CN747" s="53"/>
      <c r="CO747" s="53"/>
      <c r="CP747" s="53"/>
      <c r="CQ747" s="53"/>
      <c r="CR747" s="53"/>
      <c r="CS747" s="53"/>
      <c r="CT747" s="53"/>
      <c r="CU747" s="53"/>
      <c r="CV747" s="53"/>
      <c r="CW747" s="53"/>
      <c r="CX747" s="53"/>
      <c r="CY747" s="53"/>
      <c r="CZ747" s="53"/>
      <c r="DA747" s="53"/>
      <c r="DB747" s="53"/>
      <c r="DC747" s="53"/>
      <c r="DD747" s="53"/>
      <c r="DE747" s="53"/>
      <c r="DF747" s="53"/>
      <c r="DG747" s="53"/>
      <c r="DH747" s="53"/>
      <c r="DI747" s="53"/>
      <c r="DJ747" s="53"/>
      <c r="DK747" s="53"/>
      <c r="DL747" s="53"/>
      <c r="DM747" s="53"/>
      <c r="DN747" s="53"/>
      <c r="DO747" s="53"/>
      <c r="DP747" s="53"/>
      <c r="DQ747" s="53"/>
      <c r="DR747" s="53"/>
      <c r="DS747" s="53"/>
      <c r="DT747" s="53"/>
      <c r="DU747" s="53"/>
      <c r="DV747" s="53"/>
      <c r="DW747" s="53"/>
      <c r="DX747" s="53"/>
      <c r="DY747" s="53"/>
      <c r="DZ747" s="53"/>
      <c r="EA747" s="53"/>
      <c r="EB747" s="53"/>
      <c r="EC747" s="53"/>
      <c r="ED747" s="53"/>
      <c r="EE747" s="53"/>
      <c r="EF747" s="53"/>
      <c r="EG747" s="53"/>
      <c r="EH747" s="53"/>
      <c r="EI747" s="53"/>
      <c r="EJ747" s="53"/>
      <c r="EK747" s="53"/>
      <c r="EL747" s="53"/>
      <c r="EM747" s="53"/>
      <c r="EN747" s="53"/>
      <c r="EO747" s="53"/>
      <c r="EP747" s="53"/>
      <c r="EQ747" s="53"/>
      <c r="ER747" s="53"/>
      <c r="ES747" s="53"/>
      <c r="ET747" s="53"/>
      <c r="EU747" s="53"/>
      <c r="EV747" s="53"/>
      <c r="EW747" s="53"/>
      <c r="EX747" s="53"/>
      <c r="EY747" s="53"/>
      <c r="EZ747" s="53"/>
      <c r="FA747" s="53"/>
      <c r="FB747" s="53"/>
      <c r="FC747" s="53"/>
      <c r="FD747" s="53"/>
      <c r="FE747" s="53"/>
      <c r="FF747" s="53"/>
      <c r="FG747" s="53"/>
      <c r="FH747" s="53"/>
      <c r="FI747" s="53"/>
      <c r="FJ747" s="53"/>
      <c r="FK747" s="53"/>
      <c r="FL747" s="53"/>
      <c r="FM747" s="53"/>
      <c r="FN747" s="53"/>
      <c r="FO747" s="53"/>
      <c r="FP747" s="53"/>
      <c r="FQ747" s="53"/>
      <c r="FR747" s="53"/>
      <c r="FS747" s="53"/>
      <c r="FT747" s="53"/>
      <c r="FU747" s="53"/>
      <c r="FV747" s="53"/>
      <c r="FW747" s="53"/>
      <c r="FX747" s="53"/>
      <c r="FY747" s="53"/>
      <c r="FZ747" s="53"/>
      <c r="GA747" s="53"/>
      <c r="GB747" s="53"/>
      <c r="GC747" s="53"/>
      <c r="GD747" s="53"/>
      <c r="GE747" s="53"/>
      <c r="GF747" s="53"/>
      <c r="GG747" s="53"/>
      <c r="GH747" s="53"/>
      <c r="GI747" s="53"/>
      <c r="GJ747" s="53"/>
      <c r="GK747" s="53"/>
      <c r="GL747" s="53"/>
      <c r="GM747" s="53"/>
      <c r="GN747" s="53"/>
      <c r="GO747" s="53"/>
      <c r="GP747" s="53"/>
      <c r="GQ747" s="53"/>
      <c r="GR747" s="53"/>
      <c r="GS747" s="53"/>
      <c r="GT747" s="53"/>
      <c r="GU747" s="53"/>
      <c r="GV747" s="53"/>
      <c r="GW747" s="53"/>
      <c r="GX747" s="53"/>
      <c r="GY747" s="53"/>
      <c r="GZ747" s="53"/>
      <c r="HA747" s="53"/>
      <c r="HB747" s="53"/>
      <c r="HC747" s="53"/>
      <c r="HD747" s="53"/>
      <c r="HE747" s="53"/>
      <c r="HF747" s="53"/>
      <c r="HG747" s="53"/>
      <c r="HH747" s="53"/>
      <c r="HI747" s="53"/>
      <c r="HJ747" s="53"/>
      <c r="HK747" s="53"/>
      <c r="HL747" s="53"/>
      <c r="HM747" s="53"/>
      <c r="HN747" s="53"/>
      <c r="HO747" s="53"/>
      <c r="HP747" s="53"/>
      <c r="HQ747" s="53"/>
      <c r="HR747" s="53"/>
      <c r="HS747" s="53"/>
      <c r="HT747" s="53"/>
      <c r="HU747" s="53"/>
      <c r="HV747" s="53"/>
      <c r="HW747" s="53"/>
      <c r="HX747" s="53"/>
      <c r="HY747" s="53"/>
      <c r="HZ747" s="53"/>
      <c r="IA747" s="53"/>
    </row>
    <row r="748" spans="1:235" ht="11.25">
      <c r="A748" s="1"/>
      <c r="B748" s="1"/>
      <c r="C748" s="1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104"/>
      <c r="O748" s="104"/>
      <c r="P748" s="104"/>
      <c r="Q748" s="53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3"/>
      <c r="AK748" s="53"/>
      <c r="AL748" s="53"/>
      <c r="AM748" s="53"/>
      <c r="AN748" s="53"/>
      <c r="AO748" s="53"/>
      <c r="AP748" s="53"/>
      <c r="AQ748" s="53"/>
      <c r="AR748" s="53"/>
      <c r="AS748" s="53"/>
      <c r="AT748" s="53"/>
      <c r="AU748" s="53"/>
      <c r="AV748" s="53"/>
      <c r="AW748" s="53"/>
      <c r="AX748" s="53"/>
      <c r="AY748" s="53"/>
      <c r="AZ748" s="53"/>
      <c r="BA748" s="53"/>
      <c r="BB748" s="53"/>
      <c r="BC748" s="53"/>
      <c r="BD748" s="53"/>
      <c r="BE748" s="53"/>
      <c r="BF748" s="53"/>
      <c r="BG748" s="53"/>
      <c r="BH748" s="53"/>
      <c r="BI748" s="53"/>
      <c r="BJ748" s="53"/>
      <c r="BK748" s="53"/>
      <c r="BL748" s="53"/>
      <c r="BM748" s="53"/>
      <c r="BN748" s="53"/>
      <c r="BO748" s="53"/>
      <c r="BP748" s="53"/>
      <c r="BQ748" s="53"/>
      <c r="BR748" s="53"/>
      <c r="BS748" s="53"/>
      <c r="BT748" s="53"/>
      <c r="BU748" s="53"/>
      <c r="BV748" s="53"/>
      <c r="BW748" s="53"/>
      <c r="BX748" s="53"/>
      <c r="BY748" s="53"/>
      <c r="BZ748" s="53"/>
      <c r="CA748" s="53"/>
      <c r="CB748" s="53"/>
      <c r="CC748" s="53"/>
      <c r="CD748" s="53"/>
      <c r="CE748" s="53"/>
      <c r="CF748" s="53"/>
      <c r="CG748" s="53"/>
      <c r="CH748" s="53"/>
      <c r="CI748" s="53"/>
      <c r="CJ748" s="53"/>
      <c r="CK748" s="53"/>
      <c r="CL748" s="53"/>
      <c r="CM748" s="53"/>
      <c r="CN748" s="53"/>
      <c r="CO748" s="53"/>
      <c r="CP748" s="53"/>
      <c r="CQ748" s="53"/>
      <c r="CR748" s="53"/>
      <c r="CS748" s="53"/>
      <c r="CT748" s="53"/>
      <c r="CU748" s="53"/>
      <c r="CV748" s="53"/>
      <c r="CW748" s="53"/>
      <c r="CX748" s="53"/>
      <c r="CY748" s="53"/>
      <c r="CZ748" s="53"/>
      <c r="DA748" s="53"/>
      <c r="DB748" s="53"/>
      <c r="DC748" s="53"/>
      <c r="DD748" s="53"/>
      <c r="DE748" s="53"/>
      <c r="DF748" s="53"/>
      <c r="DG748" s="53"/>
      <c r="DH748" s="53"/>
      <c r="DI748" s="53"/>
      <c r="DJ748" s="53"/>
      <c r="DK748" s="53"/>
      <c r="DL748" s="53"/>
      <c r="DM748" s="53"/>
      <c r="DN748" s="53"/>
      <c r="DO748" s="53"/>
      <c r="DP748" s="53"/>
      <c r="DQ748" s="53"/>
      <c r="DR748" s="53"/>
      <c r="DS748" s="53"/>
      <c r="DT748" s="53"/>
      <c r="DU748" s="53"/>
      <c r="DV748" s="53"/>
      <c r="DW748" s="53"/>
      <c r="DX748" s="53"/>
      <c r="DY748" s="53"/>
      <c r="DZ748" s="53"/>
      <c r="EA748" s="53"/>
      <c r="EB748" s="53"/>
      <c r="EC748" s="53"/>
      <c r="ED748" s="53"/>
      <c r="EE748" s="53"/>
      <c r="EF748" s="53"/>
      <c r="EG748" s="53"/>
      <c r="EH748" s="53"/>
      <c r="EI748" s="53"/>
      <c r="EJ748" s="53"/>
      <c r="EK748" s="53"/>
      <c r="EL748" s="53"/>
      <c r="EM748" s="53"/>
      <c r="EN748" s="53"/>
      <c r="EO748" s="53"/>
      <c r="EP748" s="53"/>
      <c r="EQ748" s="53"/>
      <c r="ER748" s="53"/>
      <c r="ES748" s="53"/>
      <c r="ET748" s="53"/>
      <c r="EU748" s="53"/>
      <c r="EV748" s="53"/>
      <c r="EW748" s="53"/>
      <c r="EX748" s="53"/>
      <c r="EY748" s="53"/>
      <c r="EZ748" s="53"/>
      <c r="FA748" s="53"/>
      <c r="FB748" s="53"/>
      <c r="FC748" s="53"/>
      <c r="FD748" s="53"/>
      <c r="FE748" s="53"/>
      <c r="FF748" s="53"/>
      <c r="FG748" s="53"/>
      <c r="FH748" s="53"/>
      <c r="FI748" s="53"/>
      <c r="FJ748" s="53"/>
      <c r="FK748" s="53"/>
      <c r="FL748" s="53"/>
      <c r="FM748" s="53"/>
      <c r="FN748" s="53"/>
      <c r="FO748" s="53"/>
      <c r="FP748" s="53"/>
      <c r="FQ748" s="53"/>
      <c r="FR748" s="53"/>
      <c r="FS748" s="53"/>
      <c r="FT748" s="53"/>
      <c r="FU748" s="53"/>
      <c r="FV748" s="53"/>
      <c r="FW748" s="53"/>
      <c r="FX748" s="53"/>
      <c r="FY748" s="53"/>
      <c r="FZ748" s="53"/>
      <c r="GA748" s="53"/>
      <c r="GB748" s="53"/>
      <c r="GC748" s="53"/>
      <c r="GD748" s="53"/>
      <c r="GE748" s="53"/>
      <c r="GF748" s="53"/>
      <c r="GG748" s="53"/>
      <c r="GH748" s="53"/>
      <c r="GI748" s="53"/>
      <c r="GJ748" s="53"/>
      <c r="GK748" s="53"/>
      <c r="GL748" s="53"/>
      <c r="GM748" s="53"/>
      <c r="GN748" s="53"/>
      <c r="GO748" s="53"/>
      <c r="GP748" s="53"/>
      <c r="GQ748" s="53"/>
      <c r="GR748" s="53"/>
      <c r="GS748" s="53"/>
      <c r="GT748" s="53"/>
      <c r="GU748" s="53"/>
      <c r="GV748" s="53"/>
      <c r="GW748" s="53"/>
      <c r="GX748" s="53"/>
      <c r="GY748" s="53"/>
      <c r="GZ748" s="53"/>
      <c r="HA748" s="53"/>
      <c r="HB748" s="53"/>
      <c r="HC748" s="53"/>
      <c r="HD748" s="53"/>
      <c r="HE748" s="53"/>
      <c r="HF748" s="53"/>
      <c r="HG748" s="53"/>
      <c r="HH748" s="53"/>
      <c r="HI748" s="53"/>
      <c r="HJ748" s="53"/>
      <c r="HK748" s="53"/>
      <c r="HL748" s="53"/>
      <c r="HM748" s="53"/>
      <c r="HN748" s="53"/>
      <c r="HO748" s="53"/>
      <c r="HP748" s="53"/>
      <c r="HQ748" s="53"/>
      <c r="HR748" s="53"/>
      <c r="HS748" s="53"/>
      <c r="HT748" s="53"/>
      <c r="HU748" s="53"/>
      <c r="HV748" s="53"/>
      <c r="HW748" s="53"/>
      <c r="HX748" s="53"/>
      <c r="HY748" s="53"/>
      <c r="HZ748" s="53"/>
      <c r="IA748" s="53"/>
    </row>
    <row r="749" spans="1:235" ht="11.25">
      <c r="A749" s="1"/>
      <c r="B749" s="1"/>
      <c r="C749" s="1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104"/>
      <c r="O749" s="104"/>
      <c r="P749" s="104"/>
      <c r="Q749" s="53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3"/>
      <c r="AK749" s="53"/>
      <c r="AL749" s="53"/>
      <c r="AM749" s="53"/>
      <c r="AN749" s="53"/>
      <c r="AO749" s="53"/>
      <c r="AP749" s="53"/>
      <c r="AQ749" s="53"/>
      <c r="AR749" s="53"/>
      <c r="AS749" s="53"/>
      <c r="AT749" s="53"/>
      <c r="AU749" s="53"/>
      <c r="AV749" s="53"/>
      <c r="AW749" s="53"/>
      <c r="AX749" s="53"/>
      <c r="AY749" s="53"/>
      <c r="AZ749" s="53"/>
      <c r="BA749" s="53"/>
      <c r="BB749" s="53"/>
      <c r="BC749" s="53"/>
      <c r="BD749" s="53"/>
      <c r="BE749" s="53"/>
      <c r="BF749" s="53"/>
      <c r="BG749" s="53"/>
      <c r="BH749" s="53"/>
      <c r="BI749" s="53"/>
      <c r="BJ749" s="53"/>
      <c r="BK749" s="53"/>
      <c r="BL749" s="53"/>
      <c r="BM749" s="53"/>
      <c r="BN749" s="53"/>
      <c r="BO749" s="53"/>
      <c r="BP749" s="53"/>
      <c r="BQ749" s="53"/>
      <c r="BR749" s="53"/>
      <c r="BS749" s="53"/>
      <c r="BT749" s="53"/>
      <c r="BU749" s="53"/>
      <c r="BV749" s="53"/>
      <c r="BW749" s="53"/>
      <c r="BX749" s="53"/>
      <c r="BY749" s="53"/>
      <c r="BZ749" s="53"/>
      <c r="CA749" s="53"/>
      <c r="CB749" s="53"/>
      <c r="CC749" s="53"/>
      <c r="CD749" s="53"/>
      <c r="CE749" s="53"/>
      <c r="CF749" s="53"/>
      <c r="CG749" s="53"/>
      <c r="CH749" s="53"/>
      <c r="CI749" s="53"/>
      <c r="CJ749" s="53"/>
      <c r="CK749" s="53"/>
      <c r="CL749" s="53"/>
      <c r="CM749" s="53"/>
      <c r="CN749" s="53"/>
      <c r="CO749" s="53"/>
      <c r="CP749" s="53"/>
      <c r="CQ749" s="53"/>
      <c r="CR749" s="53"/>
      <c r="CS749" s="53"/>
      <c r="CT749" s="53"/>
      <c r="CU749" s="53"/>
      <c r="CV749" s="53"/>
      <c r="CW749" s="53"/>
      <c r="CX749" s="53"/>
      <c r="CY749" s="53"/>
      <c r="CZ749" s="53"/>
      <c r="DA749" s="53"/>
      <c r="DB749" s="53"/>
      <c r="DC749" s="53"/>
      <c r="DD749" s="53"/>
      <c r="DE749" s="53"/>
      <c r="DF749" s="53"/>
      <c r="DG749" s="53"/>
      <c r="DH749" s="53"/>
      <c r="DI749" s="53"/>
      <c r="DJ749" s="53"/>
      <c r="DK749" s="53"/>
      <c r="DL749" s="53"/>
      <c r="DM749" s="53"/>
      <c r="DN749" s="53"/>
      <c r="DO749" s="53"/>
      <c r="DP749" s="53"/>
      <c r="DQ749" s="53"/>
      <c r="DR749" s="53"/>
      <c r="DS749" s="53"/>
      <c r="DT749" s="53"/>
      <c r="DU749" s="53"/>
      <c r="DV749" s="53"/>
      <c r="DW749" s="53"/>
      <c r="DX749" s="53"/>
      <c r="DY749" s="53"/>
      <c r="DZ749" s="53"/>
      <c r="EA749" s="53"/>
      <c r="EB749" s="53"/>
      <c r="EC749" s="53"/>
      <c r="ED749" s="53"/>
      <c r="EE749" s="53"/>
      <c r="EF749" s="53"/>
      <c r="EG749" s="53"/>
      <c r="EH749" s="53"/>
      <c r="EI749" s="53"/>
      <c r="EJ749" s="53"/>
      <c r="EK749" s="53"/>
      <c r="EL749" s="53"/>
      <c r="EM749" s="53"/>
      <c r="EN749" s="53"/>
      <c r="EO749" s="53"/>
      <c r="EP749" s="53"/>
      <c r="EQ749" s="53"/>
      <c r="ER749" s="53"/>
      <c r="ES749" s="53"/>
      <c r="ET749" s="53"/>
      <c r="EU749" s="53"/>
      <c r="EV749" s="53"/>
      <c r="EW749" s="53"/>
      <c r="EX749" s="53"/>
      <c r="EY749" s="53"/>
      <c r="EZ749" s="53"/>
      <c r="FA749" s="53"/>
      <c r="FB749" s="53"/>
      <c r="FC749" s="53"/>
      <c r="FD749" s="53"/>
      <c r="FE749" s="53"/>
      <c r="FF749" s="53"/>
      <c r="FG749" s="53"/>
      <c r="FH749" s="53"/>
      <c r="FI749" s="53"/>
      <c r="FJ749" s="53"/>
      <c r="FK749" s="53"/>
      <c r="FL749" s="53"/>
      <c r="FM749" s="53"/>
      <c r="FN749" s="53"/>
      <c r="FO749" s="53"/>
      <c r="FP749" s="53"/>
      <c r="FQ749" s="53"/>
      <c r="FR749" s="53"/>
      <c r="FS749" s="53"/>
      <c r="FT749" s="53"/>
      <c r="FU749" s="53"/>
      <c r="FV749" s="53"/>
      <c r="FW749" s="53"/>
      <c r="FX749" s="53"/>
      <c r="FY749" s="53"/>
      <c r="FZ749" s="53"/>
      <c r="GA749" s="53"/>
      <c r="GB749" s="53"/>
      <c r="GC749" s="53"/>
      <c r="GD749" s="53"/>
      <c r="GE749" s="53"/>
      <c r="GF749" s="53"/>
      <c r="GG749" s="53"/>
      <c r="GH749" s="53"/>
      <c r="GI749" s="53"/>
      <c r="GJ749" s="53"/>
      <c r="GK749" s="53"/>
      <c r="GL749" s="53"/>
      <c r="GM749" s="53"/>
      <c r="GN749" s="53"/>
      <c r="GO749" s="53"/>
      <c r="GP749" s="53"/>
      <c r="GQ749" s="53"/>
      <c r="GR749" s="53"/>
      <c r="GS749" s="53"/>
      <c r="GT749" s="53"/>
      <c r="GU749" s="53"/>
      <c r="GV749" s="53"/>
      <c r="GW749" s="53"/>
      <c r="GX749" s="53"/>
      <c r="GY749" s="53"/>
      <c r="GZ749" s="53"/>
      <c r="HA749" s="53"/>
      <c r="HB749" s="53"/>
      <c r="HC749" s="53"/>
      <c r="HD749" s="53"/>
      <c r="HE749" s="53"/>
      <c r="HF749" s="53"/>
      <c r="HG749" s="53"/>
      <c r="HH749" s="53"/>
      <c r="HI749" s="53"/>
      <c r="HJ749" s="53"/>
      <c r="HK749" s="53"/>
      <c r="HL749" s="53"/>
      <c r="HM749" s="53"/>
      <c r="HN749" s="53"/>
      <c r="HO749" s="53"/>
      <c r="HP749" s="53"/>
      <c r="HQ749" s="53"/>
      <c r="HR749" s="53"/>
      <c r="HS749" s="53"/>
      <c r="HT749" s="53"/>
      <c r="HU749" s="53"/>
      <c r="HV749" s="53"/>
      <c r="HW749" s="53"/>
      <c r="HX749" s="53"/>
      <c r="HY749" s="53"/>
      <c r="HZ749" s="53"/>
      <c r="IA749" s="53"/>
    </row>
    <row r="750" spans="1:235" ht="11.25">
      <c r="A750" s="1"/>
      <c r="B750" s="1"/>
      <c r="C750" s="1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104"/>
      <c r="O750" s="104"/>
      <c r="P750" s="104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3"/>
      <c r="AK750" s="53"/>
      <c r="AL750" s="53"/>
      <c r="AM750" s="53"/>
      <c r="AN750" s="53"/>
      <c r="AO750" s="53"/>
      <c r="AP750" s="53"/>
      <c r="AQ750" s="53"/>
      <c r="AR750" s="53"/>
      <c r="AS750" s="53"/>
      <c r="AT750" s="53"/>
      <c r="AU750" s="53"/>
      <c r="AV750" s="53"/>
      <c r="AW750" s="53"/>
      <c r="AX750" s="53"/>
      <c r="AY750" s="53"/>
      <c r="AZ750" s="53"/>
      <c r="BA750" s="53"/>
      <c r="BB750" s="53"/>
      <c r="BC750" s="53"/>
      <c r="BD750" s="53"/>
      <c r="BE750" s="53"/>
      <c r="BF750" s="53"/>
      <c r="BG750" s="53"/>
      <c r="BH750" s="53"/>
      <c r="BI750" s="53"/>
      <c r="BJ750" s="53"/>
      <c r="BK750" s="53"/>
      <c r="BL750" s="53"/>
      <c r="BM750" s="53"/>
      <c r="BN750" s="53"/>
      <c r="BO750" s="53"/>
      <c r="BP750" s="53"/>
      <c r="BQ750" s="53"/>
      <c r="BR750" s="53"/>
      <c r="BS750" s="53"/>
      <c r="BT750" s="53"/>
      <c r="BU750" s="53"/>
      <c r="BV750" s="53"/>
      <c r="BW750" s="53"/>
      <c r="BX750" s="53"/>
      <c r="BY750" s="53"/>
      <c r="BZ750" s="53"/>
      <c r="CA750" s="53"/>
      <c r="CB750" s="53"/>
      <c r="CC750" s="53"/>
      <c r="CD750" s="53"/>
      <c r="CE750" s="53"/>
      <c r="CF750" s="53"/>
      <c r="CG750" s="53"/>
      <c r="CH750" s="53"/>
      <c r="CI750" s="53"/>
      <c r="CJ750" s="53"/>
      <c r="CK750" s="53"/>
      <c r="CL750" s="53"/>
      <c r="CM750" s="53"/>
      <c r="CN750" s="53"/>
      <c r="CO750" s="53"/>
      <c r="CP750" s="53"/>
      <c r="CQ750" s="53"/>
      <c r="CR750" s="53"/>
      <c r="CS750" s="53"/>
      <c r="CT750" s="53"/>
      <c r="CU750" s="53"/>
      <c r="CV750" s="53"/>
      <c r="CW750" s="53"/>
      <c r="CX750" s="53"/>
      <c r="CY750" s="53"/>
      <c r="CZ750" s="53"/>
      <c r="DA750" s="53"/>
      <c r="DB750" s="53"/>
      <c r="DC750" s="53"/>
      <c r="DD750" s="53"/>
      <c r="DE750" s="53"/>
      <c r="DF750" s="53"/>
      <c r="DG750" s="53"/>
      <c r="DH750" s="53"/>
      <c r="DI750" s="53"/>
      <c r="DJ750" s="53"/>
      <c r="DK750" s="53"/>
      <c r="DL750" s="53"/>
      <c r="DM750" s="53"/>
      <c r="DN750" s="53"/>
      <c r="DO750" s="53"/>
      <c r="DP750" s="53"/>
      <c r="DQ750" s="53"/>
      <c r="DR750" s="53"/>
      <c r="DS750" s="53"/>
      <c r="DT750" s="53"/>
      <c r="DU750" s="53"/>
      <c r="DV750" s="53"/>
      <c r="DW750" s="53"/>
      <c r="DX750" s="53"/>
      <c r="DY750" s="53"/>
      <c r="DZ750" s="53"/>
      <c r="EA750" s="53"/>
      <c r="EB750" s="53"/>
      <c r="EC750" s="53"/>
      <c r="ED750" s="53"/>
      <c r="EE750" s="53"/>
      <c r="EF750" s="53"/>
      <c r="EG750" s="53"/>
      <c r="EH750" s="53"/>
      <c r="EI750" s="53"/>
      <c r="EJ750" s="53"/>
      <c r="EK750" s="53"/>
      <c r="EL750" s="53"/>
      <c r="EM750" s="53"/>
      <c r="EN750" s="53"/>
      <c r="EO750" s="53"/>
      <c r="EP750" s="53"/>
      <c r="EQ750" s="53"/>
      <c r="ER750" s="53"/>
      <c r="ES750" s="53"/>
      <c r="ET750" s="53"/>
      <c r="EU750" s="53"/>
      <c r="EV750" s="53"/>
      <c r="EW750" s="53"/>
      <c r="EX750" s="53"/>
      <c r="EY750" s="53"/>
      <c r="EZ750" s="53"/>
      <c r="FA750" s="53"/>
      <c r="FB750" s="53"/>
      <c r="FC750" s="53"/>
      <c r="FD750" s="53"/>
      <c r="FE750" s="53"/>
      <c r="FF750" s="53"/>
      <c r="FG750" s="53"/>
      <c r="FH750" s="53"/>
      <c r="FI750" s="53"/>
      <c r="FJ750" s="53"/>
      <c r="FK750" s="53"/>
      <c r="FL750" s="53"/>
      <c r="FM750" s="53"/>
      <c r="FN750" s="53"/>
      <c r="FO750" s="53"/>
      <c r="FP750" s="53"/>
      <c r="FQ750" s="53"/>
      <c r="FR750" s="53"/>
      <c r="FS750" s="53"/>
      <c r="FT750" s="53"/>
      <c r="FU750" s="53"/>
      <c r="FV750" s="53"/>
      <c r="FW750" s="53"/>
      <c r="FX750" s="53"/>
      <c r="FY750" s="53"/>
      <c r="FZ750" s="53"/>
      <c r="GA750" s="53"/>
      <c r="GB750" s="53"/>
      <c r="GC750" s="53"/>
      <c r="GD750" s="53"/>
      <c r="GE750" s="53"/>
      <c r="GF750" s="53"/>
      <c r="GG750" s="53"/>
      <c r="GH750" s="53"/>
      <c r="GI750" s="53"/>
      <c r="GJ750" s="53"/>
      <c r="GK750" s="53"/>
      <c r="GL750" s="53"/>
      <c r="GM750" s="53"/>
      <c r="GN750" s="53"/>
      <c r="GO750" s="53"/>
      <c r="GP750" s="53"/>
      <c r="GQ750" s="53"/>
      <c r="GR750" s="53"/>
      <c r="GS750" s="53"/>
      <c r="GT750" s="53"/>
      <c r="GU750" s="53"/>
      <c r="GV750" s="53"/>
      <c r="GW750" s="53"/>
      <c r="GX750" s="53"/>
      <c r="GY750" s="53"/>
      <c r="GZ750" s="53"/>
      <c r="HA750" s="53"/>
      <c r="HB750" s="53"/>
      <c r="HC750" s="53"/>
      <c r="HD750" s="53"/>
      <c r="HE750" s="53"/>
      <c r="HF750" s="53"/>
      <c r="HG750" s="53"/>
      <c r="HH750" s="53"/>
      <c r="HI750" s="53"/>
      <c r="HJ750" s="53"/>
      <c r="HK750" s="53"/>
      <c r="HL750" s="53"/>
      <c r="HM750" s="53"/>
      <c r="HN750" s="53"/>
      <c r="HO750" s="53"/>
      <c r="HP750" s="53"/>
      <c r="HQ750" s="53"/>
      <c r="HR750" s="53"/>
      <c r="HS750" s="53"/>
      <c r="HT750" s="53"/>
      <c r="HU750" s="53"/>
      <c r="HV750" s="53"/>
      <c r="HW750" s="53"/>
      <c r="HX750" s="53"/>
      <c r="HY750" s="53"/>
      <c r="HZ750" s="53"/>
      <c r="IA750" s="53"/>
    </row>
    <row r="751" spans="1:235" ht="11.25">
      <c r="A751" s="1"/>
      <c r="B751" s="1"/>
      <c r="C751" s="1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104"/>
      <c r="O751" s="104"/>
      <c r="P751" s="104"/>
      <c r="Q751" s="53"/>
      <c r="R751" s="53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3"/>
      <c r="AK751" s="53"/>
      <c r="AL751" s="53"/>
      <c r="AM751" s="53"/>
      <c r="AN751" s="53"/>
      <c r="AO751" s="53"/>
      <c r="AP751" s="53"/>
      <c r="AQ751" s="53"/>
      <c r="AR751" s="53"/>
      <c r="AS751" s="53"/>
      <c r="AT751" s="53"/>
      <c r="AU751" s="53"/>
      <c r="AV751" s="53"/>
      <c r="AW751" s="53"/>
      <c r="AX751" s="53"/>
      <c r="AY751" s="53"/>
      <c r="AZ751" s="53"/>
      <c r="BA751" s="53"/>
      <c r="BB751" s="53"/>
      <c r="BC751" s="53"/>
      <c r="BD751" s="53"/>
      <c r="BE751" s="53"/>
      <c r="BF751" s="53"/>
      <c r="BG751" s="53"/>
      <c r="BH751" s="53"/>
      <c r="BI751" s="53"/>
      <c r="BJ751" s="53"/>
      <c r="BK751" s="53"/>
      <c r="BL751" s="53"/>
      <c r="BM751" s="53"/>
      <c r="BN751" s="53"/>
      <c r="BO751" s="53"/>
      <c r="BP751" s="53"/>
      <c r="BQ751" s="53"/>
      <c r="BR751" s="53"/>
      <c r="BS751" s="53"/>
      <c r="BT751" s="53"/>
      <c r="BU751" s="53"/>
      <c r="BV751" s="53"/>
      <c r="BW751" s="53"/>
      <c r="BX751" s="53"/>
      <c r="BY751" s="53"/>
      <c r="BZ751" s="53"/>
      <c r="CA751" s="53"/>
      <c r="CB751" s="53"/>
      <c r="CC751" s="53"/>
      <c r="CD751" s="53"/>
      <c r="CE751" s="53"/>
      <c r="CF751" s="53"/>
      <c r="CG751" s="53"/>
      <c r="CH751" s="53"/>
      <c r="CI751" s="53"/>
      <c r="CJ751" s="53"/>
      <c r="CK751" s="53"/>
      <c r="CL751" s="53"/>
      <c r="CM751" s="53"/>
      <c r="CN751" s="53"/>
      <c r="CO751" s="53"/>
      <c r="CP751" s="53"/>
      <c r="CQ751" s="53"/>
      <c r="CR751" s="53"/>
      <c r="CS751" s="53"/>
      <c r="CT751" s="53"/>
      <c r="CU751" s="53"/>
      <c r="CV751" s="53"/>
      <c r="CW751" s="53"/>
      <c r="CX751" s="53"/>
      <c r="CY751" s="53"/>
      <c r="CZ751" s="53"/>
      <c r="DA751" s="53"/>
      <c r="DB751" s="53"/>
      <c r="DC751" s="53"/>
      <c r="DD751" s="53"/>
      <c r="DE751" s="53"/>
      <c r="DF751" s="53"/>
      <c r="DG751" s="53"/>
      <c r="DH751" s="53"/>
      <c r="DI751" s="53"/>
      <c r="DJ751" s="53"/>
      <c r="DK751" s="53"/>
      <c r="DL751" s="53"/>
      <c r="DM751" s="53"/>
      <c r="DN751" s="53"/>
      <c r="DO751" s="53"/>
      <c r="DP751" s="53"/>
      <c r="DQ751" s="53"/>
      <c r="DR751" s="53"/>
      <c r="DS751" s="53"/>
      <c r="DT751" s="53"/>
      <c r="DU751" s="53"/>
      <c r="DV751" s="53"/>
      <c r="DW751" s="53"/>
      <c r="DX751" s="53"/>
      <c r="DY751" s="53"/>
      <c r="DZ751" s="53"/>
      <c r="EA751" s="53"/>
      <c r="EB751" s="53"/>
      <c r="EC751" s="53"/>
      <c r="ED751" s="53"/>
      <c r="EE751" s="53"/>
      <c r="EF751" s="53"/>
      <c r="EG751" s="53"/>
      <c r="EH751" s="53"/>
      <c r="EI751" s="53"/>
      <c r="EJ751" s="53"/>
      <c r="EK751" s="53"/>
      <c r="EL751" s="53"/>
      <c r="EM751" s="53"/>
      <c r="EN751" s="53"/>
      <c r="EO751" s="53"/>
      <c r="EP751" s="53"/>
      <c r="EQ751" s="53"/>
      <c r="ER751" s="53"/>
      <c r="ES751" s="53"/>
      <c r="ET751" s="53"/>
      <c r="EU751" s="53"/>
      <c r="EV751" s="53"/>
      <c r="EW751" s="53"/>
      <c r="EX751" s="53"/>
      <c r="EY751" s="53"/>
      <c r="EZ751" s="53"/>
      <c r="FA751" s="53"/>
      <c r="FB751" s="53"/>
      <c r="FC751" s="53"/>
      <c r="FD751" s="53"/>
      <c r="FE751" s="53"/>
      <c r="FF751" s="53"/>
      <c r="FG751" s="53"/>
      <c r="FH751" s="53"/>
      <c r="FI751" s="53"/>
      <c r="FJ751" s="53"/>
      <c r="FK751" s="53"/>
      <c r="FL751" s="53"/>
      <c r="FM751" s="53"/>
      <c r="FN751" s="53"/>
      <c r="FO751" s="53"/>
      <c r="FP751" s="53"/>
      <c r="FQ751" s="53"/>
      <c r="FR751" s="53"/>
      <c r="FS751" s="53"/>
      <c r="FT751" s="53"/>
      <c r="FU751" s="53"/>
      <c r="FV751" s="53"/>
      <c r="FW751" s="53"/>
      <c r="FX751" s="53"/>
      <c r="FY751" s="53"/>
      <c r="FZ751" s="53"/>
      <c r="GA751" s="53"/>
      <c r="GB751" s="53"/>
      <c r="GC751" s="53"/>
      <c r="GD751" s="53"/>
      <c r="GE751" s="53"/>
      <c r="GF751" s="53"/>
      <c r="GG751" s="53"/>
      <c r="GH751" s="53"/>
      <c r="GI751" s="53"/>
      <c r="GJ751" s="53"/>
      <c r="GK751" s="53"/>
      <c r="GL751" s="53"/>
      <c r="GM751" s="53"/>
      <c r="GN751" s="53"/>
      <c r="GO751" s="53"/>
      <c r="GP751" s="53"/>
      <c r="GQ751" s="53"/>
      <c r="GR751" s="53"/>
      <c r="GS751" s="53"/>
      <c r="GT751" s="53"/>
      <c r="GU751" s="53"/>
      <c r="GV751" s="53"/>
      <c r="GW751" s="53"/>
      <c r="GX751" s="53"/>
      <c r="GY751" s="53"/>
      <c r="GZ751" s="53"/>
      <c r="HA751" s="53"/>
      <c r="HB751" s="53"/>
      <c r="HC751" s="53"/>
      <c r="HD751" s="53"/>
      <c r="HE751" s="53"/>
      <c r="HF751" s="53"/>
      <c r="HG751" s="53"/>
      <c r="HH751" s="53"/>
      <c r="HI751" s="53"/>
      <c r="HJ751" s="53"/>
      <c r="HK751" s="53"/>
      <c r="HL751" s="53"/>
      <c r="HM751" s="53"/>
      <c r="HN751" s="53"/>
      <c r="HO751" s="53"/>
      <c r="HP751" s="53"/>
      <c r="HQ751" s="53"/>
      <c r="HR751" s="53"/>
      <c r="HS751" s="53"/>
      <c r="HT751" s="53"/>
      <c r="HU751" s="53"/>
      <c r="HV751" s="53"/>
      <c r="HW751" s="53"/>
      <c r="HX751" s="53"/>
      <c r="HY751" s="53"/>
      <c r="HZ751" s="53"/>
      <c r="IA751" s="53"/>
    </row>
    <row r="752" spans="1:235" ht="11.25">
      <c r="A752" s="1"/>
      <c r="B752" s="1"/>
      <c r="C752" s="1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104"/>
      <c r="O752" s="104"/>
      <c r="P752" s="104"/>
      <c r="Q752" s="53"/>
      <c r="R752" s="53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  <c r="AJ752" s="53"/>
      <c r="AK752" s="53"/>
      <c r="AL752" s="53"/>
      <c r="AM752" s="53"/>
      <c r="AN752" s="53"/>
      <c r="AO752" s="53"/>
      <c r="AP752" s="53"/>
      <c r="AQ752" s="53"/>
      <c r="AR752" s="53"/>
      <c r="AS752" s="53"/>
      <c r="AT752" s="53"/>
      <c r="AU752" s="53"/>
      <c r="AV752" s="53"/>
      <c r="AW752" s="53"/>
      <c r="AX752" s="53"/>
      <c r="AY752" s="53"/>
      <c r="AZ752" s="53"/>
      <c r="BA752" s="53"/>
      <c r="BB752" s="53"/>
      <c r="BC752" s="53"/>
      <c r="BD752" s="53"/>
      <c r="BE752" s="53"/>
      <c r="BF752" s="53"/>
      <c r="BG752" s="53"/>
      <c r="BH752" s="53"/>
      <c r="BI752" s="53"/>
      <c r="BJ752" s="53"/>
      <c r="BK752" s="53"/>
      <c r="BL752" s="53"/>
      <c r="BM752" s="53"/>
      <c r="BN752" s="53"/>
      <c r="BO752" s="53"/>
      <c r="BP752" s="53"/>
      <c r="BQ752" s="53"/>
      <c r="BR752" s="53"/>
      <c r="BS752" s="53"/>
      <c r="BT752" s="53"/>
      <c r="BU752" s="53"/>
      <c r="BV752" s="53"/>
      <c r="BW752" s="53"/>
      <c r="BX752" s="53"/>
      <c r="BY752" s="53"/>
      <c r="BZ752" s="53"/>
      <c r="CA752" s="53"/>
      <c r="CB752" s="53"/>
      <c r="CC752" s="53"/>
      <c r="CD752" s="53"/>
      <c r="CE752" s="53"/>
      <c r="CF752" s="53"/>
      <c r="CG752" s="53"/>
      <c r="CH752" s="53"/>
      <c r="CI752" s="53"/>
      <c r="CJ752" s="53"/>
      <c r="CK752" s="53"/>
      <c r="CL752" s="53"/>
      <c r="CM752" s="53"/>
      <c r="CN752" s="53"/>
      <c r="CO752" s="53"/>
      <c r="CP752" s="53"/>
      <c r="CQ752" s="53"/>
      <c r="CR752" s="53"/>
      <c r="CS752" s="53"/>
      <c r="CT752" s="53"/>
      <c r="CU752" s="53"/>
      <c r="CV752" s="53"/>
      <c r="CW752" s="53"/>
      <c r="CX752" s="53"/>
      <c r="CY752" s="53"/>
      <c r="CZ752" s="53"/>
      <c r="DA752" s="53"/>
      <c r="DB752" s="53"/>
      <c r="DC752" s="53"/>
      <c r="DD752" s="53"/>
      <c r="DE752" s="53"/>
      <c r="DF752" s="53"/>
      <c r="DG752" s="53"/>
      <c r="DH752" s="53"/>
      <c r="DI752" s="53"/>
      <c r="DJ752" s="53"/>
      <c r="DK752" s="53"/>
      <c r="DL752" s="53"/>
      <c r="DM752" s="53"/>
      <c r="DN752" s="53"/>
      <c r="DO752" s="53"/>
      <c r="DP752" s="53"/>
      <c r="DQ752" s="53"/>
      <c r="DR752" s="53"/>
      <c r="DS752" s="53"/>
      <c r="DT752" s="53"/>
      <c r="DU752" s="53"/>
      <c r="DV752" s="53"/>
      <c r="DW752" s="53"/>
      <c r="DX752" s="53"/>
      <c r="DY752" s="53"/>
      <c r="DZ752" s="53"/>
      <c r="EA752" s="53"/>
      <c r="EB752" s="53"/>
      <c r="EC752" s="53"/>
      <c r="ED752" s="53"/>
      <c r="EE752" s="53"/>
      <c r="EF752" s="53"/>
      <c r="EG752" s="53"/>
      <c r="EH752" s="53"/>
      <c r="EI752" s="53"/>
      <c r="EJ752" s="53"/>
      <c r="EK752" s="53"/>
      <c r="EL752" s="53"/>
      <c r="EM752" s="53"/>
      <c r="EN752" s="53"/>
      <c r="EO752" s="53"/>
      <c r="EP752" s="53"/>
      <c r="EQ752" s="53"/>
      <c r="ER752" s="53"/>
      <c r="ES752" s="53"/>
      <c r="ET752" s="53"/>
      <c r="EU752" s="53"/>
      <c r="EV752" s="53"/>
      <c r="EW752" s="53"/>
      <c r="EX752" s="53"/>
      <c r="EY752" s="53"/>
      <c r="EZ752" s="53"/>
      <c r="FA752" s="53"/>
      <c r="FB752" s="53"/>
      <c r="FC752" s="53"/>
      <c r="FD752" s="53"/>
      <c r="FE752" s="53"/>
      <c r="FF752" s="53"/>
      <c r="FG752" s="53"/>
      <c r="FH752" s="53"/>
      <c r="FI752" s="53"/>
      <c r="FJ752" s="53"/>
      <c r="FK752" s="53"/>
      <c r="FL752" s="53"/>
      <c r="FM752" s="53"/>
      <c r="FN752" s="53"/>
      <c r="FO752" s="53"/>
      <c r="FP752" s="53"/>
      <c r="FQ752" s="53"/>
      <c r="FR752" s="53"/>
      <c r="FS752" s="53"/>
      <c r="FT752" s="53"/>
      <c r="FU752" s="53"/>
      <c r="FV752" s="53"/>
      <c r="FW752" s="53"/>
      <c r="FX752" s="53"/>
      <c r="FY752" s="53"/>
      <c r="FZ752" s="53"/>
      <c r="GA752" s="53"/>
      <c r="GB752" s="53"/>
      <c r="GC752" s="53"/>
      <c r="GD752" s="53"/>
      <c r="GE752" s="53"/>
      <c r="GF752" s="53"/>
      <c r="GG752" s="53"/>
      <c r="GH752" s="53"/>
      <c r="GI752" s="53"/>
      <c r="GJ752" s="53"/>
      <c r="GK752" s="53"/>
      <c r="GL752" s="53"/>
      <c r="GM752" s="53"/>
      <c r="GN752" s="53"/>
      <c r="GO752" s="53"/>
      <c r="GP752" s="53"/>
      <c r="GQ752" s="53"/>
      <c r="GR752" s="53"/>
      <c r="GS752" s="53"/>
      <c r="GT752" s="53"/>
      <c r="GU752" s="53"/>
      <c r="GV752" s="53"/>
      <c r="GW752" s="53"/>
      <c r="GX752" s="53"/>
      <c r="GY752" s="53"/>
      <c r="GZ752" s="53"/>
      <c r="HA752" s="53"/>
      <c r="HB752" s="53"/>
      <c r="HC752" s="53"/>
      <c r="HD752" s="53"/>
      <c r="HE752" s="53"/>
      <c r="HF752" s="53"/>
      <c r="HG752" s="53"/>
      <c r="HH752" s="53"/>
      <c r="HI752" s="53"/>
      <c r="HJ752" s="53"/>
      <c r="HK752" s="53"/>
      <c r="HL752" s="53"/>
      <c r="HM752" s="53"/>
      <c r="HN752" s="53"/>
      <c r="HO752" s="53"/>
      <c r="HP752" s="53"/>
      <c r="HQ752" s="53"/>
      <c r="HR752" s="53"/>
      <c r="HS752" s="53"/>
      <c r="HT752" s="53"/>
      <c r="HU752" s="53"/>
      <c r="HV752" s="53"/>
      <c r="HW752" s="53"/>
      <c r="HX752" s="53"/>
      <c r="HY752" s="53"/>
      <c r="HZ752" s="53"/>
      <c r="IA752" s="53"/>
    </row>
    <row r="753" spans="1:235" ht="11.25">
      <c r="A753" s="1"/>
      <c r="B753" s="1"/>
      <c r="C753" s="1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104"/>
      <c r="O753" s="104"/>
      <c r="P753" s="104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3"/>
      <c r="AM753" s="53"/>
      <c r="AN753" s="53"/>
      <c r="AO753" s="53"/>
      <c r="AP753" s="53"/>
      <c r="AQ753" s="53"/>
      <c r="AR753" s="53"/>
      <c r="AS753" s="53"/>
      <c r="AT753" s="53"/>
      <c r="AU753" s="53"/>
      <c r="AV753" s="53"/>
      <c r="AW753" s="53"/>
      <c r="AX753" s="53"/>
      <c r="AY753" s="53"/>
      <c r="AZ753" s="53"/>
      <c r="BA753" s="53"/>
      <c r="BB753" s="53"/>
      <c r="BC753" s="53"/>
      <c r="BD753" s="53"/>
      <c r="BE753" s="53"/>
      <c r="BF753" s="53"/>
      <c r="BG753" s="53"/>
      <c r="BH753" s="53"/>
      <c r="BI753" s="53"/>
      <c r="BJ753" s="53"/>
      <c r="BK753" s="53"/>
      <c r="BL753" s="53"/>
      <c r="BM753" s="53"/>
      <c r="BN753" s="53"/>
      <c r="BO753" s="53"/>
      <c r="BP753" s="53"/>
      <c r="BQ753" s="53"/>
      <c r="BR753" s="53"/>
      <c r="BS753" s="53"/>
      <c r="BT753" s="53"/>
      <c r="BU753" s="53"/>
      <c r="BV753" s="53"/>
      <c r="BW753" s="53"/>
      <c r="BX753" s="53"/>
      <c r="BY753" s="53"/>
      <c r="BZ753" s="53"/>
      <c r="CA753" s="53"/>
      <c r="CB753" s="53"/>
      <c r="CC753" s="53"/>
      <c r="CD753" s="53"/>
      <c r="CE753" s="53"/>
      <c r="CF753" s="53"/>
      <c r="CG753" s="53"/>
      <c r="CH753" s="53"/>
      <c r="CI753" s="53"/>
      <c r="CJ753" s="53"/>
      <c r="CK753" s="53"/>
      <c r="CL753" s="53"/>
      <c r="CM753" s="53"/>
      <c r="CN753" s="53"/>
      <c r="CO753" s="53"/>
      <c r="CP753" s="53"/>
      <c r="CQ753" s="53"/>
      <c r="CR753" s="53"/>
      <c r="CS753" s="53"/>
      <c r="CT753" s="53"/>
      <c r="CU753" s="53"/>
      <c r="CV753" s="53"/>
      <c r="CW753" s="53"/>
      <c r="CX753" s="53"/>
      <c r="CY753" s="53"/>
      <c r="CZ753" s="53"/>
      <c r="DA753" s="53"/>
      <c r="DB753" s="53"/>
      <c r="DC753" s="53"/>
      <c r="DD753" s="53"/>
      <c r="DE753" s="53"/>
      <c r="DF753" s="53"/>
      <c r="DG753" s="53"/>
      <c r="DH753" s="53"/>
      <c r="DI753" s="53"/>
      <c r="DJ753" s="53"/>
      <c r="DK753" s="53"/>
      <c r="DL753" s="53"/>
      <c r="DM753" s="53"/>
      <c r="DN753" s="53"/>
      <c r="DO753" s="53"/>
      <c r="DP753" s="53"/>
      <c r="DQ753" s="53"/>
      <c r="DR753" s="53"/>
      <c r="DS753" s="53"/>
      <c r="DT753" s="53"/>
      <c r="DU753" s="53"/>
      <c r="DV753" s="53"/>
      <c r="DW753" s="53"/>
      <c r="DX753" s="53"/>
      <c r="DY753" s="53"/>
      <c r="DZ753" s="53"/>
      <c r="EA753" s="53"/>
      <c r="EB753" s="53"/>
      <c r="EC753" s="53"/>
      <c r="ED753" s="53"/>
      <c r="EE753" s="53"/>
      <c r="EF753" s="53"/>
      <c r="EG753" s="53"/>
      <c r="EH753" s="53"/>
      <c r="EI753" s="53"/>
      <c r="EJ753" s="53"/>
      <c r="EK753" s="53"/>
      <c r="EL753" s="53"/>
      <c r="EM753" s="53"/>
      <c r="EN753" s="53"/>
      <c r="EO753" s="53"/>
      <c r="EP753" s="53"/>
      <c r="EQ753" s="53"/>
      <c r="ER753" s="53"/>
      <c r="ES753" s="53"/>
      <c r="ET753" s="53"/>
      <c r="EU753" s="53"/>
      <c r="EV753" s="53"/>
      <c r="EW753" s="53"/>
      <c r="EX753" s="53"/>
      <c r="EY753" s="53"/>
      <c r="EZ753" s="53"/>
      <c r="FA753" s="53"/>
      <c r="FB753" s="53"/>
      <c r="FC753" s="53"/>
      <c r="FD753" s="53"/>
      <c r="FE753" s="53"/>
      <c r="FF753" s="53"/>
      <c r="FG753" s="53"/>
      <c r="FH753" s="53"/>
      <c r="FI753" s="53"/>
      <c r="FJ753" s="53"/>
      <c r="FK753" s="53"/>
      <c r="FL753" s="53"/>
      <c r="FM753" s="53"/>
      <c r="FN753" s="53"/>
      <c r="FO753" s="53"/>
      <c r="FP753" s="53"/>
      <c r="FQ753" s="53"/>
      <c r="FR753" s="53"/>
      <c r="FS753" s="53"/>
      <c r="FT753" s="53"/>
      <c r="FU753" s="53"/>
      <c r="FV753" s="53"/>
      <c r="FW753" s="53"/>
      <c r="FX753" s="53"/>
      <c r="FY753" s="53"/>
      <c r="FZ753" s="53"/>
      <c r="GA753" s="53"/>
      <c r="GB753" s="53"/>
      <c r="GC753" s="53"/>
      <c r="GD753" s="53"/>
      <c r="GE753" s="53"/>
      <c r="GF753" s="53"/>
      <c r="GG753" s="53"/>
      <c r="GH753" s="53"/>
      <c r="GI753" s="53"/>
      <c r="GJ753" s="53"/>
      <c r="GK753" s="53"/>
      <c r="GL753" s="53"/>
      <c r="GM753" s="53"/>
      <c r="GN753" s="53"/>
      <c r="GO753" s="53"/>
      <c r="GP753" s="53"/>
      <c r="GQ753" s="53"/>
      <c r="GR753" s="53"/>
      <c r="GS753" s="53"/>
      <c r="GT753" s="53"/>
      <c r="GU753" s="53"/>
      <c r="GV753" s="53"/>
      <c r="GW753" s="53"/>
      <c r="GX753" s="53"/>
      <c r="GY753" s="53"/>
      <c r="GZ753" s="53"/>
      <c r="HA753" s="53"/>
      <c r="HB753" s="53"/>
      <c r="HC753" s="53"/>
      <c r="HD753" s="53"/>
      <c r="HE753" s="53"/>
      <c r="HF753" s="53"/>
      <c r="HG753" s="53"/>
      <c r="HH753" s="53"/>
      <c r="HI753" s="53"/>
      <c r="HJ753" s="53"/>
      <c r="HK753" s="53"/>
      <c r="HL753" s="53"/>
      <c r="HM753" s="53"/>
      <c r="HN753" s="53"/>
      <c r="HO753" s="53"/>
      <c r="HP753" s="53"/>
      <c r="HQ753" s="53"/>
      <c r="HR753" s="53"/>
      <c r="HS753" s="53"/>
      <c r="HT753" s="53"/>
      <c r="HU753" s="53"/>
      <c r="HV753" s="53"/>
      <c r="HW753" s="53"/>
      <c r="HX753" s="53"/>
      <c r="HY753" s="53"/>
      <c r="HZ753" s="53"/>
      <c r="IA753" s="53"/>
    </row>
    <row r="754" spans="1:235" ht="11.25">
      <c r="A754" s="1"/>
      <c r="B754" s="1"/>
      <c r="C754" s="1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104"/>
      <c r="O754" s="104"/>
      <c r="P754" s="104"/>
      <c r="Q754" s="53"/>
      <c r="R754" s="53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3"/>
      <c r="AM754" s="53"/>
      <c r="AN754" s="53"/>
      <c r="AO754" s="53"/>
      <c r="AP754" s="53"/>
      <c r="AQ754" s="53"/>
      <c r="AR754" s="53"/>
      <c r="AS754" s="53"/>
      <c r="AT754" s="53"/>
      <c r="AU754" s="53"/>
      <c r="AV754" s="53"/>
      <c r="AW754" s="53"/>
      <c r="AX754" s="53"/>
      <c r="AY754" s="53"/>
      <c r="AZ754" s="53"/>
      <c r="BA754" s="53"/>
      <c r="BB754" s="53"/>
      <c r="BC754" s="53"/>
      <c r="BD754" s="53"/>
      <c r="BE754" s="53"/>
      <c r="BF754" s="53"/>
      <c r="BG754" s="53"/>
      <c r="BH754" s="53"/>
      <c r="BI754" s="53"/>
      <c r="BJ754" s="53"/>
      <c r="BK754" s="53"/>
      <c r="BL754" s="53"/>
      <c r="BM754" s="53"/>
      <c r="BN754" s="53"/>
      <c r="BO754" s="53"/>
      <c r="BP754" s="53"/>
      <c r="BQ754" s="53"/>
      <c r="BR754" s="53"/>
      <c r="BS754" s="53"/>
      <c r="BT754" s="53"/>
      <c r="BU754" s="53"/>
      <c r="BV754" s="53"/>
      <c r="BW754" s="53"/>
      <c r="BX754" s="53"/>
      <c r="BY754" s="53"/>
      <c r="BZ754" s="53"/>
      <c r="CA754" s="53"/>
      <c r="CB754" s="53"/>
      <c r="CC754" s="53"/>
      <c r="CD754" s="53"/>
      <c r="CE754" s="53"/>
      <c r="CF754" s="53"/>
      <c r="CG754" s="53"/>
      <c r="CH754" s="53"/>
      <c r="CI754" s="53"/>
      <c r="CJ754" s="53"/>
      <c r="CK754" s="53"/>
      <c r="CL754" s="53"/>
      <c r="CM754" s="53"/>
      <c r="CN754" s="53"/>
      <c r="CO754" s="53"/>
      <c r="CP754" s="53"/>
      <c r="CQ754" s="53"/>
      <c r="CR754" s="53"/>
      <c r="CS754" s="53"/>
      <c r="CT754" s="53"/>
      <c r="CU754" s="53"/>
      <c r="CV754" s="53"/>
      <c r="CW754" s="53"/>
      <c r="CX754" s="53"/>
      <c r="CY754" s="53"/>
      <c r="CZ754" s="53"/>
      <c r="DA754" s="53"/>
      <c r="DB754" s="53"/>
      <c r="DC754" s="53"/>
      <c r="DD754" s="53"/>
      <c r="DE754" s="53"/>
      <c r="DF754" s="53"/>
      <c r="DG754" s="53"/>
      <c r="DH754" s="53"/>
      <c r="DI754" s="53"/>
      <c r="DJ754" s="53"/>
      <c r="DK754" s="53"/>
      <c r="DL754" s="53"/>
      <c r="DM754" s="53"/>
      <c r="DN754" s="53"/>
      <c r="DO754" s="53"/>
      <c r="DP754" s="53"/>
      <c r="DQ754" s="53"/>
      <c r="DR754" s="53"/>
      <c r="DS754" s="53"/>
      <c r="DT754" s="53"/>
      <c r="DU754" s="53"/>
      <c r="DV754" s="53"/>
      <c r="DW754" s="53"/>
      <c r="DX754" s="53"/>
      <c r="DY754" s="53"/>
      <c r="DZ754" s="53"/>
      <c r="EA754" s="53"/>
      <c r="EB754" s="53"/>
      <c r="EC754" s="53"/>
      <c r="ED754" s="53"/>
      <c r="EE754" s="53"/>
      <c r="EF754" s="53"/>
      <c r="EG754" s="53"/>
      <c r="EH754" s="53"/>
      <c r="EI754" s="53"/>
      <c r="EJ754" s="53"/>
      <c r="EK754" s="53"/>
      <c r="EL754" s="53"/>
      <c r="EM754" s="53"/>
      <c r="EN754" s="53"/>
      <c r="EO754" s="53"/>
      <c r="EP754" s="53"/>
      <c r="EQ754" s="53"/>
      <c r="ER754" s="53"/>
      <c r="ES754" s="53"/>
      <c r="ET754" s="53"/>
      <c r="EU754" s="53"/>
      <c r="EV754" s="53"/>
      <c r="EW754" s="53"/>
      <c r="EX754" s="53"/>
      <c r="EY754" s="53"/>
      <c r="EZ754" s="53"/>
      <c r="FA754" s="53"/>
      <c r="FB754" s="53"/>
      <c r="FC754" s="53"/>
      <c r="FD754" s="53"/>
      <c r="FE754" s="53"/>
      <c r="FF754" s="53"/>
      <c r="FG754" s="53"/>
      <c r="FH754" s="53"/>
      <c r="FI754" s="53"/>
      <c r="FJ754" s="53"/>
      <c r="FK754" s="53"/>
      <c r="FL754" s="53"/>
      <c r="FM754" s="53"/>
      <c r="FN754" s="53"/>
      <c r="FO754" s="53"/>
      <c r="FP754" s="53"/>
      <c r="FQ754" s="53"/>
      <c r="FR754" s="53"/>
      <c r="FS754" s="53"/>
      <c r="FT754" s="53"/>
      <c r="FU754" s="53"/>
      <c r="FV754" s="53"/>
      <c r="FW754" s="53"/>
      <c r="FX754" s="53"/>
      <c r="FY754" s="53"/>
      <c r="FZ754" s="53"/>
      <c r="GA754" s="53"/>
      <c r="GB754" s="53"/>
      <c r="GC754" s="53"/>
      <c r="GD754" s="53"/>
      <c r="GE754" s="53"/>
      <c r="GF754" s="53"/>
      <c r="GG754" s="53"/>
      <c r="GH754" s="53"/>
      <c r="GI754" s="53"/>
      <c r="GJ754" s="53"/>
      <c r="GK754" s="53"/>
      <c r="GL754" s="53"/>
      <c r="GM754" s="53"/>
      <c r="GN754" s="53"/>
      <c r="GO754" s="53"/>
      <c r="GP754" s="53"/>
      <c r="GQ754" s="53"/>
      <c r="GR754" s="53"/>
      <c r="GS754" s="53"/>
      <c r="GT754" s="53"/>
      <c r="GU754" s="53"/>
      <c r="GV754" s="53"/>
      <c r="GW754" s="53"/>
      <c r="GX754" s="53"/>
      <c r="GY754" s="53"/>
      <c r="GZ754" s="53"/>
      <c r="HA754" s="53"/>
      <c r="HB754" s="53"/>
      <c r="HC754" s="53"/>
      <c r="HD754" s="53"/>
      <c r="HE754" s="53"/>
      <c r="HF754" s="53"/>
      <c r="HG754" s="53"/>
      <c r="HH754" s="53"/>
      <c r="HI754" s="53"/>
      <c r="HJ754" s="53"/>
      <c r="HK754" s="53"/>
      <c r="HL754" s="53"/>
      <c r="HM754" s="53"/>
      <c r="HN754" s="53"/>
      <c r="HO754" s="53"/>
      <c r="HP754" s="53"/>
      <c r="HQ754" s="53"/>
      <c r="HR754" s="53"/>
      <c r="HS754" s="53"/>
      <c r="HT754" s="53"/>
      <c r="HU754" s="53"/>
      <c r="HV754" s="53"/>
      <c r="HW754" s="53"/>
      <c r="HX754" s="53"/>
      <c r="HY754" s="53"/>
      <c r="HZ754" s="53"/>
      <c r="IA754" s="53"/>
    </row>
    <row r="755" spans="1:235" ht="11.25">
      <c r="A755" s="1"/>
      <c r="B755" s="1"/>
      <c r="C755" s="1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104"/>
      <c r="O755" s="104"/>
      <c r="P755" s="104"/>
      <c r="Q755" s="53"/>
      <c r="R755" s="53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3"/>
      <c r="AM755" s="53"/>
      <c r="AN755" s="53"/>
      <c r="AO755" s="53"/>
      <c r="AP755" s="53"/>
      <c r="AQ755" s="53"/>
      <c r="AR755" s="53"/>
      <c r="AS755" s="53"/>
      <c r="AT755" s="53"/>
      <c r="AU755" s="53"/>
      <c r="AV755" s="53"/>
      <c r="AW755" s="53"/>
      <c r="AX755" s="53"/>
      <c r="AY755" s="53"/>
      <c r="AZ755" s="53"/>
      <c r="BA755" s="53"/>
      <c r="BB755" s="53"/>
      <c r="BC755" s="53"/>
      <c r="BD755" s="53"/>
      <c r="BE755" s="53"/>
      <c r="BF755" s="53"/>
      <c r="BG755" s="53"/>
      <c r="BH755" s="53"/>
      <c r="BI755" s="53"/>
      <c r="BJ755" s="53"/>
      <c r="BK755" s="53"/>
      <c r="BL755" s="53"/>
      <c r="BM755" s="53"/>
      <c r="BN755" s="53"/>
      <c r="BO755" s="53"/>
      <c r="BP755" s="53"/>
      <c r="BQ755" s="53"/>
      <c r="BR755" s="53"/>
      <c r="BS755" s="53"/>
      <c r="BT755" s="53"/>
      <c r="BU755" s="53"/>
      <c r="BV755" s="53"/>
      <c r="BW755" s="53"/>
      <c r="BX755" s="53"/>
      <c r="BY755" s="53"/>
      <c r="BZ755" s="53"/>
      <c r="CA755" s="53"/>
      <c r="CB755" s="53"/>
      <c r="CC755" s="53"/>
      <c r="CD755" s="53"/>
      <c r="CE755" s="53"/>
      <c r="CF755" s="53"/>
      <c r="CG755" s="53"/>
      <c r="CH755" s="53"/>
      <c r="CI755" s="53"/>
      <c r="CJ755" s="53"/>
      <c r="CK755" s="53"/>
      <c r="CL755" s="53"/>
      <c r="CM755" s="53"/>
      <c r="CN755" s="53"/>
      <c r="CO755" s="53"/>
      <c r="CP755" s="53"/>
      <c r="CQ755" s="53"/>
      <c r="CR755" s="53"/>
      <c r="CS755" s="53"/>
      <c r="CT755" s="53"/>
      <c r="CU755" s="53"/>
      <c r="CV755" s="53"/>
      <c r="CW755" s="53"/>
      <c r="CX755" s="53"/>
      <c r="CY755" s="53"/>
      <c r="CZ755" s="53"/>
      <c r="DA755" s="53"/>
      <c r="DB755" s="53"/>
      <c r="DC755" s="53"/>
      <c r="DD755" s="53"/>
      <c r="DE755" s="53"/>
      <c r="DF755" s="53"/>
      <c r="DG755" s="53"/>
      <c r="DH755" s="53"/>
      <c r="DI755" s="53"/>
      <c r="DJ755" s="53"/>
      <c r="DK755" s="53"/>
      <c r="DL755" s="53"/>
      <c r="DM755" s="53"/>
      <c r="DN755" s="53"/>
      <c r="DO755" s="53"/>
      <c r="DP755" s="53"/>
      <c r="DQ755" s="53"/>
      <c r="DR755" s="53"/>
      <c r="DS755" s="53"/>
      <c r="DT755" s="53"/>
      <c r="DU755" s="53"/>
      <c r="DV755" s="53"/>
      <c r="DW755" s="53"/>
      <c r="DX755" s="53"/>
      <c r="DY755" s="53"/>
      <c r="DZ755" s="53"/>
      <c r="EA755" s="53"/>
      <c r="EB755" s="53"/>
      <c r="EC755" s="53"/>
      <c r="ED755" s="53"/>
      <c r="EE755" s="53"/>
      <c r="EF755" s="53"/>
      <c r="EG755" s="53"/>
      <c r="EH755" s="53"/>
      <c r="EI755" s="53"/>
      <c r="EJ755" s="53"/>
      <c r="EK755" s="53"/>
      <c r="EL755" s="53"/>
      <c r="EM755" s="53"/>
      <c r="EN755" s="53"/>
      <c r="EO755" s="53"/>
      <c r="EP755" s="53"/>
      <c r="EQ755" s="53"/>
      <c r="ER755" s="53"/>
      <c r="ES755" s="53"/>
      <c r="ET755" s="53"/>
      <c r="EU755" s="53"/>
      <c r="EV755" s="53"/>
      <c r="EW755" s="53"/>
      <c r="EX755" s="53"/>
      <c r="EY755" s="53"/>
      <c r="EZ755" s="53"/>
      <c r="FA755" s="53"/>
      <c r="FB755" s="53"/>
      <c r="FC755" s="53"/>
      <c r="FD755" s="53"/>
      <c r="FE755" s="53"/>
      <c r="FF755" s="53"/>
      <c r="FG755" s="53"/>
      <c r="FH755" s="53"/>
      <c r="FI755" s="53"/>
      <c r="FJ755" s="53"/>
      <c r="FK755" s="53"/>
      <c r="FL755" s="53"/>
      <c r="FM755" s="53"/>
      <c r="FN755" s="53"/>
      <c r="FO755" s="53"/>
      <c r="FP755" s="53"/>
      <c r="FQ755" s="53"/>
      <c r="FR755" s="53"/>
      <c r="FS755" s="53"/>
      <c r="FT755" s="53"/>
      <c r="FU755" s="53"/>
      <c r="FV755" s="53"/>
      <c r="FW755" s="53"/>
      <c r="FX755" s="53"/>
      <c r="FY755" s="53"/>
      <c r="FZ755" s="53"/>
      <c r="GA755" s="53"/>
      <c r="GB755" s="53"/>
      <c r="GC755" s="53"/>
      <c r="GD755" s="53"/>
      <c r="GE755" s="53"/>
      <c r="GF755" s="53"/>
      <c r="GG755" s="53"/>
      <c r="GH755" s="53"/>
      <c r="GI755" s="53"/>
      <c r="GJ755" s="53"/>
      <c r="GK755" s="53"/>
      <c r="GL755" s="53"/>
      <c r="GM755" s="53"/>
      <c r="GN755" s="53"/>
      <c r="GO755" s="53"/>
      <c r="GP755" s="53"/>
      <c r="GQ755" s="53"/>
      <c r="GR755" s="53"/>
      <c r="GS755" s="53"/>
      <c r="GT755" s="53"/>
      <c r="GU755" s="53"/>
      <c r="GV755" s="53"/>
      <c r="GW755" s="53"/>
      <c r="GX755" s="53"/>
      <c r="GY755" s="53"/>
      <c r="GZ755" s="53"/>
      <c r="HA755" s="53"/>
      <c r="HB755" s="53"/>
      <c r="HC755" s="53"/>
      <c r="HD755" s="53"/>
      <c r="HE755" s="53"/>
      <c r="HF755" s="53"/>
      <c r="HG755" s="53"/>
      <c r="HH755" s="53"/>
      <c r="HI755" s="53"/>
      <c r="HJ755" s="53"/>
      <c r="HK755" s="53"/>
      <c r="HL755" s="53"/>
      <c r="HM755" s="53"/>
      <c r="HN755" s="53"/>
      <c r="HO755" s="53"/>
      <c r="HP755" s="53"/>
      <c r="HQ755" s="53"/>
      <c r="HR755" s="53"/>
      <c r="HS755" s="53"/>
      <c r="HT755" s="53"/>
      <c r="HU755" s="53"/>
      <c r="HV755" s="53"/>
      <c r="HW755" s="53"/>
      <c r="HX755" s="53"/>
      <c r="HY755" s="53"/>
      <c r="HZ755" s="53"/>
      <c r="IA755" s="53"/>
    </row>
    <row r="756" spans="1:235" ht="11.25">
      <c r="A756" s="1"/>
      <c r="B756" s="1"/>
      <c r="C756" s="1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104"/>
      <c r="O756" s="104"/>
      <c r="P756" s="104"/>
      <c r="Q756" s="53"/>
      <c r="R756" s="53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3"/>
      <c r="AK756" s="53"/>
      <c r="AL756" s="53"/>
      <c r="AM756" s="53"/>
      <c r="AN756" s="53"/>
      <c r="AO756" s="53"/>
      <c r="AP756" s="53"/>
      <c r="AQ756" s="53"/>
      <c r="AR756" s="53"/>
      <c r="AS756" s="53"/>
      <c r="AT756" s="53"/>
      <c r="AU756" s="53"/>
      <c r="AV756" s="53"/>
      <c r="AW756" s="53"/>
      <c r="AX756" s="53"/>
      <c r="AY756" s="53"/>
      <c r="AZ756" s="53"/>
      <c r="BA756" s="53"/>
      <c r="BB756" s="53"/>
      <c r="BC756" s="53"/>
      <c r="BD756" s="53"/>
      <c r="BE756" s="53"/>
      <c r="BF756" s="53"/>
      <c r="BG756" s="53"/>
      <c r="BH756" s="53"/>
      <c r="BI756" s="53"/>
      <c r="BJ756" s="53"/>
      <c r="BK756" s="53"/>
      <c r="BL756" s="53"/>
      <c r="BM756" s="53"/>
      <c r="BN756" s="53"/>
      <c r="BO756" s="53"/>
      <c r="BP756" s="53"/>
      <c r="BQ756" s="53"/>
      <c r="BR756" s="53"/>
      <c r="BS756" s="53"/>
      <c r="BT756" s="53"/>
      <c r="BU756" s="53"/>
      <c r="BV756" s="53"/>
      <c r="BW756" s="53"/>
      <c r="BX756" s="53"/>
      <c r="BY756" s="53"/>
      <c r="BZ756" s="53"/>
      <c r="CA756" s="53"/>
      <c r="CB756" s="53"/>
      <c r="CC756" s="53"/>
      <c r="CD756" s="53"/>
      <c r="CE756" s="53"/>
      <c r="CF756" s="53"/>
      <c r="CG756" s="53"/>
      <c r="CH756" s="53"/>
      <c r="CI756" s="53"/>
      <c r="CJ756" s="53"/>
      <c r="CK756" s="53"/>
      <c r="CL756" s="53"/>
      <c r="CM756" s="53"/>
      <c r="CN756" s="53"/>
      <c r="CO756" s="53"/>
      <c r="CP756" s="53"/>
      <c r="CQ756" s="53"/>
      <c r="CR756" s="53"/>
      <c r="CS756" s="53"/>
      <c r="CT756" s="53"/>
      <c r="CU756" s="53"/>
      <c r="CV756" s="53"/>
      <c r="CW756" s="53"/>
      <c r="CX756" s="53"/>
      <c r="CY756" s="53"/>
      <c r="CZ756" s="53"/>
      <c r="DA756" s="53"/>
      <c r="DB756" s="53"/>
      <c r="DC756" s="53"/>
      <c r="DD756" s="53"/>
      <c r="DE756" s="53"/>
      <c r="DF756" s="53"/>
      <c r="DG756" s="53"/>
      <c r="DH756" s="53"/>
      <c r="DI756" s="53"/>
      <c r="DJ756" s="53"/>
      <c r="DK756" s="53"/>
      <c r="DL756" s="53"/>
      <c r="DM756" s="53"/>
      <c r="DN756" s="53"/>
      <c r="DO756" s="53"/>
      <c r="DP756" s="53"/>
      <c r="DQ756" s="53"/>
      <c r="DR756" s="53"/>
      <c r="DS756" s="53"/>
      <c r="DT756" s="53"/>
      <c r="DU756" s="53"/>
      <c r="DV756" s="53"/>
      <c r="DW756" s="53"/>
      <c r="DX756" s="53"/>
      <c r="DY756" s="53"/>
      <c r="DZ756" s="53"/>
      <c r="EA756" s="53"/>
      <c r="EB756" s="53"/>
      <c r="EC756" s="53"/>
      <c r="ED756" s="53"/>
      <c r="EE756" s="53"/>
      <c r="EF756" s="53"/>
      <c r="EG756" s="53"/>
      <c r="EH756" s="53"/>
      <c r="EI756" s="53"/>
      <c r="EJ756" s="53"/>
      <c r="EK756" s="53"/>
      <c r="EL756" s="53"/>
      <c r="EM756" s="53"/>
      <c r="EN756" s="53"/>
      <c r="EO756" s="53"/>
      <c r="EP756" s="53"/>
      <c r="EQ756" s="53"/>
      <c r="ER756" s="53"/>
      <c r="ES756" s="53"/>
      <c r="ET756" s="53"/>
      <c r="EU756" s="53"/>
      <c r="EV756" s="53"/>
      <c r="EW756" s="53"/>
      <c r="EX756" s="53"/>
      <c r="EY756" s="53"/>
      <c r="EZ756" s="53"/>
      <c r="FA756" s="53"/>
      <c r="FB756" s="53"/>
      <c r="FC756" s="53"/>
      <c r="FD756" s="53"/>
      <c r="FE756" s="53"/>
      <c r="FF756" s="53"/>
      <c r="FG756" s="53"/>
      <c r="FH756" s="53"/>
      <c r="FI756" s="53"/>
      <c r="FJ756" s="53"/>
      <c r="FK756" s="53"/>
      <c r="FL756" s="53"/>
      <c r="FM756" s="53"/>
      <c r="FN756" s="53"/>
      <c r="FO756" s="53"/>
      <c r="FP756" s="53"/>
      <c r="FQ756" s="53"/>
      <c r="FR756" s="53"/>
      <c r="FS756" s="53"/>
      <c r="FT756" s="53"/>
      <c r="FU756" s="53"/>
      <c r="FV756" s="53"/>
      <c r="FW756" s="53"/>
      <c r="FX756" s="53"/>
      <c r="FY756" s="53"/>
      <c r="FZ756" s="53"/>
      <c r="GA756" s="53"/>
      <c r="GB756" s="53"/>
      <c r="GC756" s="53"/>
      <c r="GD756" s="53"/>
      <c r="GE756" s="53"/>
      <c r="GF756" s="53"/>
      <c r="GG756" s="53"/>
      <c r="GH756" s="53"/>
      <c r="GI756" s="53"/>
      <c r="GJ756" s="53"/>
      <c r="GK756" s="53"/>
      <c r="GL756" s="53"/>
      <c r="GM756" s="53"/>
      <c r="GN756" s="53"/>
      <c r="GO756" s="53"/>
      <c r="GP756" s="53"/>
      <c r="GQ756" s="53"/>
      <c r="GR756" s="53"/>
      <c r="GS756" s="53"/>
      <c r="GT756" s="53"/>
      <c r="GU756" s="53"/>
      <c r="GV756" s="53"/>
      <c r="GW756" s="53"/>
      <c r="GX756" s="53"/>
      <c r="GY756" s="53"/>
      <c r="GZ756" s="53"/>
      <c r="HA756" s="53"/>
      <c r="HB756" s="53"/>
      <c r="HC756" s="53"/>
      <c r="HD756" s="53"/>
      <c r="HE756" s="53"/>
      <c r="HF756" s="53"/>
      <c r="HG756" s="53"/>
      <c r="HH756" s="53"/>
      <c r="HI756" s="53"/>
      <c r="HJ756" s="53"/>
      <c r="HK756" s="53"/>
      <c r="HL756" s="53"/>
      <c r="HM756" s="53"/>
      <c r="HN756" s="53"/>
      <c r="HO756" s="53"/>
      <c r="HP756" s="53"/>
      <c r="HQ756" s="53"/>
      <c r="HR756" s="53"/>
      <c r="HS756" s="53"/>
      <c r="HT756" s="53"/>
      <c r="HU756" s="53"/>
      <c r="HV756" s="53"/>
      <c r="HW756" s="53"/>
      <c r="HX756" s="53"/>
      <c r="HY756" s="53"/>
      <c r="HZ756" s="53"/>
      <c r="IA756" s="53"/>
    </row>
    <row r="757" spans="1:235" ht="11.25">
      <c r="A757" s="1"/>
      <c r="B757" s="1"/>
      <c r="C757" s="1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104"/>
      <c r="O757" s="104"/>
      <c r="P757" s="104"/>
      <c r="Q757" s="53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3"/>
      <c r="AK757" s="53"/>
      <c r="AL757" s="53"/>
      <c r="AM757" s="53"/>
      <c r="AN757" s="53"/>
      <c r="AO757" s="53"/>
      <c r="AP757" s="53"/>
      <c r="AQ757" s="53"/>
      <c r="AR757" s="53"/>
      <c r="AS757" s="53"/>
      <c r="AT757" s="53"/>
      <c r="AU757" s="53"/>
      <c r="AV757" s="53"/>
      <c r="AW757" s="53"/>
      <c r="AX757" s="53"/>
      <c r="AY757" s="53"/>
      <c r="AZ757" s="53"/>
      <c r="BA757" s="53"/>
      <c r="BB757" s="53"/>
      <c r="BC757" s="53"/>
      <c r="BD757" s="53"/>
      <c r="BE757" s="53"/>
      <c r="BF757" s="53"/>
      <c r="BG757" s="53"/>
      <c r="BH757" s="53"/>
      <c r="BI757" s="53"/>
      <c r="BJ757" s="53"/>
      <c r="BK757" s="53"/>
      <c r="BL757" s="53"/>
      <c r="BM757" s="53"/>
      <c r="BN757" s="53"/>
      <c r="BO757" s="53"/>
      <c r="BP757" s="53"/>
      <c r="BQ757" s="53"/>
      <c r="BR757" s="53"/>
      <c r="BS757" s="53"/>
      <c r="BT757" s="53"/>
      <c r="BU757" s="53"/>
      <c r="BV757" s="53"/>
      <c r="BW757" s="53"/>
      <c r="BX757" s="53"/>
      <c r="BY757" s="53"/>
      <c r="BZ757" s="53"/>
      <c r="CA757" s="53"/>
      <c r="CB757" s="53"/>
      <c r="CC757" s="53"/>
      <c r="CD757" s="53"/>
      <c r="CE757" s="53"/>
      <c r="CF757" s="53"/>
      <c r="CG757" s="53"/>
      <c r="CH757" s="53"/>
      <c r="CI757" s="53"/>
      <c r="CJ757" s="53"/>
      <c r="CK757" s="53"/>
      <c r="CL757" s="53"/>
      <c r="CM757" s="53"/>
      <c r="CN757" s="53"/>
      <c r="CO757" s="53"/>
      <c r="CP757" s="53"/>
      <c r="CQ757" s="53"/>
      <c r="CR757" s="53"/>
      <c r="CS757" s="53"/>
      <c r="CT757" s="53"/>
      <c r="CU757" s="53"/>
      <c r="CV757" s="53"/>
      <c r="CW757" s="53"/>
      <c r="CX757" s="53"/>
      <c r="CY757" s="53"/>
      <c r="CZ757" s="53"/>
      <c r="DA757" s="53"/>
      <c r="DB757" s="53"/>
      <c r="DC757" s="53"/>
      <c r="DD757" s="53"/>
      <c r="DE757" s="53"/>
      <c r="DF757" s="53"/>
      <c r="DG757" s="53"/>
      <c r="DH757" s="53"/>
      <c r="DI757" s="53"/>
      <c r="DJ757" s="53"/>
      <c r="DK757" s="53"/>
      <c r="DL757" s="53"/>
      <c r="DM757" s="53"/>
      <c r="DN757" s="53"/>
      <c r="DO757" s="53"/>
      <c r="DP757" s="53"/>
      <c r="DQ757" s="53"/>
      <c r="DR757" s="53"/>
      <c r="DS757" s="53"/>
      <c r="DT757" s="53"/>
      <c r="DU757" s="53"/>
      <c r="DV757" s="53"/>
      <c r="DW757" s="53"/>
      <c r="DX757" s="53"/>
      <c r="DY757" s="53"/>
      <c r="DZ757" s="53"/>
      <c r="EA757" s="53"/>
      <c r="EB757" s="53"/>
      <c r="EC757" s="53"/>
      <c r="ED757" s="53"/>
      <c r="EE757" s="53"/>
      <c r="EF757" s="53"/>
      <c r="EG757" s="53"/>
      <c r="EH757" s="53"/>
      <c r="EI757" s="53"/>
      <c r="EJ757" s="53"/>
      <c r="EK757" s="53"/>
      <c r="EL757" s="53"/>
      <c r="EM757" s="53"/>
      <c r="EN757" s="53"/>
      <c r="EO757" s="53"/>
      <c r="EP757" s="53"/>
      <c r="EQ757" s="53"/>
      <c r="ER757" s="53"/>
      <c r="ES757" s="53"/>
      <c r="ET757" s="53"/>
      <c r="EU757" s="53"/>
      <c r="EV757" s="53"/>
      <c r="EW757" s="53"/>
      <c r="EX757" s="53"/>
      <c r="EY757" s="53"/>
      <c r="EZ757" s="53"/>
      <c r="FA757" s="53"/>
      <c r="FB757" s="53"/>
      <c r="FC757" s="53"/>
      <c r="FD757" s="53"/>
      <c r="FE757" s="53"/>
      <c r="FF757" s="53"/>
      <c r="FG757" s="53"/>
      <c r="FH757" s="53"/>
      <c r="FI757" s="53"/>
      <c r="FJ757" s="53"/>
      <c r="FK757" s="53"/>
      <c r="FL757" s="53"/>
      <c r="FM757" s="53"/>
      <c r="FN757" s="53"/>
      <c r="FO757" s="53"/>
      <c r="FP757" s="53"/>
      <c r="FQ757" s="53"/>
      <c r="FR757" s="53"/>
      <c r="FS757" s="53"/>
      <c r="FT757" s="53"/>
      <c r="FU757" s="53"/>
      <c r="FV757" s="53"/>
      <c r="FW757" s="53"/>
      <c r="FX757" s="53"/>
      <c r="FY757" s="53"/>
      <c r="FZ757" s="53"/>
      <c r="GA757" s="53"/>
      <c r="GB757" s="53"/>
      <c r="GC757" s="53"/>
      <c r="GD757" s="53"/>
      <c r="GE757" s="53"/>
      <c r="GF757" s="53"/>
      <c r="GG757" s="53"/>
      <c r="GH757" s="53"/>
      <c r="GI757" s="53"/>
      <c r="GJ757" s="53"/>
      <c r="GK757" s="53"/>
      <c r="GL757" s="53"/>
      <c r="GM757" s="53"/>
      <c r="GN757" s="53"/>
      <c r="GO757" s="53"/>
      <c r="GP757" s="53"/>
      <c r="GQ757" s="53"/>
      <c r="GR757" s="53"/>
      <c r="GS757" s="53"/>
      <c r="GT757" s="53"/>
      <c r="GU757" s="53"/>
      <c r="GV757" s="53"/>
      <c r="GW757" s="53"/>
      <c r="GX757" s="53"/>
      <c r="GY757" s="53"/>
      <c r="GZ757" s="53"/>
      <c r="HA757" s="53"/>
      <c r="HB757" s="53"/>
      <c r="HC757" s="53"/>
      <c r="HD757" s="53"/>
      <c r="HE757" s="53"/>
      <c r="HF757" s="53"/>
      <c r="HG757" s="53"/>
      <c r="HH757" s="53"/>
      <c r="HI757" s="53"/>
      <c r="HJ757" s="53"/>
      <c r="HK757" s="53"/>
      <c r="HL757" s="53"/>
      <c r="HM757" s="53"/>
      <c r="HN757" s="53"/>
      <c r="HO757" s="53"/>
      <c r="HP757" s="53"/>
      <c r="HQ757" s="53"/>
      <c r="HR757" s="53"/>
      <c r="HS757" s="53"/>
      <c r="HT757" s="53"/>
      <c r="HU757" s="53"/>
      <c r="HV757" s="53"/>
      <c r="HW757" s="53"/>
      <c r="HX757" s="53"/>
      <c r="HY757" s="53"/>
      <c r="HZ757" s="53"/>
      <c r="IA757" s="53"/>
    </row>
    <row r="758" spans="1:235" ht="11.25">
      <c r="A758" s="1"/>
      <c r="B758" s="1"/>
      <c r="C758" s="1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104"/>
      <c r="O758" s="104"/>
      <c r="P758" s="104"/>
      <c r="Q758" s="53"/>
      <c r="R758" s="53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3"/>
      <c r="AM758" s="53"/>
      <c r="AN758" s="53"/>
      <c r="AO758" s="53"/>
      <c r="AP758" s="53"/>
      <c r="AQ758" s="53"/>
      <c r="AR758" s="53"/>
      <c r="AS758" s="53"/>
      <c r="AT758" s="53"/>
      <c r="AU758" s="53"/>
      <c r="AV758" s="53"/>
      <c r="AW758" s="53"/>
      <c r="AX758" s="53"/>
      <c r="AY758" s="53"/>
      <c r="AZ758" s="53"/>
      <c r="BA758" s="53"/>
      <c r="BB758" s="53"/>
      <c r="BC758" s="53"/>
      <c r="BD758" s="53"/>
      <c r="BE758" s="53"/>
      <c r="BF758" s="53"/>
      <c r="BG758" s="53"/>
      <c r="BH758" s="53"/>
      <c r="BI758" s="53"/>
      <c r="BJ758" s="53"/>
      <c r="BK758" s="53"/>
      <c r="BL758" s="53"/>
      <c r="BM758" s="53"/>
      <c r="BN758" s="53"/>
      <c r="BO758" s="53"/>
      <c r="BP758" s="53"/>
      <c r="BQ758" s="53"/>
      <c r="BR758" s="53"/>
      <c r="BS758" s="53"/>
      <c r="BT758" s="53"/>
      <c r="BU758" s="53"/>
      <c r="BV758" s="53"/>
      <c r="BW758" s="53"/>
      <c r="BX758" s="53"/>
      <c r="BY758" s="53"/>
      <c r="BZ758" s="53"/>
      <c r="CA758" s="53"/>
      <c r="CB758" s="53"/>
      <c r="CC758" s="53"/>
      <c r="CD758" s="53"/>
      <c r="CE758" s="53"/>
      <c r="CF758" s="53"/>
      <c r="CG758" s="53"/>
      <c r="CH758" s="53"/>
      <c r="CI758" s="53"/>
      <c r="CJ758" s="53"/>
      <c r="CK758" s="53"/>
      <c r="CL758" s="53"/>
      <c r="CM758" s="53"/>
      <c r="CN758" s="53"/>
      <c r="CO758" s="53"/>
      <c r="CP758" s="53"/>
      <c r="CQ758" s="53"/>
      <c r="CR758" s="53"/>
      <c r="CS758" s="53"/>
      <c r="CT758" s="53"/>
      <c r="CU758" s="53"/>
      <c r="CV758" s="53"/>
      <c r="CW758" s="53"/>
      <c r="CX758" s="53"/>
      <c r="CY758" s="53"/>
      <c r="CZ758" s="53"/>
      <c r="DA758" s="53"/>
      <c r="DB758" s="53"/>
      <c r="DC758" s="53"/>
      <c r="DD758" s="53"/>
      <c r="DE758" s="53"/>
      <c r="DF758" s="53"/>
      <c r="DG758" s="53"/>
      <c r="DH758" s="53"/>
      <c r="DI758" s="53"/>
      <c r="DJ758" s="53"/>
      <c r="DK758" s="53"/>
      <c r="DL758" s="53"/>
      <c r="DM758" s="53"/>
      <c r="DN758" s="53"/>
      <c r="DO758" s="53"/>
      <c r="DP758" s="53"/>
      <c r="DQ758" s="53"/>
      <c r="DR758" s="53"/>
      <c r="DS758" s="53"/>
      <c r="DT758" s="53"/>
      <c r="DU758" s="53"/>
      <c r="DV758" s="53"/>
      <c r="DW758" s="53"/>
      <c r="DX758" s="53"/>
      <c r="DY758" s="53"/>
      <c r="DZ758" s="53"/>
      <c r="EA758" s="53"/>
      <c r="EB758" s="53"/>
      <c r="EC758" s="53"/>
      <c r="ED758" s="53"/>
      <c r="EE758" s="53"/>
      <c r="EF758" s="53"/>
      <c r="EG758" s="53"/>
      <c r="EH758" s="53"/>
      <c r="EI758" s="53"/>
      <c r="EJ758" s="53"/>
      <c r="EK758" s="53"/>
      <c r="EL758" s="53"/>
      <c r="EM758" s="53"/>
      <c r="EN758" s="53"/>
      <c r="EO758" s="53"/>
      <c r="EP758" s="53"/>
      <c r="EQ758" s="53"/>
      <c r="ER758" s="53"/>
      <c r="ES758" s="53"/>
      <c r="ET758" s="53"/>
      <c r="EU758" s="53"/>
      <c r="EV758" s="53"/>
      <c r="EW758" s="53"/>
      <c r="EX758" s="53"/>
      <c r="EY758" s="53"/>
      <c r="EZ758" s="53"/>
      <c r="FA758" s="53"/>
      <c r="FB758" s="53"/>
      <c r="FC758" s="53"/>
      <c r="FD758" s="53"/>
      <c r="FE758" s="53"/>
      <c r="FF758" s="53"/>
      <c r="FG758" s="53"/>
      <c r="FH758" s="53"/>
      <c r="FI758" s="53"/>
      <c r="FJ758" s="53"/>
      <c r="FK758" s="53"/>
      <c r="FL758" s="53"/>
      <c r="FM758" s="53"/>
      <c r="FN758" s="53"/>
      <c r="FO758" s="53"/>
      <c r="FP758" s="53"/>
      <c r="FQ758" s="53"/>
      <c r="FR758" s="53"/>
      <c r="FS758" s="53"/>
      <c r="FT758" s="53"/>
      <c r="FU758" s="53"/>
      <c r="FV758" s="53"/>
      <c r="FW758" s="53"/>
      <c r="FX758" s="53"/>
      <c r="FY758" s="53"/>
      <c r="FZ758" s="53"/>
      <c r="GA758" s="53"/>
      <c r="GB758" s="53"/>
      <c r="GC758" s="53"/>
      <c r="GD758" s="53"/>
      <c r="GE758" s="53"/>
      <c r="GF758" s="53"/>
      <c r="GG758" s="53"/>
      <c r="GH758" s="53"/>
      <c r="GI758" s="53"/>
      <c r="GJ758" s="53"/>
      <c r="GK758" s="53"/>
      <c r="GL758" s="53"/>
      <c r="GM758" s="53"/>
      <c r="GN758" s="53"/>
      <c r="GO758" s="53"/>
      <c r="GP758" s="53"/>
      <c r="GQ758" s="53"/>
      <c r="GR758" s="53"/>
      <c r="GS758" s="53"/>
      <c r="GT758" s="53"/>
      <c r="GU758" s="53"/>
      <c r="GV758" s="53"/>
      <c r="GW758" s="53"/>
      <c r="GX758" s="53"/>
      <c r="GY758" s="53"/>
      <c r="GZ758" s="53"/>
      <c r="HA758" s="53"/>
      <c r="HB758" s="53"/>
      <c r="HC758" s="53"/>
      <c r="HD758" s="53"/>
      <c r="HE758" s="53"/>
      <c r="HF758" s="53"/>
      <c r="HG758" s="53"/>
      <c r="HH758" s="53"/>
      <c r="HI758" s="53"/>
      <c r="HJ758" s="53"/>
      <c r="HK758" s="53"/>
      <c r="HL758" s="53"/>
      <c r="HM758" s="53"/>
      <c r="HN758" s="53"/>
      <c r="HO758" s="53"/>
      <c r="HP758" s="53"/>
      <c r="HQ758" s="53"/>
      <c r="HR758" s="53"/>
      <c r="HS758" s="53"/>
      <c r="HT758" s="53"/>
      <c r="HU758" s="53"/>
      <c r="HV758" s="53"/>
      <c r="HW758" s="53"/>
      <c r="HX758" s="53"/>
      <c r="HY758" s="53"/>
      <c r="HZ758" s="53"/>
      <c r="IA758" s="53"/>
    </row>
    <row r="759" spans="1:235" ht="11.25">
      <c r="A759" s="1"/>
      <c r="B759" s="1"/>
      <c r="C759" s="1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104"/>
      <c r="O759" s="104"/>
      <c r="P759" s="104"/>
      <c r="Q759" s="53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  <c r="AJ759" s="53"/>
      <c r="AK759" s="53"/>
      <c r="AL759" s="53"/>
      <c r="AM759" s="53"/>
      <c r="AN759" s="53"/>
      <c r="AO759" s="53"/>
      <c r="AP759" s="53"/>
      <c r="AQ759" s="53"/>
      <c r="AR759" s="53"/>
      <c r="AS759" s="53"/>
      <c r="AT759" s="53"/>
      <c r="AU759" s="53"/>
      <c r="AV759" s="53"/>
      <c r="AW759" s="53"/>
      <c r="AX759" s="53"/>
      <c r="AY759" s="53"/>
      <c r="AZ759" s="53"/>
      <c r="BA759" s="53"/>
      <c r="BB759" s="53"/>
      <c r="BC759" s="53"/>
      <c r="BD759" s="53"/>
      <c r="BE759" s="53"/>
      <c r="BF759" s="53"/>
      <c r="BG759" s="53"/>
      <c r="BH759" s="53"/>
      <c r="BI759" s="53"/>
      <c r="BJ759" s="53"/>
      <c r="BK759" s="53"/>
      <c r="BL759" s="53"/>
      <c r="BM759" s="53"/>
      <c r="BN759" s="53"/>
      <c r="BO759" s="53"/>
      <c r="BP759" s="53"/>
      <c r="BQ759" s="53"/>
      <c r="BR759" s="53"/>
      <c r="BS759" s="53"/>
      <c r="BT759" s="53"/>
      <c r="BU759" s="53"/>
      <c r="BV759" s="53"/>
      <c r="BW759" s="53"/>
      <c r="BX759" s="53"/>
      <c r="BY759" s="53"/>
      <c r="BZ759" s="53"/>
      <c r="CA759" s="53"/>
      <c r="CB759" s="53"/>
      <c r="CC759" s="53"/>
      <c r="CD759" s="53"/>
      <c r="CE759" s="53"/>
      <c r="CF759" s="53"/>
      <c r="CG759" s="53"/>
      <c r="CH759" s="53"/>
      <c r="CI759" s="53"/>
      <c r="CJ759" s="53"/>
      <c r="CK759" s="53"/>
      <c r="CL759" s="53"/>
      <c r="CM759" s="53"/>
      <c r="CN759" s="53"/>
      <c r="CO759" s="53"/>
      <c r="CP759" s="53"/>
      <c r="CQ759" s="53"/>
      <c r="CR759" s="53"/>
      <c r="CS759" s="53"/>
      <c r="CT759" s="53"/>
      <c r="CU759" s="53"/>
      <c r="CV759" s="53"/>
      <c r="CW759" s="53"/>
      <c r="CX759" s="53"/>
      <c r="CY759" s="53"/>
      <c r="CZ759" s="53"/>
      <c r="DA759" s="53"/>
      <c r="DB759" s="53"/>
      <c r="DC759" s="53"/>
      <c r="DD759" s="53"/>
      <c r="DE759" s="53"/>
      <c r="DF759" s="53"/>
      <c r="DG759" s="53"/>
      <c r="DH759" s="53"/>
      <c r="DI759" s="53"/>
      <c r="DJ759" s="53"/>
      <c r="DK759" s="53"/>
      <c r="DL759" s="53"/>
      <c r="DM759" s="53"/>
      <c r="DN759" s="53"/>
      <c r="DO759" s="53"/>
      <c r="DP759" s="53"/>
      <c r="DQ759" s="53"/>
      <c r="DR759" s="53"/>
      <c r="DS759" s="53"/>
      <c r="DT759" s="53"/>
      <c r="DU759" s="53"/>
      <c r="DV759" s="53"/>
      <c r="DW759" s="53"/>
      <c r="DX759" s="53"/>
      <c r="DY759" s="53"/>
      <c r="DZ759" s="53"/>
      <c r="EA759" s="53"/>
      <c r="EB759" s="53"/>
      <c r="EC759" s="53"/>
      <c r="ED759" s="53"/>
      <c r="EE759" s="53"/>
      <c r="EF759" s="53"/>
      <c r="EG759" s="53"/>
      <c r="EH759" s="53"/>
      <c r="EI759" s="53"/>
      <c r="EJ759" s="53"/>
      <c r="EK759" s="53"/>
      <c r="EL759" s="53"/>
      <c r="EM759" s="53"/>
      <c r="EN759" s="53"/>
      <c r="EO759" s="53"/>
      <c r="EP759" s="53"/>
      <c r="EQ759" s="53"/>
      <c r="ER759" s="53"/>
      <c r="ES759" s="53"/>
      <c r="ET759" s="53"/>
      <c r="EU759" s="53"/>
      <c r="EV759" s="53"/>
      <c r="EW759" s="53"/>
      <c r="EX759" s="53"/>
      <c r="EY759" s="53"/>
      <c r="EZ759" s="53"/>
      <c r="FA759" s="53"/>
      <c r="FB759" s="53"/>
      <c r="FC759" s="53"/>
      <c r="FD759" s="53"/>
      <c r="FE759" s="53"/>
      <c r="FF759" s="53"/>
      <c r="FG759" s="53"/>
      <c r="FH759" s="53"/>
      <c r="FI759" s="53"/>
      <c r="FJ759" s="53"/>
      <c r="FK759" s="53"/>
      <c r="FL759" s="53"/>
      <c r="FM759" s="53"/>
      <c r="FN759" s="53"/>
      <c r="FO759" s="53"/>
      <c r="FP759" s="53"/>
      <c r="FQ759" s="53"/>
      <c r="FR759" s="53"/>
      <c r="FS759" s="53"/>
      <c r="FT759" s="53"/>
      <c r="FU759" s="53"/>
      <c r="FV759" s="53"/>
      <c r="FW759" s="53"/>
      <c r="FX759" s="53"/>
      <c r="FY759" s="53"/>
      <c r="FZ759" s="53"/>
      <c r="GA759" s="53"/>
      <c r="GB759" s="53"/>
      <c r="GC759" s="53"/>
      <c r="GD759" s="53"/>
      <c r="GE759" s="53"/>
      <c r="GF759" s="53"/>
      <c r="GG759" s="53"/>
      <c r="GH759" s="53"/>
      <c r="GI759" s="53"/>
      <c r="GJ759" s="53"/>
      <c r="GK759" s="53"/>
      <c r="GL759" s="53"/>
      <c r="GM759" s="53"/>
      <c r="GN759" s="53"/>
      <c r="GO759" s="53"/>
      <c r="GP759" s="53"/>
      <c r="GQ759" s="53"/>
      <c r="GR759" s="53"/>
      <c r="GS759" s="53"/>
      <c r="GT759" s="53"/>
      <c r="GU759" s="53"/>
      <c r="GV759" s="53"/>
      <c r="GW759" s="53"/>
      <c r="GX759" s="53"/>
      <c r="GY759" s="53"/>
      <c r="GZ759" s="53"/>
      <c r="HA759" s="53"/>
      <c r="HB759" s="53"/>
      <c r="HC759" s="53"/>
      <c r="HD759" s="53"/>
      <c r="HE759" s="53"/>
      <c r="HF759" s="53"/>
      <c r="HG759" s="53"/>
      <c r="HH759" s="53"/>
      <c r="HI759" s="53"/>
      <c r="HJ759" s="53"/>
      <c r="HK759" s="53"/>
      <c r="HL759" s="53"/>
      <c r="HM759" s="53"/>
      <c r="HN759" s="53"/>
      <c r="HO759" s="53"/>
      <c r="HP759" s="53"/>
      <c r="HQ759" s="53"/>
      <c r="HR759" s="53"/>
      <c r="HS759" s="53"/>
      <c r="HT759" s="53"/>
      <c r="HU759" s="53"/>
      <c r="HV759" s="53"/>
      <c r="HW759" s="53"/>
      <c r="HX759" s="53"/>
      <c r="HY759" s="53"/>
      <c r="HZ759" s="53"/>
      <c r="IA759" s="53"/>
    </row>
    <row r="760" spans="1:235" ht="11.25">
      <c r="A760" s="1"/>
      <c r="B760" s="1"/>
      <c r="C760" s="1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104"/>
      <c r="O760" s="104"/>
      <c r="P760" s="104"/>
      <c r="Q760" s="53"/>
      <c r="R760" s="53"/>
      <c r="S760" s="53"/>
      <c r="T760" s="53"/>
      <c r="U760" s="53"/>
      <c r="V760" s="53"/>
      <c r="W760" s="53"/>
      <c r="X760" s="53"/>
      <c r="Y760" s="53"/>
      <c r="Z760" s="53"/>
      <c r="AA760" s="53"/>
      <c r="AB760" s="53"/>
      <c r="AC760" s="53"/>
      <c r="AD760" s="53"/>
      <c r="AE760" s="53"/>
      <c r="AF760" s="53"/>
      <c r="AG760" s="53"/>
      <c r="AH760" s="53"/>
      <c r="AI760" s="53"/>
      <c r="AJ760" s="53"/>
      <c r="AK760" s="53"/>
      <c r="AL760" s="53"/>
      <c r="AM760" s="53"/>
      <c r="AN760" s="53"/>
      <c r="AO760" s="53"/>
      <c r="AP760" s="53"/>
      <c r="AQ760" s="53"/>
      <c r="AR760" s="53"/>
      <c r="AS760" s="53"/>
      <c r="AT760" s="53"/>
      <c r="AU760" s="53"/>
      <c r="AV760" s="53"/>
      <c r="AW760" s="53"/>
      <c r="AX760" s="53"/>
      <c r="AY760" s="53"/>
      <c r="AZ760" s="53"/>
      <c r="BA760" s="53"/>
      <c r="BB760" s="53"/>
      <c r="BC760" s="53"/>
      <c r="BD760" s="53"/>
      <c r="BE760" s="53"/>
      <c r="BF760" s="53"/>
      <c r="BG760" s="53"/>
      <c r="BH760" s="53"/>
      <c r="BI760" s="53"/>
      <c r="BJ760" s="53"/>
      <c r="BK760" s="53"/>
      <c r="BL760" s="53"/>
      <c r="BM760" s="53"/>
      <c r="BN760" s="53"/>
      <c r="BO760" s="53"/>
      <c r="BP760" s="53"/>
      <c r="BQ760" s="53"/>
      <c r="BR760" s="53"/>
      <c r="BS760" s="53"/>
      <c r="BT760" s="53"/>
      <c r="BU760" s="53"/>
      <c r="BV760" s="53"/>
      <c r="BW760" s="53"/>
      <c r="BX760" s="53"/>
      <c r="BY760" s="53"/>
      <c r="BZ760" s="53"/>
      <c r="CA760" s="53"/>
      <c r="CB760" s="53"/>
      <c r="CC760" s="53"/>
      <c r="CD760" s="53"/>
      <c r="CE760" s="53"/>
      <c r="CF760" s="53"/>
      <c r="CG760" s="53"/>
      <c r="CH760" s="53"/>
      <c r="CI760" s="53"/>
      <c r="CJ760" s="53"/>
      <c r="CK760" s="53"/>
      <c r="CL760" s="53"/>
      <c r="CM760" s="53"/>
      <c r="CN760" s="53"/>
      <c r="CO760" s="53"/>
      <c r="CP760" s="53"/>
      <c r="CQ760" s="53"/>
      <c r="CR760" s="53"/>
      <c r="CS760" s="53"/>
      <c r="CT760" s="53"/>
      <c r="CU760" s="53"/>
      <c r="CV760" s="53"/>
      <c r="CW760" s="53"/>
      <c r="CX760" s="53"/>
      <c r="CY760" s="53"/>
      <c r="CZ760" s="53"/>
      <c r="DA760" s="53"/>
      <c r="DB760" s="53"/>
      <c r="DC760" s="53"/>
      <c r="DD760" s="53"/>
      <c r="DE760" s="53"/>
      <c r="DF760" s="53"/>
      <c r="DG760" s="53"/>
      <c r="DH760" s="53"/>
      <c r="DI760" s="53"/>
      <c r="DJ760" s="53"/>
      <c r="DK760" s="53"/>
      <c r="DL760" s="53"/>
      <c r="DM760" s="53"/>
      <c r="DN760" s="53"/>
      <c r="DO760" s="53"/>
      <c r="DP760" s="53"/>
      <c r="DQ760" s="53"/>
      <c r="DR760" s="53"/>
      <c r="DS760" s="53"/>
      <c r="DT760" s="53"/>
      <c r="DU760" s="53"/>
      <c r="DV760" s="53"/>
      <c r="DW760" s="53"/>
      <c r="DX760" s="53"/>
      <c r="DY760" s="53"/>
      <c r="DZ760" s="53"/>
      <c r="EA760" s="53"/>
      <c r="EB760" s="53"/>
      <c r="EC760" s="53"/>
      <c r="ED760" s="53"/>
      <c r="EE760" s="53"/>
      <c r="EF760" s="53"/>
      <c r="EG760" s="53"/>
      <c r="EH760" s="53"/>
      <c r="EI760" s="53"/>
      <c r="EJ760" s="53"/>
      <c r="EK760" s="53"/>
      <c r="EL760" s="53"/>
      <c r="EM760" s="53"/>
      <c r="EN760" s="53"/>
      <c r="EO760" s="53"/>
      <c r="EP760" s="53"/>
      <c r="EQ760" s="53"/>
      <c r="ER760" s="53"/>
      <c r="ES760" s="53"/>
      <c r="ET760" s="53"/>
      <c r="EU760" s="53"/>
      <c r="EV760" s="53"/>
      <c r="EW760" s="53"/>
      <c r="EX760" s="53"/>
      <c r="EY760" s="53"/>
      <c r="EZ760" s="53"/>
      <c r="FA760" s="53"/>
      <c r="FB760" s="53"/>
      <c r="FC760" s="53"/>
      <c r="FD760" s="53"/>
      <c r="FE760" s="53"/>
      <c r="FF760" s="53"/>
      <c r="FG760" s="53"/>
      <c r="FH760" s="53"/>
      <c r="FI760" s="53"/>
      <c r="FJ760" s="53"/>
      <c r="FK760" s="53"/>
      <c r="FL760" s="53"/>
      <c r="FM760" s="53"/>
      <c r="FN760" s="53"/>
      <c r="FO760" s="53"/>
      <c r="FP760" s="53"/>
      <c r="FQ760" s="53"/>
      <c r="FR760" s="53"/>
      <c r="FS760" s="53"/>
      <c r="FT760" s="53"/>
      <c r="FU760" s="53"/>
      <c r="FV760" s="53"/>
      <c r="FW760" s="53"/>
      <c r="FX760" s="53"/>
      <c r="FY760" s="53"/>
      <c r="FZ760" s="53"/>
      <c r="GA760" s="53"/>
      <c r="GB760" s="53"/>
      <c r="GC760" s="53"/>
      <c r="GD760" s="53"/>
      <c r="GE760" s="53"/>
      <c r="GF760" s="53"/>
      <c r="GG760" s="53"/>
      <c r="GH760" s="53"/>
      <c r="GI760" s="53"/>
      <c r="GJ760" s="53"/>
      <c r="GK760" s="53"/>
      <c r="GL760" s="53"/>
      <c r="GM760" s="53"/>
      <c r="GN760" s="53"/>
      <c r="GO760" s="53"/>
      <c r="GP760" s="53"/>
      <c r="GQ760" s="53"/>
      <c r="GR760" s="53"/>
      <c r="GS760" s="53"/>
      <c r="GT760" s="53"/>
      <c r="GU760" s="53"/>
      <c r="GV760" s="53"/>
      <c r="GW760" s="53"/>
      <c r="GX760" s="53"/>
      <c r="GY760" s="53"/>
      <c r="GZ760" s="53"/>
      <c r="HA760" s="53"/>
      <c r="HB760" s="53"/>
      <c r="HC760" s="53"/>
      <c r="HD760" s="53"/>
      <c r="HE760" s="53"/>
      <c r="HF760" s="53"/>
      <c r="HG760" s="53"/>
      <c r="HH760" s="53"/>
      <c r="HI760" s="53"/>
      <c r="HJ760" s="53"/>
      <c r="HK760" s="53"/>
      <c r="HL760" s="53"/>
      <c r="HM760" s="53"/>
      <c r="HN760" s="53"/>
      <c r="HO760" s="53"/>
      <c r="HP760" s="53"/>
      <c r="HQ760" s="53"/>
      <c r="HR760" s="53"/>
      <c r="HS760" s="53"/>
      <c r="HT760" s="53"/>
      <c r="HU760" s="53"/>
      <c r="HV760" s="53"/>
      <c r="HW760" s="53"/>
      <c r="HX760" s="53"/>
      <c r="HY760" s="53"/>
      <c r="HZ760" s="53"/>
      <c r="IA760" s="53"/>
    </row>
    <row r="761" spans="1:235" ht="11.25">
      <c r="A761" s="1"/>
      <c r="B761" s="1"/>
      <c r="C761" s="1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104"/>
      <c r="O761" s="104"/>
      <c r="P761" s="104"/>
      <c r="Q761" s="53"/>
      <c r="R761" s="53"/>
      <c r="S761" s="53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  <c r="AJ761" s="53"/>
      <c r="AK761" s="53"/>
      <c r="AL761" s="53"/>
      <c r="AM761" s="53"/>
      <c r="AN761" s="53"/>
      <c r="AO761" s="53"/>
      <c r="AP761" s="53"/>
      <c r="AQ761" s="53"/>
      <c r="AR761" s="53"/>
      <c r="AS761" s="53"/>
      <c r="AT761" s="53"/>
      <c r="AU761" s="53"/>
      <c r="AV761" s="53"/>
      <c r="AW761" s="53"/>
      <c r="AX761" s="53"/>
      <c r="AY761" s="53"/>
      <c r="AZ761" s="53"/>
      <c r="BA761" s="53"/>
      <c r="BB761" s="53"/>
      <c r="BC761" s="53"/>
      <c r="BD761" s="53"/>
      <c r="BE761" s="53"/>
      <c r="BF761" s="53"/>
      <c r="BG761" s="53"/>
      <c r="BH761" s="53"/>
      <c r="BI761" s="53"/>
      <c r="BJ761" s="53"/>
      <c r="BK761" s="53"/>
      <c r="BL761" s="53"/>
      <c r="BM761" s="53"/>
      <c r="BN761" s="53"/>
      <c r="BO761" s="53"/>
      <c r="BP761" s="53"/>
      <c r="BQ761" s="53"/>
      <c r="BR761" s="53"/>
      <c r="BS761" s="53"/>
      <c r="BT761" s="53"/>
      <c r="BU761" s="53"/>
      <c r="BV761" s="53"/>
      <c r="BW761" s="53"/>
      <c r="BX761" s="53"/>
      <c r="BY761" s="53"/>
      <c r="BZ761" s="53"/>
      <c r="CA761" s="53"/>
      <c r="CB761" s="53"/>
      <c r="CC761" s="53"/>
      <c r="CD761" s="53"/>
      <c r="CE761" s="53"/>
      <c r="CF761" s="53"/>
      <c r="CG761" s="53"/>
      <c r="CH761" s="53"/>
      <c r="CI761" s="53"/>
      <c r="CJ761" s="53"/>
      <c r="CK761" s="53"/>
      <c r="CL761" s="53"/>
      <c r="CM761" s="53"/>
      <c r="CN761" s="53"/>
      <c r="CO761" s="53"/>
      <c r="CP761" s="53"/>
      <c r="CQ761" s="53"/>
      <c r="CR761" s="53"/>
      <c r="CS761" s="53"/>
      <c r="CT761" s="53"/>
      <c r="CU761" s="53"/>
      <c r="CV761" s="53"/>
      <c r="CW761" s="53"/>
      <c r="CX761" s="53"/>
      <c r="CY761" s="53"/>
      <c r="CZ761" s="53"/>
      <c r="DA761" s="53"/>
      <c r="DB761" s="53"/>
      <c r="DC761" s="53"/>
      <c r="DD761" s="53"/>
      <c r="DE761" s="53"/>
      <c r="DF761" s="53"/>
      <c r="DG761" s="53"/>
      <c r="DH761" s="53"/>
      <c r="DI761" s="53"/>
      <c r="DJ761" s="53"/>
      <c r="DK761" s="53"/>
      <c r="DL761" s="53"/>
      <c r="DM761" s="53"/>
      <c r="DN761" s="53"/>
      <c r="DO761" s="53"/>
      <c r="DP761" s="53"/>
      <c r="DQ761" s="53"/>
      <c r="DR761" s="53"/>
      <c r="DS761" s="53"/>
      <c r="DT761" s="53"/>
      <c r="DU761" s="53"/>
      <c r="DV761" s="53"/>
      <c r="DW761" s="53"/>
      <c r="DX761" s="53"/>
      <c r="DY761" s="53"/>
      <c r="DZ761" s="53"/>
      <c r="EA761" s="53"/>
      <c r="EB761" s="53"/>
      <c r="EC761" s="53"/>
      <c r="ED761" s="53"/>
      <c r="EE761" s="53"/>
      <c r="EF761" s="53"/>
      <c r="EG761" s="53"/>
      <c r="EH761" s="53"/>
      <c r="EI761" s="53"/>
      <c r="EJ761" s="53"/>
      <c r="EK761" s="53"/>
      <c r="EL761" s="53"/>
      <c r="EM761" s="53"/>
      <c r="EN761" s="53"/>
      <c r="EO761" s="53"/>
      <c r="EP761" s="53"/>
      <c r="EQ761" s="53"/>
      <c r="ER761" s="53"/>
      <c r="ES761" s="53"/>
      <c r="ET761" s="53"/>
      <c r="EU761" s="53"/>
      <c r="EV761" s="53"/>
      <c r="EW761" s="53"/>
      <c r="EX761" s="53"/>
      <c r="EY761" s="53"/>
      <c r="EZ761" s="53"/>
      <c r="FA761" s="53"/>
      <c r="FB761" s="53"/>
      <c r="FC761" s="53"/>
      <c r="FD761" s="53"/>
      <c r="FE761" s="53"/>
      <c r="FF761" s="53"/>
      <c r="FG761" s="53"/>
      <c r="FH761" s="53"/>
      <c r="FI761" s="53"/>
      <c r="FJ761" s="53"/>
      <c r="FK761" s="53"/>
      <c r="FL761" s="53"/>
      <c r="FM761" s="53"/>
      <c r="FN761" s="53"/>
      <c r="FO761" s="53"/>
      <c r="FP761" s="53"/>
      <c r="FQ761" s="53"/>
      <c r="FR761" s="53"/>
      <c r="FS761" s="53"/>
      <c r="FT761" s="53"/>
      <c r="FU761" s="53"/>
      <c r="FV761" s="53"/>
      <c r="FW761" s="53"/>
      <c r="FX761" s="53"/>
      <c r="FY761" s="53"/>
      <c r="FZ761" s="53"/>
      <c r="GA761" s="53"/>
      <c r="GB761" s="53"/>
      <c r="GC761" s="53"/>
      <c r="GD761" s="53"/>
      <c r="GE761" s="53"/>
      <c r="GF761" s="53"/>
      <c r="GG761" s="53"/>
      <c r="GH761" s="53"/>
      <c r="GI761" s="53"/>
      <c r="GJ761" s="53"/>
      <c r="GK761" s="53"/>
      <c r="GL761" s="53"/>
      <c r="GM761" s="53"/>
      <c r="GN761" s="53"/>
      <c r="GO761" s="53"/>
      <c r="GP761" s="53"/>
      <c r="GQ761" s="53"/>
      <c r="GR761" s="53"/>
      <c r="GS761" s="53"/>
      <c r="GT761" s="53"/>
      <c r="GU761" s="53"/>
      <c r="GV761" s="53"/>
      <c r="GW761" s="53"/>
      <c r="GX761" s="53"/>
      <c r="GY761" s="53"/>
      <c r="GZ761" s="53"/>
      <c r="HA761" s="53"/>
      <c r="HB761" s="53"/>
      <c r="HC761" s="53"/>
      <c r="HD761" s="53"/>
      <c r="HE761" s="53"/>
      <c r="HF761" s="53"/>
      <c r="HG761" s="53"/>
      <c r="HH761" s="53"/>
      <c r="HI761" s="53"/>
      <c r="HJ761" s="53"/>
      <c r="HK761" s="53"/>
      <c r="HL761" s="53"/>
      <c r="HM761" s="53"/>
      <c r="HN761" s="53"/>
      <c r="HO761" s="53"/>
      <c r="HP761" s="53"/>
      <c r="HQ761" s="53"/>
      <c r="HR761" s="53"/>
      <c r="HS761" s="53"/>
      <c r="HT761" s="53"/>
      <c r="HU761" s="53"/>
      <c r="HV761" s="53"/>
      <c r="HW761" s="53"/>
      <c r="HX761" s="53"/>
      <c r="HY761" s="53"/>
      <c r="HZ761" s="53"/>
      <c r="IA761" s="53"/>
    </row>
    <row r="762" spans="1:235" ht="11.25">
      <c r="A762" s="1"/>
      <c r="B762" s="1"/>
      <c r="C762" s="1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104"/>
      <c r="O762" s="104"/>
      <c r="P762" s="104"/>
      <c r="Q762" s="53"/>
      <c r="R762" s="53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3"/>
      <c r="AK762" s="53"/>
      <c r="AL762" s="53"/>
      <c r="AM762" s="53"/>
      <c r="AN762" s="53"/>
      <c r="AO762" s="53"/>
      <c r="AP762" s="53"/>
      <c r="AQ762" s="53"/>
      <c r="AR762" s="53"/>
      <c r="AS762" s="53"/>
      <c r="AT762" s="53"/>
      <c r="AU762" s="53"/>
      <c r="AV762" s="53"/>
      <c r="AW762" s="53"/>
      <c r="AX762" s="53"/>
      <c r="AY762" s="53"/>
      <c r="AZ762" s="53"/>
      <c r="BA762" s="53"/>
      <c r="BB762" s="53"/>
      <c r="BC762" s="53"/>
      <c r="BD762" s="53"/>
      <c r="BE762" s="53"/>
      <c r="BF762" s="53"/>
      <c r="BG762" s="53"/>
      <c r="BH762" s="53"/>
      <c r="BI762" s="53"/>
      <c r="BJ762" s="53"/>
      <c r="BK762" s="53"/>
      <c r="BL762" s="53"/>
      <c r="BM762" s="53"/>
      <c r="BN762" s="53"/>
      <c r="BO762" s="53"/>
      <c r="BP762" s="53"/>
      <c r="BQ762" s="53"/>
      <c r="BR762" s="53"/>
      <c r="BS762" s="53"/>
      <c r="BT762" s="53"/>
      <c r="BU762" s="53"/>
      <c r="BV762" s="53"/>
      <c r="BW762" s="53"/>
      <c r="BX762" s="53"/>
      <c r="BY762" s="53"/>
      <c r="BZ762" s="53"/>
      <c r="CA762" s="53"/>
      <c r="CB762" s="53"/>
      <c r="CC762" s="53"/>
      <c r="CD762" s="53"/>
      <c r="CE762" s="53"/>
      <c r="CF762" s="53"/>
      <c r="CG762" s="53"/>
      <c r="CH762" s="53"/>
      <c r="CI762" s="53"/>
      <c r="CJ762" s="53"/>
      <c r="CK762" s="53"/>
      <c r="CL762" s="53"/>
      <c r="CM762" s="53"/>
      <c r="CN762" s="53"/>
      <c r="CO762" s="53"/>
      <c r="CP762" s="53"/>
      <c r="CQ762" s="53"/>
      <c r="CR762" s="53"/>
      <c r="CS762" s="53"/>
      <c r="CT762" s="53"/>
      <c r="CU762" s="53"/>
      <c r="CV762" s="53"/>
      <c r="CW762" s="53"/>
      <c r="CX762" s="53"/>
      <c r="CY762" s="53"/>
      <c r="CZ762" s="53"/>
      <c r="DA762" s="53"/>
      <c r="DB762" s="53"/>
      <c r="DC762" s="53"/>
      <c r="DD762" s="53"/>
      <c r="DE762" s="53"/>
      <c r="DF762" s="53"/>
      <c r="DG762" s="53"/>
      <c r="DH762" s="53"/>
      <c r="DI762" s="53"/>
      <c r="DJ762" s="53"/>
      <c r="DK762" s="53"/>
      <c r="DL762" s="53"/>
      <c r="DM762" s="53"/>
      <c r="DN762" s="53"/>
      <c r="DO762" s="53"/>
      <c r="DP762" s="53"/>
      <c r="DQ762" s="53"/>
      <c r="DR762" s="53"/>
      <c r="DS762" s="53"/>
      <c r="DT762" s="53"/>
      <c r="DU762" s="53"/>
      <c r="DV762" s="53"/>
      <c r="DW762" s="53"/>
      <c r="DX762" s="53"/>
      <c r="DY762" s="53"/>
      <c r="DZ762" s="53"/>
      <c r="EA762" s="53"/>
      <c r="EB762" s="53"/>
      <c r="EC762" s="53"/>
      <c r="ED762" s="53"/>
      <c r="EE762" s="53"/>
      <c r="EF762" s="53"/>
      <c r="EG762" s="53"/>
      <c r="EH762" s="53"/>
      <c r="EI762" s="53"/>
      <c r="EJ762" s="53"/>
      <c r="EK762" s="53"/>
      <c r="EL762" s="53"/>
      <c r="EM762" s="53"/>
      <c r="EN762" s="53"/>
      <c r="EO762" s="53"/>
      <c r="EP762" s="53"/>
      <c r="EQ762" s="53"/>
      <c r="ER762" s="53"/>
      <c r="ES762" s="53"/>
      <c r="ET762" s="53"/>
      <c r="EU762" s="53"/>
      <c r="EV762" s="53"/>
      <c r="EW762" s="53"/>
      <c r="EX762" s="53"/>
      <c r="EY762" s="53"/>
      <c r="EZ762" s="53"/>
      <c r="FA762" s="53"/>
      <c r="FB762" s="53"/>
      <c r="FC762" s="53"/>
      <c r="FD762" s="53"/>
      <c r="FE762" s="53"/>
      <c r="FF762" s="53"/>
      <c r="FG762" s="53"/>
      <c r="FH762" s="53"/>
      <c r="FI762" s="53"/>
      <c r="FJ762" s="53"/>
      <c r="FK762" s="53"/>
      <c r="FL762" s="53"/>
      <c r="FM762" s="53"/>
      <c r="FN762" s="53"/>
      <c r="FO762" s="53"/>
      <c r="FP762" s="53"/>
      <c r="FQ762" s="53"/>
      <c r="FR762" s="53"/>
      <c r="FS762" s="53"/>
      <c r="FT762" s="53"/>
      <c r="FU762" s="53"/>
      <c r="FV762" s="53"/>
      <c r="FW762" s="53"/>
      <c r="FX762" s="53"/>
      <c r="FY762" s="53"/>
      <c r="FZ762" s="53"/>
      <c r="GA762" s="53"/>
      <c r="GB762" s="53"/>
      <c r="GC762" s="53"/>
      <c r="GD762" s="53"/>
      <c r="GE762" s="53"/>
      <c r="GF762" s="53"/>
      <c r="GG762" s="53"/>
      <c r="GH762" s="53"/>
      <c r="GI762" s="53"/>
      <c r="GJ762" s="53"/>
      <c r="GK762" s="53"/>
      <c r="GL762" s="53"/>
      <c r="GM762" s="53"/>
      <c r="GN762" s="53"/>
      <c r="GO762" s="53"/>
      <c r="GP762" s="53"/>
      <c r="GQ762" s="53"/>
      <c r="GR762" s="53"/>
      <c r="GS762" s="53"/>
      <c r="GT762" s="53"/>
      <c r="GU762" s="53"/>
      <c r="GV762" s="53"/>
      <c r="GW762" s="53"/>
      <c r="GX762" s="53"/>
      <c r="GY762" s="53"/>
      <c r="GZ762" s="53"/>
      <c r="HA762" s="53"/>
      <c r="HB762" s="53"/>
      <c r="HC762" s="53"/>
      <c r="HD762" s="53"/>
      <c r="HE762" s="53"/>
      <c r="HF762" s="53"/>
      <c r="HG762" s="53"/>
      <c r="HH762" s="53"/>
      <c r="HI762" s="53"/>
      <c r="HJ762" s="53"/>
      <c r="HK762" s="53"/>
      <c r="HL762" s="53"/>
      <c r="HM762" s="53"/>
      <c r="HN762" s="53"/>
      <c r="HO762" s="53"/>
      <c r="HP762" s="53"/>
      <c r="HQ762" s="53"/>
      <c r="HR762" s="53"/>
      <c r="HS762" s="53"/>
      <c r="HT762" s="53"/>
      <c r="HU762" s="53"/>
      <c r="HV762" s="53"/>
      <c r="HW762" s="53"/>
      <c r="HX762" s="53"/>
      <c r="HY762" s="53"/>
      <c r="HZ762" s="53"/>
      <c r="IA762" s="53"/>
    </row>
    <row r="763" spans="1:235" ht="11.25">
      <c r="A763" s="1"/>
      <c r="B763" s="1"/>
      <c r="C763" s="1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104"/>
      <c r="O763" s="104"/>
      <c r="P763" s="104"/>
      <c r="Q763" s="53"/>
      <c r="R763" s="53"/>
      <c r="S763" s="53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3"/>
      <c r="AK763" s="53"/>
      <c r="AL763" s="53"/>
      <c r="AM763" s="53"/>
      <c r="AN763" s="53"/>
      <c r="AO763" s="53"/>
      <c r="AP763" s="53"/>
      <c r="AQ763" s="53"/>
      <c r="AR763" s="53"/>
      <c r="AS763" s="53"/>
      <c r="AT763" s="53"/>
      <c r="AU763" s="53"/>
      <c r="AV763" s="53"/>
      <c r="AW763" s="53"/>
      <c r="AX763" s="53"/>
      <c r="AY763" s="53"/>
      <c r="AZ763" s="53"/>
      <c r="BA763" s="53"/>
      <c r="BB763" s="53"/>
      <c r="BC763" s="53"/>
      <c r="BD763" s="53"/>
      <c r="BE763" s="53"/>
      <c r="BF763" s="53"/>
      <c r="BG763" s="53"/>
      <c r="BH763" s="53"/>
      <c r="BI763" s="53"/>
      <c r="BJ763" s="53"/>
      <c r="BK763" s="53"/>
      <c r="BL763" s="53"/>
      <c r="BM763" s="53"/>
      <c r="BN763" s="53"/>
      <c r="BO763" s="53"/>
      <c r="BP763" s="53"/>
      <c r="BQ763" s="53"/>
      <c r="BR763" s="53"/>
      <c r="BS763" s="53"/>
      <c r="BT763" s="53"/>
      <c r="BU763" s="53"/>
      <c r="BV763" s="53"/>
      <c r="BW763" s="53"/>
      <c r="BX763" s="53"/>
      <c r="BY763" s="53"/>
      <c r="BZ763" s="53"/>
      <c r="CA763" s="53"/>
      <c r="CB763" s="53"/>
      <c r="CC763" s="53"/>
      <c r="CD763" s="53"/>
      <c r="CE763" s="53"/>
      <c r="CF763" s="53"/>
      <c r="CG763" s="53"/>
      <c r="CH763" s="53"/>
      <c r="CI763" s="53"/>
      <c r="CJ763" s="53"/>
      <c r="CK763" s="53"/>
      <c r="CL763" s="53"/>
      <c r="CM763" s="53"/>
      <c r="CN763" s="53"/>
      <c r="CO763" s="53"/>
      <c r="CP763" s="53"/>
      <c r="CQ763" s="53"/>
      <c r="CR763" s="53"/>
      <c r="CS763" s="53"/>
      <c r="CT763" s="53"/>
      <c r="CU763" s="53"/>
      <c r="CV763" s="53"/>
      <c r="CW763" s="53"/>
      <c r="CX763" s="53"/>
      <c r="CY763" s="53"/>
      <c r="CZ763" s="53"/>
      <c r="DA763" s="53"/>
      <c r="DB763" s="53"/>
      <c r="DC763" s="53"/>
      <c r="DD763" s="53"/>
      <c r="DE763" s="53"/>
      <c r="DF763" s="53"/>
      <c r="DG763" s="53"/>
      <c r="DH763" s="53"/>
      <c r="DI763" s="53"/>
      <c r="DJ763" s="53"/>
      <c r="DK763" s="53"/>
      <c r="DL763" s="53"/>
      <c r="DM763" s="53"/>
      <c r="DN763" s="53"/>
      <c r="DO763" s="53"/>
      <c r="DP763" s="53"/>
      <c r="DQ763" s="53"/>
      <c r="DR763" s="53"/>
      <c r="DS763" s="53"/>
      <c r="DT763" s="53"/>
      <c r="DU763" s="53"/>
      <c r="DV763" s="53"/>
      <c r="DW763" s="53"/>
      <c r="DX763" s="53"/>
      <c r="DY763" s="53"/>
      <c r="DZ763" s="53"/>
      <c r="EA763" s="53"/>
      <c r="EB763" s="53"/>
      <c r="EC763" s="53"/>
      <c r="ED763" s="53"/>
      <c r="EE763" s="53"/>
      <c r="EF763" s="53"/>
      <c r="EG763" s="53"/>
      <c r="EH763" s="53"/>
      <c r="EI763" s="53"/>
      <c r="EJ763" s="53"/>
      <c r="EK763" s="53"/>
      <c r="EL763" s="53"/>
      <c r="EM763" s="53"/>
      <c r="EN763" s="53"/>
      <c r="EO763" s="53"/>
      <c r="EP763" s="53"/>
      <c r="EQ763" s="53"/>
      <c r="ER763" s="53"/>
      <c r="ES763" s="53"/>
      <c r="ET763" s="53"/>
      <c r="EU763" s="53"/>
      <c r="EV763" s="53"/>
      <c r="EW763" s="53"/>
      <c r="EX763" s="53"/>
      <c r="EY763" s="53"/>
      <c r="EZ763" s="53"/>
      <c r="FA763" s="53"/>
      <c r="FB763" s="53"/>
      <c r="FC763" s="53"/>
      <c r="FD763" s="53"/>
      <c r="FE763" s="53"/>
      <c r="FF763" s="53"/>
      <c r="FG763" s="53"/>
      <c r="FH763" s="53"/>
      <c r="FI763" s="53"/>
      <c r="FJ763" s="53"/>
      <c r="FK763" s="53"/>
      <c r="FL763" s="53"/>
      <c r="FM763" s="53"/>
      <c r="FN763" s="53"/>
      <c r="FO763" s="53"/>
      <c r="FP763" s="53"/>
      <c r="FQ763" s="53"/>
      <c r="FR763" s="53"/>
      <c r="FS763" s="53"/>
      <c r="FT763" s="53"/>
      <c r="FU763" s="53"/>
      <c r="FV763" s="53"/>
      <c r="FW763" s="53"/>
      <c r="FX763" s="53"/>
      <c r="FY763" s="53"/>
      <c r="FZ763" s="53"/>
      <c r="GA763" s="53"/>
      <c r="GB763" s="53"/>
      <c r="GC763" s="53"/>
      <c r="GD763" s="53"/>
      <c r="GE763" s="53"/>
      <c r="GF763" s="53"/>
      <c r="GG763" s="53"/>
      <c r="GH763" s="53"/>
      <c r="GI763" s="53"/>
      <c r="GJ763" s="53"/>
      <c r="GK763" s="53"/>
      <c r="GL763" s="53"/>
      <c r="GM763" s="53"/>
      <c r="GN763" s="53"/>
      <c r="GO763" s="53"/>
      <c r="GP763" s="53"/>
      <c r="GQ763" s="53"/>
      <c r="GR763" s="53"/>
      <c r="GS763" s="53"/>
      <c r="GT763" s="53"/>
      <c r="GU763" s="53"/>
      <c r="GV763" s="53"/>
      <c r="GW763" s="53"/>
      <c r="GX763" s="53"/>
      <c r="GY763" s="53"/>
      <c r="GZ763" s="53"/>
      <c r="HA763" s="53"/>
      <c r="HB763" s="53"/>
      <c r="HC763" s="53"/>
      <c r="HD763" s="53"/>
      <c r="HE763" s="53"/>
      <c r="HF763" s="53"/>
      <c r="HG763" s="53"/>
      <c r="HH763" s="53"/>
      <c r="HI763" s="53"/>
      <c r="HJ763" s="53"/>
      <c r="HK763" s="53"/>
      <c r="HL763" s="53"/>
      <c r="HM763" s="53"/>
      <c r="HN763" s="53"/>
      <c r="HO763" s="53"/>
      <c r="HP763" s="53"/>
      <c r="HQ763" s="53"/>
      <c r="HR763" s="53"/>
      <c r="HS763" s="53"/>
      <c r="HT763" s="53"/>
      <c r="HU763" s="53"/>
      <c r="HV763" s="53"/>
      <c r="HW763" s="53"/>
      <c r="HX763" s="53"/>
      <c r="HY763" s="53"/>
      <c r="HZ763" s="53"/>
      <c r="IA763" s="53"/>
    </row>
    <row r="764" spans="1:235" ht="11.25">
      <c r="A764" s="1"/>
      <c r="B764" s="1"/>
      <c r="C764" s="1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104"/>
      <c r="O764" s="104"/>
      <c r="P764" s="104"/>
      <c r="Q764" s="53"/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/>
      <c r="AJ764" s="53"/>
      <c r="AK764" s="53"/>
      <c r="AL764" s="53"/>
      <c r="AM764" s="53"/>
      <c r="AN764" s="53"/>
      <c r="AO764" s="53"/>
      <c r="AP764" s="53"/>
      <c r="AQ764" s="53"/>
      <c r="AR764" s="53"/>
      <c r="AS764" s="53"/>
      <c r="AT764" s="53"/>
      <c r="AU764" s="53"/>
      <c r="AV764" s="53"/>
      <c r="AW764" s="53"/>
      <c r="AX764" s="53"/>
      <c r="AY764" s="53"/>
      <c r="AZ764" s="53"/>
      <c r="BA764" s="53"/>
      <c r="BB764" s="53"/>
      <c r="BC764" s="53"/>
      <c r="BD764" s="53"/>
      <c r="BE764" s="53"/>
      <c r="BF764" s="53"/>
      <c r="BG764" s="53"/>
      <c r="BH764" s="53"/>
      <c r="BI764" s="53"/>
      <c r="BJ764" s="53"/>
      <c r="BK764" s="53"/>
      <c r="BL764" s="53"/>
      <c r="BM764" s="53"/>
      <c r="BN764" s="53"/>
      <c r="BO764" s="53"/>
      <c r="BP764" s="53"/>
      <c r="BQ764" s="53"/>
      <c r="BR764" s="53"/>
      <c r="BS764" s="53"/>
      <c r="BT764" s="53"/>
      <c r="BU764" s="53"/>
      <c r="BV764" s="53"/>
      <c r="BW764" s="53"/>
      <c r="BX764" s="53"/>
      <c r="BY764" s="53"/>
      <c r="BZ764" s="53"/>
      <c r="CA764" s="53"/>
      <c r="CB764" s="53"/>
      <c r="CC764" s="53"/>
      <c r="CD764" s="53"/>
      <c r="CE764" s="53"/>
      <c r="CF764" s="53"/>
      <c r="CG764" s="53"/>
      <c r="CH764" s="53"/>
      <c r="CI764" s="53"/>
      <c r="CJ764" s="53"/>
      <c r="CK764" s="53"/>
      <c r="CL764" s="53"/>
      <c r="CM764" s="53"/>
      <c r="CN764" s="53"/>
      <c r="CO764" s="53"/>
      <c r="CP764" s="53"/>
      <c r="CQ764" s="53"/>
      <c r="CR764" s="53"/>
      <c r="CS764" s="53"/>
      <c r="CT764" s="53"/>
      <c r="CU764" s="53"/>
      <c r="CV764" s="53"/>
      <c r="CW764" s="53"/>
      <c r="CX764" s="53"/>
      <c r="CY764" s="53"/>
      <c r="CZ764" s="53"/>
      <c r="DA764" s="53"/>
      <c r="DB764" s="53"/>
      <c r="DC764" s="53"/>
      <c r="DD764" s="53"/>
      <c r="DE764" s="53"/>
      <c r="DF764" s="53"/>
      <c r="DG764" s="53"/>
      <c r="DH764" s="53"/>
      <c r="DI764" s="53"/>
      <c r="DJ764" s="53"/>
      <c r="DK764" s="53"/>
      <c r="DL764" s="53"/>
      <c r="DM764" s="53"/>
      <c r="DN764" s="53"/>
      <c r="DO764" s="53"/>
      <c r="DP764" s="53"/>
      <c r="DQ764" s="53"/>
      <c r="DR764" s="53"/>
      <c r="DS764" s="53"/>
      <c r="DT764" s="53"/>
      <c r="DU764" s="53"/>
      <c r="DV764" s="53"/>
      <c r="DW764" s="53"/>
      <c r="DX764" s="53"/>
      <c r="DY764" s="53"/>
      <c r="DZ764" s="53"/>
      <c r="EA764" s="53"/>
      <c r="EB764" s="53"/>
      <c r="EC764" s="53"/>
      <c r="ED764" s="53"/>
      <c r="EE764" s="53"/>
      <c r="EF764" s="53"/>
      <c r="EG764" s="53"/>
      <c r="EH764" s="53"/>
      <c r="EI764" s="53"/>
      <c r="EJ764" s="53"/>
      <c r="EK764" s="53"/>
      <c r="EL764" s="53"/>
      <c r="EM764" s="53"/>
      <c r="EN764" s="53"/>
      <c r="EO764" s="53"/>
      <c r="EP764" s="53"/>
      <c r="EQ764" s="53"/>
      <c r="ER764" s="53"/>
      <c r="ES764" s="53"/>
      <c r="ET764" s="53"/>
      <c r="EU764" s="53"/>
      <c r="EV764" s="53"/>
      <c r="EW764" s="53"/>
      <c r="EX764" s="53"/>
      <c r="EY764" s="53"/>
      <c r="EZ764" s="53"/>
      <c r="FA764" s="53"/>
      <c r="FB764" s="53"/>
      <c r="FC764" s="53"/>
      <c r="FD764" s="53"/>
      <c r="FE764" s="53"/>
      <c r="FF764" s="53"/>
      <c r="FG764" s="53"/>
      <c r="FH764" s="53"/>
      <c r="FI764" s="53"/>
      <c r="FJ764" s="53"/>
      <c r="FK764" s="53"/>
      <c r="FL764" s="53"/>
      <c r="FM764" s="53"/>
      <c r="FN764" s="53"/>
      <c r="FO764" s="53"/>
      <c r="FP764" s="53"/>
      <c r="FQ764" s="53"/>
      <c r="FR764" s="53"/>
      <c r="FS764" s="53"/>
      <c r="FT764" s="53"/>
      <c r="FU764" s="53"/>
      <c r="FV764" s="53"/>
      <c r="FW764" s="53"/>
      <c r="FX764" s="53"/>
      <c r="FY764" s="53"/>
      <c r="FZ764" s="53"/>
      <c r="GA764" s="53"/>
      <c r="GB764" s="53"/>
      <c r="GC764" s="53"/>
      <c r="GD764" s="53"/>
      <c r="GE764" s="53"/>
      <c r="GF764" s="53"/>
      <c r="GG764" s="53"/>
      <c r="GH764" s="53"/>
      <c r="GI764" s="53"/>
      <c r="GJ764" s="53"/>
      <c r="GK764" s="53"/>
      <c r="GL764" s="53"/>
      <c r="GM764" s="53"/>
      <c r="GN764" s="53"/>
      <c r="GO764" s="53"/>
      <c r="GP764" s="53"/>
      <c r="GQ764" s="53"/>
      <c r="GR764" s="53"/>
      <c r="GS764" s="53"/>
      <c r="GT764" s="53"/>
      <c r="GU764" s="53"/>
      <c r="GV764" s="53"/>
      <c r="GW764" s="53"/>
      <c r="GX764" s="53"/>
      <c r="GY764" s="53"/>
      <c r="GZ764" s="53"/>
      <c r="HA764" s="53"/>
      <c r="HB764" s="53"/>
      <c r="HC764" s="53"/>
      <c r="HD764" s="53"/>
      <c r="HE764" s="53"/>
      <c r="HF764" s="53"/>
      <c r="HG764" s="53"/>
      <c r="HH764" s="53"/>
      <c r="HI764" s="53"/>
      <c r="HJ764" s="53"/>
      <c r="HK764" s="53"/>
      <c r="HL764" s="53"/>
      <c r="HM764" s="53"/>
      <c r="HN764" s="53"/>
      <c r="HO764" s="53"/>
      <c r="HP764" s="53"/>
      <c r="HQ764" s="53"/>
      <c r="HR764" s="53"/>
      <c r="HS764" s="53"/>
      <c r="HT764" s="53"/>
      <c r="HU764" s="53"/>
      <c r="HV764" s="53"/>
      <c r="HW764" s="53"/>
      <c r="HX764" s="53"/>
      <c r="HY764" s="53"/>
      <c r="HZ764" s="53"/>
      <c r="IA764" s="53"/>
    </row>
    <row r="765" spans="1:235" ht="11.25">
      <c r="A765" s="1"/>
      <c r="B765" s="1"/>
      <c r="C765" s="1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104"/>
      <c r="O765" s="104"/>
      <c r="P765" s="104"/>
      <c r="Q765" s="53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3"/>
      <c r="AK765" s="53"/>
      <c r="AL765" s="53"/>
      <c r="AM765" s="53"/>
      <c r="AN765" s="53"/>
      <c r="AO765" s="53"/>
      <c r="AP765" s="53"/>
      <c r="AQ765" s="53"/>
      <c r="AR765" s="53"/>
      <c r="AS765" s="53"/>
      <c r="AT765" s="53"/>
      <c r="AU765" s="53"/>
      <c r="AV765" s="53"/>
      <c r="AW765" s="53"/>
      <c r="AX765" s="53"/>
      <c r="AY765" s="53"/>
      <c r="AZ765" s="53"/>
      <c r="BA765" s="53"/>
      <c r="BB765" s="53"/>
      <c r="BC765" s="53"/>
      <c r="BD765" s="53"/>
      <c r="BE765" s="53"/>
      <c r="BF765" s="53"/>
      <c r="BG765" s="53"/>
      <c r="BH765" s="53"/>
      <c r="BI765" s="53"/>
      <c r="BJ765" s="53"/>
      <c r="BK765" s="53"/>
      <c r="BL765" s="53"/>
      <c r="BM765" s="53"/>
      <c r="BN765" s="53"/>
      <c r="BO765" s="53"/>
      <c r="BP765" s="53"/>
      <c r="BQ765" s="53"/>
      <c r="BR765" s="53"/>
      <c r="BS765" s="53"/>
      <c r="BT765" s="53"/>
      <c r="BU765" s="53"/>
      <c r="BV765" s="53"/>
      <c r="BW765" s="53"/>
      <c r="BX765" s="53"/>
      <c r="BY765" s="53"/>
      <c r="BZ765" s="53"/>
      <c r="CA765" s="53"/>
      <c r="CB765" s="53"/>
      <c r="CC765" s="53"/>
      <c r="CD765" s="53"/>
      <c r="CE765" s="53"/>
      <c r="CF765" s="53"/>
      <c r="CG765" s="53"/>
      <c r="CH765" s="53"/>
      <c r="CI765" s="53"/>
      <c r="CJ765" s="53"/>
      <c r="CK765" s="53"/>
      <c r="CL765" s="53"/>
      <c r="CM765" s="53"/>
      <c r="CN765" s="53"/>
      <c r="CO765" s="53"/>
      <c r="CP765" s="53"/>
      <c r="CQ765" s="53"/>
      <c r="CR765" s="53"/>
      <c r="CS765" s="53"/>
      <c r="CT765" s="53"/>
      <c r="CU765" s="53"/>
      <c r="CV765" s="53"/>
      <c r="CW765" s="53"/>
      <c r="CX765" s="53"/>
      <c r="CY765" s="53"/>
      <c r="CZ765" s="53"/>
      <c r="DA765" s="53"/>
      <c r="DB765" s="53"/>
      <c r="DC765" s="53"/>
      <c r="DD765" s="53"/>
      <c r="DE765" s="53"/>
      <c r="DF765" s="53"/>
      <c r="DG765" s="53"/>
      <c r="DH765" s="53"/>
      <c r="DI765" s="53"/>
      <c r="DJ765" s="53"/>
      <c r="DK765" s="53"/>
      <c r="DL765" s="53"/>
      <c r="DM765" s="53"/>
      <c r="DN765" s="53"/>
      <c r="DO765" s="53"/>
      <c r="DP765" s="53"/>
      <c r="DQ765" s="53"/>
      <c r="DR765" s="53"/>
      <c r="DS765" s="53"/>
      <c r="DT765" s="53"/>
      <c r="DU765" s="53"/>
      <c r="DV765" s="53"/>
      <c r="DW765" s="53"/>
      <c r="DX765" s="53"/>
      <c r="DY765" s="53"/>
      <c r="DZ765" s="53"/>
      <c r="EA765" s="53"/>
      <c r="EB765" s="53"/>
      <c r="EC765" s="53"/>
      <c r="ED765" s="53"/>
      <c r="EE765" s="53"/>
      <c r="EF765" s="53"/>
      <c r="EG765" s="53"/>
      <c r="EH765" s="53"/>
      <c r="EI765" s="53"/>
      <c r="EJ765" s="53"/>
      <c r="EK765" s="53"/>
      <c r="EL765" s="53"/>
      <c r="EM765" s="53"/>
      <c r="EN765" s="53"/>
      <c r="EO765" s="53"/>
      <c r="EP765" s="53"/>
      <c r="EQ765" s="53"/>
      <c r="ER765" s="53"/>
      <c r="ES765" s="53"/>
      <c r="ET765" s="53"/>
      <c r="EU765" s="53"/>
      <c r="EV765" s="53"/>
      <c r="EW765" s="53"/>
      <c r="EX765" s="53"/>
      <c r="EY765" s="53"/>
      <c r="EZ765" s="53"/>
      <c r="FA765" s="53"/>
      <c r="FB765" s="53"/>
      <c r="FC765" s="53"/>
      <c r="FD765" s="53"/>
      <c r="FE765" s="53"/>
      <c r="FF765" s="53"/>
      <c r="FG765" s="53"/>
      <c r="FH765" s="53"/>
      <c r="FI765" s="53"/>
      <c r="FJ765" s="53"/>
      <c r="FK765" s="53"/>
      <c r="FL765" s="53"/>
      <c r="FM765" s="53"/>
      <c r="FN765" s="53"/>
      <c r="FO765" s="53"/>
      <c r="FP765" s="53"/>
      <c r="FQ765" s="53"/>
      <c r="FR765" s="53"/>
      <c r="FS765" s="53"/>
      <c r="FT765" s="53"/>
      <c r="FU765" s="53"/>
      <c r="FV765" s="53"/>
      <c r="FW765" s="53"/>
      <c r="FX765" s="53"/>
      <c r="FY765" s="53"/>
      <c r="FZ765" s="53"/>
      <c r="GA765" s="53"/>
      <c r="GB765" s="53"/>
      <c r="GC765" s="53"/>
      <c r="GD765" s="53"/>
      <c r="GE765" s="53"/>
      <c r="GF765" s="53"/>
      <c r="GG765" s="53"/>
      <c r="GH765" s="53"/>
      <c r="GI765" s="53"/>
      <c r="GJ765" s="53"/>
      <c r="GK765" s="53"/>
      <c r="GL765" s="53"/>
      <c r="GM765" s="53"/>
      <c r="GN765" s="53"/>
      <c r="GO765" s="53"/>
      <c r="GP765" s="53"/>
      <c r="GQ765" s="53"/>
      <c r="GR765" s="53"/>
      <c r="GS765" s="53"/>
      <c r="GT765" s="53"/>
      <c r="GU765" s="53"/>
      <c r="GV765" s="53"/>
      <c r="GW765" s="53"/>
      <c r="GX765" s="53"/>
      <c r="GY765" s="53"/>
      <c r="GZ765" s="53"/>
      <c r="HA765" s="53"/>
      <c r="HB765" s="53"/>
      <c r="HC765" s="53"/>
      <c r="HD765" s="53"/>
      <c r="HE765" s="53"/>
      <c r="HF765" s="53"/>
      <c r="HG765" s="53"/>
      <c r="HH765" s="53"/>
      <c r="HI765" s="53"/>
      <c r="HJ765" s="53"/>
      <c r="HK765" s="53"/>
      <c r="HL765" s="53"/>
      <c r="HM765" s="53"/>
      <c r="HN765" s="53"/>
      <c r="HO765" s="53"/>
      <c r="HP765" s="53"/>
      <c r="HQ765" s="53"/>
      <c r="HR765" s="53"/>
      <c r="HS765" s="53"/>
      <c r="HT765" s="53"/>
      <c r="HU765" s="53"/>
      <c r="HV765" s="53"/>
      <c r="HW765" s="53"/>
      <c r="HX765" s="53"/>
      <c r="HY765" s="53"/>
      <c r="HZ765" s="53"/>
      <c r="IA765" s="53"/>
    </row>
    <row r="766" spans="1:235" ht="11.25">
      <c r="A766" s="1"/>
      <c r="B766" s="1"/>
      <c r="C766" s="1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104"/>
      <c r="O766" s="104"/>
      <c r="P766" s="104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3"/>
      <c r="AK766" s="53"/>
      <c r="AL766" s="53"/>
      <c r="AM766" s="53"/>
      <c r="AN766" s="53"/>
      <c r="AO766" s="53"/>
      <c r="AP766" s="53"/>
      <c r="AQ766" s="53"/>
      <c r="AR766" s="53"/>
      <c r="AS766" s="53"/>
      <c r="AT766" s="53"/>
      <c r="AU766" s="53"/>
      <c r="AV766" s="53"/>
      <c r="AW766" s="53"/>
      <c r="AX766" s="53"/>
      <c r="AY766" s="53"/>
      <c r="AZ766" s="53"/>
      <c r="BA766" s="53"/>
      <c r="BB766" s="53"/>
      <c r="BC766" s="53"/>
      <c r="BD766" s="53"/>
      <c r="BE766" s="53"/>
      <c r="BF766" s="53"/>
      <c r="BG766" s="53"/>
      <c r="BH766" s="53"/>
      <c r="BI766" s="53"/>
      <c r="BJ766" s="53"/>
      <c r="BK766" s="53"/>
      <c r="BL766" s="53"/>
      <c r="BM766" s="53"/>
      <c r="BN766" s="53"/>
      <c r="BO766" s="53"/>
      <c r="BP766" s="53"/>
      <c r="BQ766" s="53"/>
      <c r="BR766" s="53"/>
      <c r="BS766" s="53"/>
      <c r="BT766" s="53"/>
      <c r="BU766" s="53"/>
      <c r="BV766" s="53"/>
      <c r="BW766" s="53"/>
      <c r="BX766" s="53"/>
      <c r="BY766" s="53"/>
      <c r="BZ766" s="53"/>
      <c r="CA766" s="53"/>
      <c r="CB766" s="53"/>
      <c r="CC766" s="53"/>
      <c r="CD766" s="53"/>
      <c r="CE766" s="53"/>
      <c r="CF766" s="53"/>
      <c r="CG766" s="53"/>
      <c r="CH766" s="53"/>
      <c r="CI766" s="53"/>
      <c r="CJ766" s="53"/>
      <c r="CK766" s="53"/>
      <c r="CL766" s="53"/>
      <c r="CM766" s="53"/>
      <c r="CN766" s="53"/>
      <c r="CO766" s="53"/>
      <c r="CP766" s="53"/>
      <c r="CQ766" s="53"/>
      <c r="CR766" s="53"/>
      <c r="CS766" s="53"/>
      <c r="CT766" s="53"/>
      <c r="CU766" s="53"/>
      <c r="CV766" s="53"/>
      <c r="CW766" s="53"/>
      <c r="CX766" s="53"/>
      <c r="CY766" s="53"/>
      <c r="CZ766" s="53"/>
      <c r="DA766" s="53"/>
      <c r="DB766" s="53"/>
      <c r="DC766" s="53"/>
      <c r="DD766" s="53"/>
      <c r="DE766" s="53"/>
      <c r="DF766" s="53"/>
      <c r="DG766" s="53"/>
      <c r="DH766" s="53"/>
      <c r="DI766" s="53"/>
      <c r="DJ766" s="53"/>
      <c r="DK766" s="53"/>
      <c r="DL766" s="53"/>
      <c r="DM766" s="53"/>
      <c r="DN766" s="53"/>
      <c r="DO766" s="53"/>
      <c r="DP766" s="53"/>
      <c r="DQ766" s="53"/>
      <c r="DR766" s="53"/>
      <c r="DS766" s="53"/>
      <c r="DT766" s="53"/>
      <c r="DU766" s="53"/>
      <c r="DV766" s="53"/>
      <c r="DW766" s="53"/>
      <c r="DX766" s="53"/>
      <c r="DY766" s="53"/>
      <c r="DZ766" s="53"/>
      <c r="EA766" s="53"/>
      <c r="EB766" s="53"/>
      <c r="EC766" s="53"/>
      <c r="ED766" s="53"/>
      <c r="EE766" s="53"/>
      <c r="EF766" s="53"/>
      <c r="EG766" s="53"/>
      <c r="EH766" s="53"/>
      <c r="EI766" s="53"/>
      <c r="EJ766" s="53"/>
      <c r="EK766" s="53"/>
      <c r="EL766" s="53"/>
      <c r="EM766" s="53"/>
      <c r="EN766" s="53"/>
      <c r="EO766" s="53"/>
      <c r="EP766" s="53"/>
      <c r="EQ766" s="53"/>
      <c r="ER766" s="53"/>
      <c r="ES766" s="53"/>
      <c r="ET766" s="53"/>
      <c r="EU766" s="53"/>
      <c r="EV766" s="53"/>
      <c r="EW766" s="53"/>
      <c r="EX766" s="53"/>
      <c r="EY766" s="53"/>
      <c r="EZ766" s="53"/>
      <c r="FA766" s="53"/>
      <c r="FB766" s="53"/>
      <c r="FC766" s="53"/>
      <c r="FD766" s="53"/>
      <c r="FE766" s="53"/>
      <c r="FF766" s="53"/>
      <c r="FG766" s="53"/>
      <c r="FH766" s="53"/>
      <c r="FI766" s="53"/>
      <c r="FJ766" s="53"/>
      <c r="FK766" s="53"/>
      <c r="FL766" s="53"/>
      <c r="FM766" s="53"/>
      <c r="FN766" s="53"/>
      <c r="FO766" s="53"/>
      <c r="FP766" s="53"/>
      <c r="FQ766" s="53"/>
      <c r="FR766" s="53"/>
      <c r="FS766" s="53"/>
      <c r="FT766" s="53"/>
      <c r="FU766" s="53"/>
      <c r="FV766" s="53"/>
      <c r="FW766" s="53"/>
      <c r="FX766" s="53"/>
      <c r="FY766" s="53"/>
      <c r="FZ766" s="53"/>
      <c r="GA766" s="53"/>
      <c r="GB766" s="53"/>
      <c r="GC766" s="53"/>
      <c r="GD766" s="53"/>
      <c r="GE766" s="53"/>
      <c r="GF766" s="53"/>
      <c r="GG766" s="53"/>
      <c r="GH766" s="53"/>
      <c r="GI766" s="53"/>
      <c r="GJ766" s="53"/>
      <c r="GK766" s="53"/>
      <c r="GL766" s="53"/>
      <c r="GM766" s="53"/>
      <c r="GN766" s="53"/>
      <c r="GO766" s="53"/>
      <c r="GP766" s="53"/>
      <c r="GQ766" s="53"/>
      <c r="GR766" s="53"/>
      <c r="GS766" s="53"/>
      <c r="GT766" s="53"/>
      <c r="GU766" s="53"/>
      <c r="GV766" s="53"/>
      <c r="GW766" s="53"/>
      <c r="GX766" s="53"/>
      <c r="GY766" s="53"/>
      <c r="GZ766" s="53"/>
      <c r="HA766" s="53"/>
      <c r="HB766" s="53"/>
      <c r="HC766" s="53"/>
      <c r="HD766" s="53"/>
      <c r="HE766" s="53"/>
      <c r="HF766" s="53"/>
      <c r="HG766" s="53"/>
      <c r="HH766" s="53"/>
      <c r="HI766" s="53"/>
      <c r="HJ766" s="53"/>
      <c r="HK766" s="53"/>
      <c r="HL766" s="53"/>
      <c r="HM766" s="53"/>
      <c r="HN766" s="53"/>
      <c r="HO766" s="53"/>
      <c r="HP766" s="53"/>
      <c r="HQ766" s="53"/>
      <c r="HR766" s="53"/>
      <c r="HS766" s="53"/>
      <c r="HT766" s="53"/>
      <c r="HU766" s="53"/>
      <c r="HV766" s="53"/>
      <c r="HW766" s="53"/>
      <c r="HX766" s="53"/>
      <c r="HY766" s="53"/>
      <c r="HZ766" s="53"/>
      <c r="IA766" s="53"/>
    </row>
    <row r="767" spans="1:235" ht="11.25">
      <c r="A767" s="1"/>
      <c r="B767" s="1"/>
      <c r="C767" s="1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104"/>
      <c r="O767" s="104"/>
      <c r="P767" s="104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3"/>
      <c r="AM767" s="53"/>
      <c r="AN767" s="53"/>
      <c r="AO767" s="53"/>
      <c r="AP767" s="53"/>
      <c r="AQ767" s="53"/>
      <c r="AR767" s="53"/>
      <c r="AS767" s="53"/>
      <c r="AT767" s="53"/>
      <c r="AU767" s="53"/>
      <c r="AV767" s="53"/>
      <c r="AW767" s="53"/>
      <c r="AX767" s="53"/>
      <c r="AY767" s="53"/>
      <c r="AZ767" s="53"/>
      <c r="BA767" s="53"/>
      <c r="BB767" s="53"/>
      <c r="BC767" s="53"/>
      <c r="BD767" s="53"/>
      <c r="BE767" s="53"/>
      <c r="BF767" s="53"/>
      <c r="BG767" s="53"/>
      <c r="BH767" s="53"/>
      <c r="BI767" s="53"/>
      <c r="BJ767" s="53"/>
      <c r="BK767" s="53"/>
      <c r="BL767" s="53"/>
      <c r="BM767" s="53"/>
      <c r="BN767" s="53"/>
      <c r="BO767" s="53"/>
      <c r="BP767" s="53"/>
      <c r="BQ767" s="53"/>
      <c r="BR767" s="53"/>
      <c r="BS767" s="53"/>
      <c r="BT767" s="53"/>
      <c r="BU767" s="53"/>
      <c r="BV767" s="53"/>
      <c r="BW767" s="53"/>
      <c r="BX767" s="53"/>
      <c r="BY767" s="53"/>
      <c r="BZ767" s="53"/>
      <c r="CA767" s="53"/>
      <c r="CB767" s="53"/>
      <c r="CC767" s="53"/>
      <c r="CD767" s="53"/>
      <c r="CE767" s="53"/>
      <c r="CF767" s="53"/>
      <c r="CG767" s="53"/>
      <c r="CH767" s="53"/>
      <c r="CI767" s="53"/>
      <c r="CJ767" s="53"/>
      <c r="CK767" s="53"/>
      <c r="CL767" s="53"/>
      <c r="CM767" s="53"/>
      <c r="CN767" s="53"/>
      <c r="CO767" s="53"/>
      <c r="CP767" s="53"/>
      <c r="CQ767" s="53"/>
      <c r="CR767" s="53"/>
      <c r="CS767" s="53"/>
      <c r="CT767" s="53"/>
      <c r="CU767" s="53"/>
      <c r="CV767" s="53"/>
      <c r="CW767" s="53"/>
      <c r="CX767" s="53"/>
      <c r="CY767" s="53"/>
      <c r="CZ767" s="53"/>
      <c r="DA767" s="53"/>
      <c r="DB767" s="53"/>
      <c r="DC767" s="53"/>
      <c r="DD767" s="53"/>
      <c r="DE767" s="53"/>
      <c r="DF767" s="53"/>
      <c r="DG767" s="53"/>
      <c r="DH767" s="53"/>
      <c r="DI767" s="53"/>
      <c r="DJ767" s="53"/>
      <c r="DK767" s="53"/>
      <c r="DL767" s="53"/>
      <c r="DM767" s="53"/>
      <c r="DN767" s="53"/>
      <c r="DO767" s="53"/>
      <c r="DP767" s="53"/>
      <c r="DQ767" s="53"/>
      <c r="DR767" s="53"/>
      <c r="DS767" s="53"/>
      <c r="DT767" s="53"/>
      <c r="DU767" s="53"/>
      <c r="DV767" s="53"/>
      <c r="DW767" s="53"/>
      <c r="DX767" s="53"/>
      <c r="DY767" s="53"/>
      <c r="DZ767" s="53"/>
      <c r="EA767" s="53"/>
      <c r="EB767" s="53"/>
      <c r="EC767" s="53"/>
      <c r="ED767" s="53"/>
      <c r="EE767" s="53"/>
      <c r="EF767" s="53"/>
      <c r="EG767" s="53"/>
      <c r="EH767" s="53"/>
      <c r="EI767" s="53"/>
      <c r="EJ767" s="53"/>
      <c r="EK767" s="53"/>
      <c r="EL767" s="53"/>
      <c r="EM767" s="53"/>
      <c r="EN767" s="53"/>
      <c r="EO767" s="53"/>
      <c r="EP767" s="53"/>
      <c r="EQ767" s="53"/>
      <c r="ER767" s="53"/>
      <c r="ES767" s="53"/>
      <c r="ET767" s="53"/>
      <c r="EU767" s="53"/>
      <c r="EV767" s="53"/>
      <c r="EW767" s="53"/>
      <c r="EX767" s="53"/>
      <c r="EY767" s="53"/>
      <c r="EZ767" s="53"/>
      <c r="FA767" s="53"/>
      <c r="FB767" s="53"/>
      <c r="FC767" s="53"/>
      <c r="FD767" s="53"/>
      <c r="FE767" s="53"/>
      <c r="FF767" s="53"/>
      <c r="FG767" s="53"/>
      <c r="FH767" s="53"/>
      <c r="FI767" s="53"/>
      <c r="FJ767" s="53"/>
      <c r="FK767" s="53"/>
      <c r="FL767" s="53"/>
      <c r="FM767" s="53"/>
      <c r="FN767" s="53"/>
      <c r="FO767" s="53"/>
      <c r="FP767" s="53"/>
      <c r="FQ767" s="53"/>
      <c r="FR767" s="53"/>
      <c r="FS767" s="53"/>
      <c r="FT767" s="53"/>
      <c r="FU767" s="53"/>
      <c r="FV767" s="53"/>
      <c r="FW767" s="53"/>
      <c r="FX767" s="53"/>
      <c r="FY767" s="53"/>
      <c r="FZ767" s="53"/>
      <c r="GA767" s="53"/>
      <c r="GB767" s="53"/>
      <c r="GC767" s="53"/>
      <c r="GD767" s="53"/>
      <c r="GE767" s="53"/>
      <c r="GF767" s="53"/>
      <c r="GG767" s="53"/>
      <c r="GH767" s="53"/>
      <c r="GI767" s="53"/>
      <c r="GJ767" s="53"/>
      <c r="GK767" s="53"/>
      <c r="GL767" s="53"/>
      <c r="GM767" s="53"/>
      <c r="GN767" s="53"/>
      <c r="GO767" s="53"/>
      <c r="GP767" s="53"/>
      <c r="GQ767" s="53"/>
      <c r="GR767" s="53"/>
      <c r="GS767" s="53"/>
      <c r="GT767" s="53"/>
      <c r="GU767" s="53"/>
      <c r="GV767" s="53"/>
      <c r="GW767" s="53"/>
      <c r="GX767" s="53"/>
      <c r="GY767" s="53"/>
      <c r="GZ767" s="53"/>
      <c r="HA767" s="53"/>
      <c r="HB767" s="53"/>
      <c r="HC767" s="53"/>
      <c r="HD767" s="53"/>
      <c r="HE767" s="53"/>
      <c r="HF767" s="53"/>
      <c r="HG767" s="53"/>
      <c r="HH767" s="53"/>
      <c r="HI767" s="53"/>
      <c r="HJ767" s="53"/>
      <c r="HK767" s="53"/>
      <c r="HL767" s="53"/>
      <c r="HM767" s="53"/>
      <c r="HN767" s="53"/>
      <c r="HO767" s="53"/>
      <c r="HP767" s="53"/>
      <c r="HQ767" s="53"/>
      <c r="HR767" s="53"/>
      <c r="HS767" s="53"/>
      <c r="HT767" s="53"/>
      <c r="HU767" s="53"/>
      <c r="HV767" s="53"/>
      <c r="HW767" s="53"/>
      <c r="HX767" s="53"/>
      <c r="HY767" s="53"/>
      <c r="HZ767" s="53"/>
      <c r="IA767" s="53"/>
    </row>
    <row r="768" spans="1:235" ht="11.25">
      <c r="A768" s="1"/>
      <c r="B768" s="1"/>
      <c r="C768" s="1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104"/>
      <c r="O768" s="104"/>
      <c r="P768" s="104"/>
      <c r="Q768" s="53"/>
      <c r="R768" s="53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  <c r="AJ768" s="53"/>
      <c r="AK768" s="53"/>
      <c r="AL768" s="53"/>
      <c r="AM768" s="53"/>
      <c r="AN768" s="53"/>
      <c r="AO768" s="53"/>
      <c r="AP768" s="53"/>
      <c r="AQ768" s="53"/>
      <c r="AR768" s="53"/>
      <c r="AS768" s="53"/>
      <c r="AT768" s="53"/>
      <c r="AU768" s="53"/>
      <c r="AV768" s="53"/>
      <c r="AW768" s="53"/>
      <c r="AX768" s="53"/>
      <c r="AY768" s="53"/>
      <c r="AZ768" s="53"/>
      <c r="BA768" s="53"/>
      <c r="BB768" s="53"/>
      <c r="BC768" s="53"/>
      <c r="BD768" s="53"/>
      <c r="BE768" s="53"/>
      <c r="BF768" s="53"/>
      <c r="BG768" s="53"/>
      <c r="BH768" s="53"/>
      <c r="BI768" s="53"/>
      <c r="BJ768" s="53"/>
      <c r="BK768" s="53"/>
      <c r="BL768" s="53"/>
      <c r="BM768" s="53"/>
      <c r="BN768" s="53"/>
      <c r="BO768" s="53"/>
      <c r="BP768" s="53"/>
      <c r="BQ768" s="53"/>
      <c r="BR768" s="53"/>
      <c r="BS768" s="53"/>
      <c r="BT768" s="53"/>
      <c r="BU768" s="53"/>
      <c r="BV768" s="53"/>
      <c r="BW768" s="53"/>
      <c r="BX768" s="53"/>
      <c r="BY768" s="53"/>
      <c r="BZ768" s="53"/>
      <c r="CA768" s="53"/>
      <c r="CB768" s="53"/>
      <c r="CC768" s="53"/>
      <c r="CD768" s="53"/>
      <c r="CE768" s="53"/>
      <c r="CF768" s="53"/>
      <c r="CG768" s="53"/>
      <c r="CH768" s="53"/>
      <c r="CI768" s="53"/>
      <c r="CJ768" s="53"/>
      <c r="CK768" s="53"/>
      <c r="CL768" s="53"/>
      <c r="CM768" s="53"/>
      <c r="CN768" s="53"/>
      <c r="CO768" s="53"/>
      <c r="CP768" s="53"/>
      <c r="CQ768" s="53"/>
      <c r="CR768" s="53"/>
      <c r="CS768" s="53"/>
      <c r="CT768" s="53"/>
      <c r="CU768" s="53"/>
      <c r="CV768" s="53"/>
      <c r="CW768" s="53"/>
      <c r="CX768" s="53"/>
      <c r="CY768" s="53"/>
      <c r="CZ768" s="53"/>
      <c r="DA768" s="53"/>
      <c r="DB768" s="53"/>
      <c r="DC768" s="53"/>
      <c r="DD768" s="53"/>
      <c r="DE768" s="53"/>
      <c r="DF768" s="53"/>
      <c r="DG768" s="53"/>
      <c r="DH768" s="53"/>
      <c r="DI768" s="53"/>
      <c r="DJ768" s="53"/>
      <c r="DK768" s="53"/>
      <c r="DL768" s="53"/>
      <c r="DM768" s="53"/>
      <c r="DN768" s="53"/>
      <c r="DO768" s="53"/>
      <c r="DP768" s="53"/>
      <c r="DQ768" s="53"/>
      <c r="DR768" s="53"/>
      <c r="DS768" s="53"/>
      <c r="DT768" s="53"/>
      <c r="DU768" s="53"/>
      <c r="DV768" s="53"/>
      <c r="DW768" s="53"/>
      <c r="DX768" s="53"/>
      <c r="DY768" s="53"/>
      <c r="DZ768" s="53"/>
      <c r="EA768" s="53"/>
      <c r="EB768" s="53"/>
      <c r="EC768" s="53"/>
      <c r="ED768" s="53"/>
      <c r="EE768" s="53"/>
      <c r="EF768" s="53"/>
      <c r="EG768" s="53"/>
      <c r="EH768" s="53"/>
      <c r="EI768" s="53"/>
      <c r="EJ768" s="53"/>
      <c r="EK768" s="53"/>
      <c r="EL768" s="53"/>
      <c r="EM768" s="53"/>
      <c r="EN768" s="53"/>
      <c r="EO768" s="53"/>
      <c r="EP768" s="53"/>
      <c r="EQ768" s="53"/>
      <c r="ER768" s="53"/>
      <c r="ES768" s="53"/>
      <c r="ET768" s="53"/>
      <c r="EU768" s="53"/>
      <c r="EV768" s="53"/>
      <c r="EW768" s="53"/>
      <c r="EX768" s="53"/>
      <c r="EY768" s="53"/>
      <c r="EZ768" s="53"/>
      <c r="FA768" s="53"/>
      <c r="FB768" s="53"/>
      <c r="FC768" s="53"/>
      <c r="FD768" s="53"/>
      <c r="FE768" s="53"/>
      <c r="FF768" s="53"/>
      <c r="FG768" s="53"/>
      <c r="FH768" s="53"/>
      <c r="FI768" s="53"/>
      <c r="FJ768" s="53"/>
      <c r="FK768" s="53"/>
      <c r="FL768" s="53"/>
      <c r="FM768" s="53"/>
      <c r="FN768" s="53"/>
      <c r="FO768" s="53"/>
      <c r="FP768" s="53"/>
      <c r="FQ768" s="53"/>
      <c r="FR768" s="53"/>
      <c r="FS768" s="53"/>
      <c r="FT768" s="53"/>
      <c r="FU768" s="53"/>
      <c r="FV768" s="53"/>
      <c r="FW768" s="53"/>
      <c r="FX768" s="53"/>
      <c r="FY768" s="53"/>
      <c r="FZ768" s="53"/>
      <c r="GA768" s="53"/>
      <c r="GB768" s="53"/>
      <c r="GC768" s="53"/>
      <c r="GD768" s="53"/>
      <c r="GE768" s="53"/>
      <c r="GF768" s="53"/>
      <c r="GG768" s="53"/>
      <c r="GH768" s="53"/>
      <c r="GI768" s="53"/>
      <c r="GJ768" s="53"/>
      <c r="GK768" s="53"/>
      <c r="GL768" s="53"/>
      <c r="GM768" s="53"/>
      <c r="GN768" s="53"/>
      <c r="GO768" s="53"/>
      <c r="GP768" s="53"/>
      <c r="GQ768" s="53"/>
      <c r="GR768" s="53"/>
      <c r="GS768" s="53"/>
      <c r="GT768" s="53"/>
      <c r="GU768" s="53"/>
      <c r="GV768" s="53"/>
      <c r="GW768" s="53"/>
      <c r="GX768" s="53"/>
      <c r="GY768" s="53"/>
      <c r="GZ768" s="53"/>
      <c r="HA768" s="53"/>
      <c r="HB768" s="53"/>
      <c r="HC768" s="53"/>
      <c r="HD768" s="53"/>
      <c r="HE768" s="53"/>
      <c r="HF768" s="53"/>
      <c r="HG768" s="53"/>
      <c r="HH768" s="53"/>
      <c r="HI768" s="53"/>
      <c r="HJ768" s="53"/>
      <c r="HK768" s="53"/>
      <c r="HL768" s="53"/>
      <c r="HM768" s="53"/>
      <c r="HN768" s="53"/>
      <c r="HO768" s="53"/>
      <c r="HP768" s="53"/>
      <c r="HQ768" s="53"/>
      <c r="HR768" s="53"/>
      <c r="HS768" s="53"/>
      <c r="HT768" s="53"/>
      <c r="HU768" s="53"/>
      <c r="HV768" s="53"/>
      <c r="HW768" s="53"/>
      <c r="HX768" s="53"/>
      <c r="HY768" s="53"/>
      <c r="HZ768" s="53"/>
      <c r="IA768" s="53"/>
    </row>
    <row r="769" spans="1:235" ht="11.25">
      <c r="A769" s="1"/>
      <c r="B769" s="1"/>
      <c r="C769" s="1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104"/>
      <c r="O769" s="104"/>
      <c r="P769" s="104"/>
      <c r="Q769" s="53"/>
      <c r="R769" s="53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  <c r="AJ769" s="53"/>
      <c r="AK769" s="53"/>
      <c r="AL769" s="53"/>
      <c r="AM769" s="53"/>
      <c r="AN769" s="53"/>
      <c r="AO769" s="53"/>
      <c r="AP769" s="53"/>
      <c r="AQ769" s="53"/>
      <c r="AR769" s="53"/>
      <c r="AS769" s="53"/>
      <c r="AT769" s="53"/>
      <c r="AU769" s="53"/>
      <c r="AV769" s="53"/>
      <c r="AW769" s="53"/>
      <c r="AX769" s="53"/>
      <c r="AY769" s="53"/>
      <c r="AZ769" s="53"/>
      <c r="BA769" s="53"/>
      <c r="BB769" s="53"/>
      <c r="BC769" s="53"/>
      <c r="BD769" s="53"/>
      <c r="BE769" s="53"/>
      <c r="BF769" s="53"/>
      <c r="BG769" s="53"/>
      <c r="BH769" s="53"/>
      <c r="BI769" s="53"/>
      <c r="BJ769" s="53"/>
      <c r="BK769" s="53"/>
      <c r="BL769" s="53"/>
      <c r="BM769" s="53"/>
      <c r="BN769" s="53"/>
      <c r="BO769" s="53"/>
      <c r="BP769" s="53"/>
      <c r="BQ769" s="53"/>
      <c r="BR769" s="53"/>
      <c r="BS769" s="53"/>
      <c r="BT769" s="53"/>
      <c r="BU769" s="53"/>
      <c r="BV769" s="53"/>
      <c r="BW769" s="53"/>
      <c r="BX769" s="53"/>
      <c r="BY769" s="53"/>
      <c r="BZ769" s="53"/>
      <c r="CA769" s="53"/>
      <c r="CB769" s="53"/>
      <c r="CC769" s="53"/>
      <c r="CD769" s="53"/>
      <c r="CE769" s="53"/>
      <c r="CF769" s="53"/>
      <c r="CG769" s="53"/>
      <c r="CH769" s="53"/>
      <c r="CI769" s="53"/>
      <c r="CJ769" s="53"/>
      <c r="CK769" s="53"/>
      <c r="CL769" s="53"/>
      <c r="CM769" s="53"/>
      <c r="CN769" s="53"/>
      <c r="CO769" s="53"/>
      <c r="CP769" s="53"/>
      <c r="CQ769" s="53"/>
      <c r="CR769" s="53"/>
      <c r="CS769" s="53"/>
      <c r="CT769" s="53"/>
      <c r="CU769" s="53"/>
      <c r="CV769" s="53"/>
      <c r="CW769" s="53"/>
      <c r="CX769" s="53"/>
      <c r="CY769" s="53"/>
      <c r="CZ769" s="53"/>
      <c r="DA769" s="53"/>
      <c r="DB769" s="53"/>
      <c r="DC769" s="53"/>
      <c r="DD769" s="53"/>
      <c r="DE769" s="53"/>
      <c r="DF769" s="53"/>
      <c r="DG769" s="53"/>
      <c r="DH769" s="53"/>
      <c r="DI769" s="53"/>
      <c r="DJ769" s="53"/>
      <c r="DK769" s="53"/>
      <c r="DL769" s="53"/>
      <c r="DM769" s="53"/>
      <c r="DN769" s="53"/>
      <c r="DO769" s="53"/>
      <c r="DP769" s="53"/>
      <c r="DQ769" s="53"/>
      <c r="DR769" s="53"/>
      <c r="DS769" s="53"/>
      <c r="DT769" s="53"/>
      <c r="DU769" s="53"/>
      <c r="DV769" s="53"/>
      <c r="DW769" s="53"/>
      <c r="DX769" s="53"/>
      <c r="DY769" s="53"/>
      <c r="DZ769" s="53"/>
      <c r="EA769" s="53"/>
      <c r="EB769" s="53"/>
      <c r="EC769" s="53"/>
      <c r="ED769" s="53"/>
      <c r="EE769" s="53"/>
      <c r="EF769" s="53"/>
      <c r="EG769" s="53"/>
      <c r="EH769" s="53"/>
      <c r="EI769" s="53"/>
      <c r="EJ769" s="53"/>
      <c r="EK769" s="53"/>
      <c r="EL769" s="53"/>
      <c r="EM769" s="53"/>
      <c r="EN769" s="53"/>
      <c r="EO769" s="53"/>
      <c r="EP769" s="53"/>
      <c r="EQ769" s="53"/>
      <c r="ER769" s="53"/>
      <c r="ES769" s="53"/>
      <c r="ET769" s="53"/>
      <c r="EU769" s="53"/>
      <c r="EV769" s="53"/>
      <c r="EW769" s="53"/>
      <c r="EX769" s="53"/>
      <c r="EY769" s="53"/>
      <c r="EZ769" s="53"/>
      <c r="FA769" s="53"/>
      <c r="FB769" s="53"/>
      <c r="FC769" s="53"/>
      <c r="FD769" s="53"/>
      <c r="FE769" s="53"/>
      <c r="FF769" s="53"/>
      <c r="FG769" s="53"/>
      <c r="FH769" s="53"/>
      <c r="FI769" s="53"/>
      <c r="FJ769" s="53"/>
      <c r="FK769" s="53"/>
      <c r="FL769" s="53"/>
      <c r="FM769" s="53"/>
      <c r="FN769" s="53"/>
      <c r="FO769" s="53"/>
      <c r="FP769" s="53"/>
      <c r="FQ769" s="53"/>
      <c r="FR769" s="53"/>
      <c r="FS769" s="53"/>
      <c r="FT769" s="53"/>
      <c r="FU769" s="53"/>
      <c r="FV769" s="53"/>
      <c r="FW769" s="53"/>
      <c r="FX769" s="53"/>
      <c r="FY769" s="53"/>
      <c r="FZ769" s="53"/>
      <c r="GA769" s="53"/>
      <c r="GB769" s="53"/>
      <c r="GC769" s="53"/>
      <c r="GD769" s="53"/>
      <c r="GE769" s="53"/>
      <c r="GF769" s="53"/>
      <c r="GG769" s="53"/>
      <c r="GH769" s="53"/>
      <c r="GI769" s="53"/>
      <c r="GJ769" s="53"/>
      <c r="GK769" s="53"/>
      <c r="GL769" s="53"/>
      <c r="GM769" s="53"/>
      <c r="GN769" s="53"/>
      <c r="GO769" s="53"/>
      <c r="GP769" s="53"/>
      <c r="GQ769" s="53"/>
      <c r="GR769" s="53"/>
      <c r="GS769" s="53"/>
      <c r="GT769" s="53"/>
      <c r="GU769" s="53"/>
      <c r="GV769" s="53"/>
      <c r="GW769" s="53"/>
      <c r="GX769" s="53"/>
      <c r="GY769" s="53"/>
      <c r="GZ769" s="53"/>
      <c r="HA769" s="53"/>
      <c r="HB769" s="53"/>
      <c r="HC769" s="53"/>
      <c r="HD769" s="53"/>
      <c r="HE769" s="53"/>
      <c r="HF769" s="53"/>
      <c r="HG769" s="53"/>
      <c r="HH769" s="53"/>
      <c r="HI769" s="53"/>
      <c r="HJ769" s="53"/>
      <c r="HK769" s="53"/>
      <c r="HL769" s="53"/>
      <c r="HM769" s="53"/>
      <c r="HN769" s="53"/>
      <c r="HO769" s="53"/>
      <c r="HP769" s="53"/>
      <c r="HQ769" s="53"/>
      <c r="HR769" s="53"/>
      <c r="HS769" s="53"/>
      <c r="HT769" s="53"/>
      <c r="HU769" s="53"/>
      <c r="HV769" s="53"/>
      <c r="HW769" s="53"/>
      <c r="HX769" s="53"/>
      <c r="HY769" s="53"/>
      <c r="HZ769" s="53"/>
      <c r="IA769" s="53"/>
    </row>
    <row r="770" spans="1:235" ht="11.25">
      <c r="A770" s="1"/>
      <c r="B770" s="1"/>
      <c r="C770" s="1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104"/>
      <c r="O770" s="104"/>
      <c r="P770" s="104"/>
      <c r="Q770" s="53"/>
      <c r="R770" s="53"/>
      <c r="S770" s="53"/>
      <c r="T770" s="53"/>
      <c r="U770" s="53"/>
      <c r="V770" s="53"/>
      <c r="W770" s="53"/>
      <c r="X770" s="53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3"/>
      <c r="AK770" s="53"/>
      <c r="AL770" s="53"/>
      <c r="AM770" s="53"/>
      <c r="AN770" s="53"/>
      <c r="AO770" s="53"/>
      <c r="AP770" s="53"/>
      <c r="AQ770" s="53"/>
      <c r="AR770" s="53"/>
      <c r="AS770" s="53"/>
      <c r="AT770" s="53"/>
      <c r="AU770" s="53"/>
      <c r="AV770" s="53"/>
      <c r="AW770" s="53"/>
      <c r="AX770" s="53"/>
      <c r="AY770" s="53"/>
      <c r="AZ770" s="53"/>
      <c r="BA770" s="53"/>
      <c r="BB770" s="53"/>
      <c r="BC770" s="53"/>
      <c r="BD770" s="53"/>
      <c r="BE770" s="53"/>
      <c r="BF770" s="53"/>
      <c r="BG770" s="53"/>
      <c r="BH770" s="53"/>
      <c r="BI770" s="53"/>
      <c r="BJ770" s="53"/>
      <c r="BK770" s="53"/>
      <c r="BL770" s="53"/>
      <c r="BM770" s="53"/>
      <c r="BN770" s="53"/>
      <c r="BO770" s="53"/>
      <c r="BP770" s="53"/>
      <c r="BQ770" s="53"/>
      <c r="BR770" s="53"/>
      <c r="BS770" s="53"/>
      <c r="BT770" s="53"/>
      <c r="BU770" s="53"/>
      <c r="BV770" s="53"/>
      <c r="BW770" s="53"/>
      <c r="BX770" s="53"/>
      <c r="BY770" s="53"/>
      <c r="BZ770" s="53"/>
      <c r="CA770" s="53"/>
      <c r="CB770" s="53"/>
      <c r="CC770" s="53"/>
      <c r="CD770" s="53"/>
      <c r="CE770" s="53"/>
      <c r="CF770" s="53"/>
      <c r="CG770" s="53"/>
      <c r="CH770" s="53"/>
      <c r="CI770" s="53"/>
      <c r="CJ770" s="53"/>
      <c r="CK770" s="53"/>
      <c r="CL770" s="53"/>
      <c r="CM770" s="53"/>
      <c r="CN770" s="53"/>
      <c r="CO770" s="53"/>
      <c r="CP770" s="53"/>
      <c r="CQ770" s="53"/>
      <c r="CR770" s="53"/>
      <c r="CS770" s="53"/>
      <c r="CT770" s="53"/>
      <c r="CU770" s="53"/>
      <c r="CV770" s="53"/>
      <c r="CW770" s="53"/>
      <c r="CX770" s="53"/>
      <c r="CY770" s="53"/>
      <c r="CZ770" s="53"/>
      <c r="DA770" s="53"/>
      <c r="DB770" s="53"/>
      <c r="DC770" s="53"/>
      <c r="DD770" s="53"/>
      <c r="DE770" s="53"/>
      <c r="DF770" s="53"/>
      <c r="DG770" s="53"/>
      <c r="DH770" s="53"/>
      <c r="DI770" s="53"/>
      <c r="DJ770" s="53"/>
      <c r="DK770" s="53"/>
      <c r="DL770" s="53"/>
      <c r="DM770" s="53"/>
      <c r="DN770" s="53"/>
      <c r="DO770" s="53"/>
      <c r="DP770" s="53"/>
      <c r="DQ770" s="53"/>
      <c r="DR770" s="53"/>
      <c r="DS770" s="53"/>
      <c r="DT770" s="53"/>
      <c r="DU770" s="53"/>
      <c r="DV770" s="53"/>
      <c r="DW770" s="53"/>
      <c r="DX770" s="53"/>
      <c r="DY770" s="53"/>
      <c r="DZ770" s="53"/>
      <c r="EA770" s="53"/>
      <c r="EB770" s="53"/>
      <c r="EC770" s="53"/>
      <c r="ED770" s="53"/>
      <c r="EE770" s="53"/>
      <c r="EF770" s="53"/>
      <c r="EG770" s="53"/>
      <c r="EH770" s="53"/>
      <c r="EI770" s="53"/>
      <c r="EJ770" s="53"/>
      <c r="EK770" s="53"/>
      <c r="EL770" s="53"/>
      <c r="EM770" s="53"/>
      <c r="EN770" s="53"/>
      <c r="EO770" s="53"/>
      <c r="EP770" s="53"/>
      <c r="EQ770" s="53"/>
      <c r="ER770" s="53"/>
      <c r="ES770" s="53"/>
      <c r="ET770" s="53"/>
      <c r="EU770" s="53"/>
      <c r="EV770" s="53"/>
      <c r="EW770" s="53"/>
      <c r="EX770" s="53"/>
      <c r="EY770" s="53"/>
      <c r="EZ770" s="53"/>
      <c r="FA770" s="53"/>
      <c r="FB770" s="53"/>
      <c r="FC770" s="53"/>
      <c r="FD770" s="53"/>
      <c r="FE770" s="53"/>
      <c r="FF770" s="53"/>
      <c r="FG770" s="53"/>
      <c r="FH770" s="53"/>
      <c r="FI770" s="53"/>
      <c r="FJ770" s="53"/>
      <c r="FK770" s="53"/>
      <c r="FL770" s="53"/>
      <c r="FM770" s="53"/>
      <c r="FN770" s="53"/>
      <c r="FO770" s="53"/>
      <c r="FP770" s="53"/>
      <c r="FQ770" s="53"/>
      <c r="FR770" s="53"/>
      <c r="FS770" s="53"/>
      <c r="FT770" s="53"/>
      <c r="FU770" s="53"/>
      <c r="FV770" s="53"/>
      <c r="FW770" s="53"/>
      <c r="FX770" s="53"/>
      <c r="FY770" s="53"/>
      <c r="FZ770" s="53"/>
      <c r="GA770" s="53"/>
      <c r="GB770" s="53"/>
      <c r="GC770" s="53"/>
      <c r="GD770" s="53"/>
      <c r="GE770" s="53"/>
      <c r="GF770" s="53"/>
      <c r="GG770" s="53"/>
      <c r="GH770" s="53"/>
      <c r="GI770" s="53"/>
      <c r="GJ770" s="53"/>
      <c r="GK770" s="53"/>
      <c r="GL770" s="53"/>
      <c r="GM770" s="53"/>
      <c r="GN770" s="53"/>
      <c r="GO770" s="53"/>
      <c r="GP770" s="53"/>
      <c r="GQ770" s="53"/>
      <c r="GR770" s="53"/>
      <c r="GS770" s="53"/>
      <c r="GT770" s="53"/>
      <c r="GU770" s="53"/>
      <c r="GV770" s="53"/>
      <c r="GW770" s="53"/>
      <c r="GX770" s="53"/>
      <c r="GY770" s="53"/>
      <c r="GZ770" s="53"/>
      <c r="HA770" s="53"/>
      <c r="HB770" s="53"/>
      <c r="HC770" s="53"/>
      <c r="HD770" s="53"/>
      <c r="HE770" s="53"/>
      <c r="HF770" s="53"/>
      <c r="HG770" s="53"/>
      <c r="HH770" s="53"/>
      <c r="HI770" s="53"/>
      <c r="HJ770" s="53"/>
      <c r="HK770" s="53"/>
      <c r="HL770" s="53"/>
      <c r="HM770" s="53"/>
      <c r="HN770" s="53"/>
      <c r="HO770" s="53"/>
      <c r="HP770" s="53"/>
      <c r="HQ770" s="53"/>
      <c r="HR770" s="53"/>
      <c r="HS770" s="53"/>
      <c r="HT770" s="53"/>
      <c r="HU770" s="53"/>
      <c r="HV770" s="53"/>
      <c r="HW770" s="53"/>
      <c r="HX770" s="53"/>
      <c r="HY770" s="53"/>
      <c r="HZ770" s="53"/>
      <c r="IA770" s="53"/>
    </row>
    <row r="771" spans="1:235" ht="11.25">
      <c r="A771" s="1"/>
      <c r="B771" s="1"/>
      <c r="C771" s="1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104"/>
      <c r="O771" s="104"/>
      <c r="P771" s="104"/>
      <c r="Q771" s="53"/>
      <c r="R771" s="53"/>
      <c r="S771" s="53"/>
      <c r="T771" s="53"/>
      <c r="U771" s="53"/>
      <c r="V771" s="53"/>
      <c r="W771" s="53"/>
      <c r="X771" s="53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3"/>
      <c r="AK771" s="53"/>
      <c r="AL771" s="53"/>
      <c r="AM771" s="53"/>
      <c r="AN771" s="53"/>
      <c r="AO771" s="53"/>
      <c r="AP771" s="53"/>
      <c r="AQ771" s="53"/>
      <c r="AR771" s="53"/>
      <c r="AS771" s="53"/>
      <c r="AT771" s="53"/>
      <c r="AU771" s="53"/>
      <c r="AV771" s="53"/>
      <c r="AW771" s="53"/>
      <c r="AX771" s="53"/>
      <c r="AY771" s="53"/>
      <c r="AZ771" s="53"/>
      <c r="BA771" s="53"/>
      <c r="BB771" s="53"/>
      <c r="BC771" s="53"/>
      <c r="BD771" s="53"/>
      <c r="BE771" s="53"/>
      <c r="BF771" s="53"/>
      <c r="BG771" s="53"/>
      <c r="BH771" s="53"/>
      <c r="BI771" s="53"/>
      <c r="BJ771" s="53"/>
      <c r="BK771" s="53"/>
      <c r="BL771" s="53"/>
      <c r="BM771" s="53"/>
      <c r="BN771" s="53"/>
      <c r="BO771" s="53"/>
      <c r="BP771" s="53"/>
      <c r="BQ771" s="53"/>
      <c r="BR771" s="53"/>
      <c r="BS771" s="53"/>
      <c r="BT771" s="53"/>
      <c r="BU771" s="53"/>
      <c r="BV771" s="53"/>
      <c r="BW771" s="53"/>
      <c r="BX771" s="53"/>
      <c r="BY771" s="53"/>
      <c r="BZ771" s="53"/>
      <c r="CA771" s="53"/>
      <c r="CB771" s="53"/>
      <c r="CC771" s="53"/>
      <c r="CD771" s="53"/>
      <c r="CE771" s="53"/>
      <c r="CF771" s="53"/>
      <c r="CG771" s="53"/>
      <c r="CH771" s="53"/>
      <c r="CI771" s="53"/>
      <c r="CJ771" s="53"/>
      <c r="CK771" s="53"/>
      <c r="CL771" s="53"/>
      <c r="CM771" s="53"/>
      <c r="CN771" s="53"/>
      <c r="CO771" s="53"/>
      <c r="CP771" s="53"/>
      <c r="CQ771" s="53"/>
      <c r="CR771" s="53"/>
      <c r="CS771" s="53"/>
      <c r="CT771" s="53"/>
      <c r="CU771" s="53"/>
      <c r="CV771" s="53"/>
      <c r="CW771" s="53"/>
      <c r="CX771" s="53"/>
      <c r="CY771" s="53"/>
      <c r="CZ771" s="53"/>
      <c r="DA771" s="53"/>
      <c r="DB771" s="53"/>
      <c r="DC771" s="53"/>
      <c r="DD771" s="53"/>
      <c r="DE771" s="53"/>
      <c r="DF771" s="53"/>
      <c r="DG771" s="53"/>
      <c r="DH771" s="53"/>
      <c r="DI771" s="53"/>
      <c r="DJ771" s="53"/>
      <c r="DK771" s="53"/>
      <c r="DL771" s="53"/>
      <c r="DM771" s="53"/>
      <c r="DN771" s="53"/>
      <c r="DO771" s="53"/>
      <c r="DP771" s="53"/>
      <c r="DQ771" s="53"/>
      <c r="DR771" s="53"/>
      <c r="DS771" s="53"/>
      <c r="DT771" s="53"/>
      <c r="DU771" s="53"/>
      <c r="DV771" s="53"/>
      <c r="DW771" s="53"/>
      <c r="DX771" s="53"/>
      <c r="DY771" s="53"/>
      <c r="DZ771" s="53"/>
      <c r="EA771" s="53"/>
      <c r="EB771" s="53"/>
      <c r="EC771" s="53"/>
      <c r="ED771" s="53"/>
      <c r="EE771" s="53"/>
      <c r="EF771" s="53"/>
      <c r="EG771" s="53"/>
      <c r="EH771" s="53"/>
      <c r="EI771" s="53"/>
      <c r="EJ771" s="53"/>
      <c r="EK771" s="53"/>
      <c r="EL771" s="53"/>
      <c r="EM771" s="53"/>
      <c r="EN771" s="53"/>
      <c r="EO771" s="53"/>
      <c r="EP771" s="53"/>
      <c r="EQ771" s="53"/>
      <c r="ER771" s="53"/>
      <c r="ES771" s="53"/>
      <c r="ET771" s="53"/>
      <c r="EU771" s="53"/>
      <c r="EV771" s="53"/>
      <c r="EW771" s="53"/>
      <c r="EX771" s="53"/>
      <c r="EY771" s="53"/>
      <c r="EZ771" s="53"/>
      <c r="FA771" s="53"/>
      <c r="FB771" s="53"/>
      <c r="FC771" s="53"/>
      <c r="FD771" s="53"/>
      <c r="FE771" s="53"/>
      <c r="FF771" s="53"/>
      <c r="FG771" s="53"/>
      <c r="FH771" s="53"/>
      <c r="FI771" s="53"/>
      <c r="FJ771" s="53"/>
      <c r="FK771" s="53"/>
      <c r="FL771" s="53"/>
      <c r="FM771" s="53"/>
      <c r="FN771" s="53"/>
      <c r="FO771" s="53"/>
      <c r="FP771" s="53"/>
      <c r="FQ771" s="53"/>
      <c r="FR771" s="53"/>
      <c r="FS771" s="53"/>
      <c r="FT771" s="53"/>
      <c r="FU771" s="53"/>
      <c r="FV771" s="53"/>
      <c r="FW771" s="53"/>
      <c r="FX771" s="53"/>
      <c r="FY771" s="53"/>
      <c r="FZ771" s="53"/>
      <c r="GA771" s="53"/>
      <c r="GB771" s="53"/>
      <c r="GC771" s="53"/>
      <c r="GD771" s="53"/>
      <c r="GE771" s="53"/>
      <c r="GF771" s="53"/>
      <c r="GG771" s="53"/>
      <c r="GH771" s="53"/>
      <c r="GI771" s="53"/>
      <c r="GJ771" s="53"/>
      <c r="GK771" s="53"/>
      <c r="GL771" s="53"/>
      <c r="GM771" s="53"/>
      <c r="GN771" s="53"/>
      <c r="GO771" s="53"/>
      <c r="GP771" s="53"/>
      <c r="GQ771" s="53"/>
      <c r="GR771" s="53"/>
      <c r="GS771" s="53"/>
      <c r="GT771" s="53"/>
      <c r="GU771" s="53"/>
      <c r="GV771" s="53"/>
      <c r="GW771" s="53"/>
      <c r="GX771" s="53"/>
      <c r="GY771" s="53"/>
      <c r="GZ771" s="53"/>
      <c r="HA771" s="53"/>
      <c r="HB771" s="53"/>
      <c r="HC771" s="53"/>
      <c r="HD771" s="53"/>
      <c r="HE771" s="53"/>
      <c r="HF771" s="53"/>
      <c r="HG771" s="53"/>
      <c r="HH771" s="53"/>
      <c r="HI771" s="53"/>
      <c r="HJ771" s="53"/>
      <c r="HK771" s="53"/>
      <c r="HL771" s="53"/>
      <c r="HM771" s="53"/>
      <c r="HN771" s="53"/>
      <c r="HO771" s="53"/>
      <c r="HP771" s="53"/>
      <c r="HQ771" s="53"/>
      <c r="HR771" s="53"/>
      <c r="HS771" s="53"/>
      <c r="HT771" s="53"/>
      <c r="HU771" s="53"/>
      <c r="HV771" s="53"/>
      <c r="HW771" s="53"/>
      <c r="HX771" s="53"/>
      <c r="HY771" s="53"/>
      <c r="HZ771" s="53"/>
      <c r="IA771" s="53"/>
    </row>
    <row r="772" spans="1:235" ht="11.25">
      <c r="A772" s="1"/>
      <c r="B772" s="1"/>
      <c r="C772" s="1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104"/>
      <c r="O772" s="104"/>
      <c r="P772" s="104"/>
      <c r="Q772" s="53"/>
      <c r="R772" s="53"/>
      <c r="S772" s="53"/>
      <c r="T772" s="53"/>
      <c r="U772" s="53"/>
      <c r="V772" s="53"/>
      <c r="W772" s="53"/>
      <c r="X772" s="53"/>
      <c r="Y772" s="53"/>
      <c r="Z772" s="53"/>
      <c r="AA772" s="53"/>
      <c r="AB772" s="53"/>
      <c r="AC772" s="53"/>
      <c r="AD772" s="53"/>
      <c r="AE772" s="53"/>
      <c r="AF772" s="53"/>
      <c r="AG772" s="53"/>
      <c r="AH772" s="53"/>
      <c r="AI772" s="53"/>
      <c r="AJ772" s="53"/>
      <c r="AK772" s="53"/>
      <c r="AL772" s="53"/>
      <c r="AM772" s="53"/>
      <c r="AN772" s="53"/>
      <c r="AO772" s="53"/>
      <c r="AP772" s="53"/>
      <c r="AQ772" s="53"/>
      <c r="AR772" s="53"/>
      <c r="AS772" s="53"/>
      <c r="AT772" s="53"/>
      <c r="AU772" s="53"/>
      <c r="AV772" s="53"/>
      <c r="AW772" s="53"/>
      <c r="AX772" s="53"/>
      <c r="AY772" s="53"/>
      <c r="AZ772" s="53"/>
      <c r="BA772" s="53"/>
      <c r="BB772" s="53"/>
      <c r="BC772" s="53"/>
      <c r="BD772" s="53"/>
      <c r="BE772" s="53"/>
      <c r="BF772" s="53"/>
      <c r="BG772" s="53"/>
      <c r="BH772" s="53"/>
      <c r="BI772" s="53"/>
      <c r="BJ772" s="53"/>
      <c r="BK772" s="53"/>
      <c r="BL772" s="53"/>
      <c r="BM772" s="53"/>
      <c r="BN772" s="53"/>
      <c r="BO772" s="53"/>
      <c r="BP772" s="53"/>
      <c r="BQ772" s="53"/>
      <c r="BR772" s="53"/>
      <c r="BS772" s="53"/>
      <c r="BT772" s="53"/>
      <c r="BU772" s="53"/>
      <c r="BV772" s="53"/>
      <c r="BW772" s="53"/>
      <c r="BX772" s="53"/>
      <c r="BY772" s="53"/>
      <c r="BZ772" s="53"/>
      <c r="CA772" s="53"/>
      <c r="CB772" s="53"/>
      <c r="CC772" s="53"/>
      <c r="CD772" s="53"/>
      <c r="CE772" s="53"/>
      <c r="CF772" s="53"/>
      <c r="CG772" s="53"/>
      <c r="CH772" s="53"/>
      <c r="CI772" s="53"/>
      <c r="CJ772" s="53"/>
      <c r="CK772" s="53"/>
      <c r="CL772" s="53"/>
      <c r="CM772" s="53"/>
      <c r="CN772" s="53"/>
      <c r="CO772" s="53"/>
      <c r="CP772" s="53"/>
      <c r="CQ772" s="53"/>
      <c r="CR772" s="53"/>
      <c r="CS772" s="53"/>
      <c r="CT772" s="53"/>
      <c r="CU772" s="53"/>
      <c r="CV772" s="53"/>
      <c r="CW772" s="53"/>
      <c r="CX772" s="53"/>
      <c r="CY772" s="53"/>
      <c r="CZ772" s="53"/>
      <c r="DA772" s="53"/>
      <c r="DB772" s="53"/>
      <c r="DC772" s="53"/>
      <c r="DD772" s="53"/>
      <c r="DE772" s="53"/>
      <c r="DF772" s="53"/>
      <c r="DG772" s="53"/>
      <c r="DH772" s="53"/>
      <c r="DI772" s="53"/>
      <c r="DJ772" s="53"/>
      <c r="DK772" s="53"/>
      <c r="DL772" s="53"/>
      <c r="DM772" s="53"/>
      <c r="DN772" s="53"/>
      <c r="DO772" s="53"/>
      <c r="DP772" s="53"/>
      <c r="DQ772" s="53"/>
      <c r="DR772" s="53"/>
      <c r="DS772" s="53"/>
      <c r="DT772" s="53"/>
      <c r="DU772" s="53"/>
      <c r="DV772" s="53"/>
      <c r="DW772" s="53"/>
      <c r="DX772" s="53"/>
      <c r="DY772" s="53"/>
      <c r="DZ772" s="53"/>
      <c r="EA772" s="53"/>
      <c r="EB772" s="53"/>
      <c r="EC772" s="53"/>
      <c r="ED772" s="53"/>
      <c r="EE772" s="53"/>
      <c r="EF772" s="53"/>
      <c r="EG772" s="53"/>
      <c r="EH772" s="53"/>
      <c r="EI772" s="53"/>
      <c r="EJ772" s="53"/>
      <c r="EK772" s="53"/>
      <c r="EL772" s="53"/>
      <c r="EM772" s="53"/>
      <c r="EN772" s="53"/>
      <c r="EO772" s="53"/>
      <c r="EP772" s="53"/>
      <c r="EQ772" s="53"/>
      <c r="ER772" s="53"/>
      <c r="ES772" s="53"/>
      <c r="ET772" s="53"/>
      <c r="EU772" s="53"/>
      <c r="EV772" s="53"/>
      <c r="EW772" s="53"/>
      <c r="EX772" s="53"/>
      <c r="EY772" s="53"/>
      <c r="EZ772" s="53"/>
      <c r="FA772" s="53"/>
      <c r="FB772" s="53"/>
      <c r="FC772" s="53"/>
      <c r="FD772" s="53"/>
      <c r="FE772" s="53"/>
      <c r="FF772" s="53"/>
      <c r="FG772" s="53"/>
      <c r="FH772" s="53"/>
      <c r="FI772" s="53"/>
      <c r="FJ772" s="53"/>
      <c r="FK772" s="53"/>
      <c r="FL772" s="53"/>
      <c r="FM772" s="53"/>
      <c r="FN772" s="53"/>
      <c r="FO772" s="53"/>
      <c r="FP772" s="53"/>
      <c r="FQ772" s="53"/>
      <c r="FR772" s="53"/>
      <c r="FS772" s="53"/>
      <c r="FT772" s="53"/>
      <c r="FU772" s="53"/>
      <c r="FV772" s="53"/>
      <c r="FW772" s="53"/>
      <c r="FX772" s="53"/>
      <c r="FY772" s="53"/>
      <c r="FZ772" s="53"/>
      <c r="GA772" s="53"/>
      <c r="GB772" s="53"/>
      <c r="GC772" s="53"/>
      <c r="GD772" s="53"/>
      <c r="GE772" s="53"/>
      <c r="GF772" s="53"/>
      <c r="GG772" s="53"/>
      <c r="GH772" s="53"/>
      <c r="GI772" s="53"/>
      <c r="GJ772" s="53"/>
      <c r="GK772" s="53"/>
      <c r="GL772" s="53"/>
      <c r="GM772" s="53"/>
      <c r="GN772" s="53"/>
      <c r="GO772" s="53"/>
      <c r="GP772" s="53"/>
      <c r="GQ772" s="53"/>
      <c r="GR772" s="53"/>
      <c r="GS772" s="53"/>
      <c r="GT772" s="53"/>
      <c r="GU772" s="53"/>
      <c r="GV772" s="53"/>
      <c r="GW772" s="53"/>
      <c r="GX772" s="53"/>
      <c r="GY772" s="53"/>
      <c r="GZ772" s="53"/>
      <c r="HA772" s="53"/>
      <c r="HB772" s="53"/>
      <c r="HC772" s="53"/>
      <c r="HD772" s="53"/>
      <c r="HE772" s="53"/>
      <c r="HF772" s="53"/>
      <c r="HG772" s="53"/>
      <c r="HH772" s="53"/>
      <c r="HI772" s="53"/>
      <c r="HJ772" s="53"/>
      <c r="HK772" s="53"/>
      <c r="HL772" s="53"/>
      <c r="HM772" s="53"/>
      <c r="HN772" s="53"/>
      <c r="HO772" s="53"/>
      <c r="HP772" s="53"/>
      <c r="HQ772" s="53"/>
      <c r="HR772" s="53"/>
      <c r="HS772" s="53"/>
      <c r="HT772" s="53"/>
      <c r="HU772" s="53"/>
      <c r="HV772" s="53"/>
      <c r="HW772" s="53"/>
      <c r="HX772" s="53"/>
      <c r="HY772" s="53"/>
      <c r="HZ772" s="53"/>
      <c r="IA772" s="53"/>
    </row>
    <row r="773" spans="1:235" ht="11.25">
      <c r="A773" s="1"/>
      <c r="B773" s="1"/>
      <c r="C773" s="1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104"/>
      <c r="O773" s="104"/>
      <c r="P773" s="104"/>
      <c r="Q773" s="53"/>
      <c r="R773" s="53"/>
      <c r="S773" s="53"/>
      <c r="T773" s="53"/>
      <c r="U773" s="53"/>
      <c r="V773" s="53"/>
      <c r="W773" s="53"/>
      <c r="X773" s="53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3"/>
      <c r="AK773" s="53"/>
      <c r="AL773" s="53"/>
      <c r="AM773" s="53"/>
      <c r="AN773" s="53"/>
      <c r="AO773" s="53"/>
      <c r="AP773" s="53"/>
      <c r="AQ773" s="53"/>
      <c r="AR773" s="53"/>
      <c r="AS773" s="53"/>
      <c r="AT773" s="53"/>
      <c r="AU773" s="53"/>
      <c r="AV773" s="53"/>
      <c r="AW773" s="53"/>
      <c r="AX773" s="53"/>
      <c r="AY773" s="53"/>
      <c r="AZ773" s="53"/>
      <c r="BA773" s="53"/>
      <c r="BB773" s="53"/>
      <c r="BC773" s="53"/>
      <c r="BD773" s="53"/>
      <c r="BE773" s="53"/>
      <c r="BF773" s="53"/>
      <c r="BG773" s="53"/>
      <c r="BH773" s="53"/>
      <c r="BI773" s="53"/>
      <c r="BJ773" s="53"/>
      <c r="BK773" s="53"/>
      <c r="BL773" s="53"/>
      <c r="BM773" s="53"/>
      <c r="BN773" s="53"/>
      <c r="BO773" s="53"/>
      <c r="BP773" s="53"/>
      <c r="BQ773" s="53"/>
      <c r="BR773" s="53"/>
      <c r="BS773" s="53"/>
      <c r="BT773" s="53"/>
      <c r="BU773" s="53"/>
      <c r="BV773" s="53"/>
      <c r="BW773" s="53"/>
      <c r="BX773" s="53"/>
      <c r="BY773" s="53"/>
      <c r="BZ773" s="53"/>
      <c r="CA773" s="53"/>
      <c r="CB773" s="53"/>
      <c r="CC773" s="53"/>
      <c r="CD773" s="53"/>
      <c r="CE773" s="53"/>
      <c r="CF773" s="53"/>
      <c r="CG773" s="53"/>
      <c r="CH773" s="53"/>
      <c r="CI773" s="53"/>
      <c r="CJ773" s="53"/>
      <c r="CK773" s="53"/>
      <c r="CL773" s="53"/>
      <c r="CM773" s="53"/>
      <c r="CN773" s="53"/>
      <c r="CO773" s="53"/>
      <c r="CP773" s="53"/>
      <c r="CQ773" s="53"/>
      <c r="CR773" s="53"/>
      <c r="CS773" s="53"/>
      <c r="CT773" s="53"/>
      <c r="CU773" s="53"/>
      <c r="CV773" s="53"/>
      <c r="CW773" s="53"/>
      <c r="CX773" s="53"/>
      <c r="CY773" s="53"/>
      <c r="CZ773" s="53"/>
      <c r="DA773" s="53"/>
      <c r="DB773" s="53"/>
      <c r="DC773" s="53"/>
      <c r="DD773" s="53"/>
      <c r="DE773" s="53"/>
      <c r="DF773" s="53"/>
      <c r="DG773" s="53"/>
      <c r="DH773" s="53"/>
      <c r="DI773" s="53"/>
      <c r="DJ773" s="53"/>
      <c r="DK773" s="53"/>
      <c r="DL773" s="53"/>
      <c r="DM773" s="53"/>
      <c r="DN773" s="53"/>
      <c r="DO773" s="53"/>
      <c r="DP773" s="53"/>
      <c r="DQ773" s="53"/>
      <c r="DR773" s="53"/>
      <c r="DS773" s="53"/>
      <c r="DT773" s="53"/>
      <c r="DU773" s="53"/>
      <c r="DV773" s="53"/>
      <c r="DW773" s="53"/>
      <c r="DX773" s="53"/>
      <c r="DY773" s="53"/>
      <c r="DZ773" s="53"/>
      <c r="EA773" s="53"/>
      <c r="EB773" s="53"/>
      <c r="EC773" s="53"/>
      <c r="ED773" s="53"/>
      <c r="EE773" s="53"/>
      <c r="EF773" s="53"/>
      <c r="EG773" s="53"/>
      <c r="EH773" s="53"/>
      <c r="EI773" s="53"/>
      <c r="EJ773" s="53"/>
      <c r="EK773" s="53"/>
      <c r="EL773" s="53"/>
      <c r="EM773" s="53"/>
      <c r="EN773" s="53"/>
      <c r="EO773" s="53"/>
      <c r="EP773" s="53"/>
      <c r="EQ773" s="53"/>
      <c r="ER773" s="53"/>
      <c r="ES773" s="53"/>
      <c r="ET773" s="53"/>
      <c r="EU773" s="53"/>
      <c r="EV773" s="53"/>
      <c r="EW773" s="53"/>
      <c r="EX773" s="53"/>
      <c r="EY773" s="53"/>
      <c r="EZ773" s="53"/>
      <c r="FA773" s="53"/>
      <c r="FB773" s="53"/>
      <c r="FC773" s="53"/>
      <c r="FD773" s="53"/>
      <c r="FE773" s="53"/>
      <c r="FF773" s="53"/>
      <c r="FG773" s="53"/>
      <c r="FH773" s="53"/>
      <c r="FI773" s="53"/>
      <c r="FJ773" s="53"/>
      <c r="FK773" s="53"/>
      <c r="FL773" s="53"/>
      <c r="FM773" s="53"/>
      <c r="FN773" s="53"/>
      <c r="FO773" s="53"/>
      <c r="FP773" s="53"/>
      <c r="FQ773" s="53"/>
      <c r="FR773" s="53"/>
      <c r="FS773" s="53"/>
      <c r="FT773" s="53"/>
      <c r="FU773" s="53"/>
      <c r="FV773" s="53"/>
      <c r="FW773" s="53"/>
      <c r="FX773" s="53"/>
      <c r="FY773" s="53"/>
      <c r="FZ773" s="53"/>
      <c r="GA773" s="53"/>
      <c r="GB773" s="53"/>
      <c r="GC773" s="53"/>
      <c r="GD773" s="53"/>
      <c r="GE773" s="53"/>
      <c r="GF773" s="53"/>
      <c r="GG773" s="53"/>
      <c r="GH773" s="53"/>
      <c r="GI773" s="53"/>
      <c r="GJ773" s="53"/>
      <c r="GK773" s="53"/>
      <c r="GL773" s="53"/>
      <c r="GM773" s="53"/>
      <c r="GN773" s="53"/>
      <c r="GO773" s="53"/>
      <c r="GP773" s="53"/>
      <c r="GQ773" s="53"/>
      <c r="GR773" s="53"/>
      <c r="GS773" s="53"/>
      <c r="GT773" s="53"/>
      <c r="GU773" s="53"/>
      <c r="GV773" s="53"/>
      <c r="GW773" s="53"/>
      <c r="GX773" s="53"/>
      <c r="GY773" s="53"/>
      <c r="GZ773" s="53"/>
      <c r="HA773" s="53"/>
      <c r="HB773" s="53"/>
      <c r="HC773" s="53"/>
      <c r="HD773" s="53"/>
      <c r="HE773" s="53"/>
      <c r="HF773" s="53"/>
      <c r="HG773" s="53"/>
      <c r="HH773" s="53"/>
      <c r="HI773" s="53"/>
      <c r="HJ773" s="53"/>
      <c r="HK773" s="53"/>
      <c r="HL773" s="53"/>
      <c r="HM773" s="53"/>
      <c r="HN773" s="53"/>
      <c r="HO773" s="53"/>
      <c r="HP773" s="53"/>
      <c r="HQ773" s="53"/>
      <c r="HR773" s="53"/>
      <c r="HS773" s="53"/>
      <c r="HT773" s="53"/>
      <c r="HU773" s="53"/>
      <c r="HV773" s="53"/>
      <c r="HW773" s="53"/>
      <c r="HX773" s="53"/>
      <c r="HY773" s="53"/>
      <c r="HZ773" s="53"/>
      <c r="IA773" s="53"/>
    </row>
    <row r="774" spans="1:235" ht="11.25">
      <c r="A774" s="1"/>
      <c r="B774" s="1"/>
      <c r="C774" s="1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104"/>
      <c r="O774" s="104"/>
      <c r="P774" s="104"/>
      <c r="Q774" s="53"/>
      <c r="R774" s="53"/>
      <c r="S774" s="53"/>
      <c r="T774" s="53"/>
      <c r="U774" s="53"/>
      <c r="V774" s="53"/>
      <c r="W774" s="53"/>
      <c r="X774" s="53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  <c r="AI774" s="53"/>
      <c r="AJ774" s="53"/>
      <c r="AK774" s="53"/>
      <c r="AL774" s="53"/>
      <c r="AM774" s="53"/>
      <c r="AN774" s="53"/>
      <c r="AO774" s="53"/>
      <c r="AP774" s="53"/>
      <c r="AQ774" s="53"/>
      <c r="AR774" s="53"/>
      <c r="AS774" s="53"/>
      <c r="AT774" s="53"/>
      <c r="AU774" s="53"/>
      <c r="AV774" s="53"/>
      <c r="AW774" s="53"/>
      <c r="AX774" s="53"/>
      <c r="AY774" s="53"/>
      <c r="AZ774" s="53"/>
      <c r="BA774" s="53"/>
      <c r="BB774" s="53"/>
      <c r="BC774" s="53"/>
      <c r="BD774" s="53"/>
      <c r="BE774" s="53"/>
      <c r="BF774" s="53"/>
      <c r="BG774" s="53"/>
      <c r="BH774" s="53"/>
      <c r="BI774" s="53"/>
      <c r="BJ774" s="53"/>
      <c r="BK774" s="53"/>
      <c r="BL774" s="53"/>
      <c r="BM774" s="53"/>
      <c r="BN774" s="53"/>
      <c r="BO774" s="53"/>
      <c r="BP774" s="53"/>
      <c r="BQ774" s="53"/>
      <c r="BR774" s="53"/>
      <c r="BS774" s="53"/>
      <c r="BT774" s="53"/>
      <c r="BU774" s="53"/>
      <c r="BV774" s="53"/>
      <c r="BW774" s="53"/>
      <c r="BX774" s="53"/>
      <c r="BY774" s="53"/>
      <c r="BZ774" s="53"/>
      <c r="CA774" s="53"/>
      <c r="CB774" s="53"/>
      <c r="CC774" s="53"/>
      <c r="CD774" s="53"/>
      <c r="CE774" s="53"/>
      <c r="CF774" s="53"/>
      <c r="CG774" s="53"/>
      <c r="CH774" s="53"/>
      <c r="CI774" s="53"/>
      <c r="CJ774" s="53"/>
      <c r="CK774" s="53"/>
      <c r="CL774" s="53"/>
      <c r="CM774" s="53"/>
      <c r="CN774" s="53"/>
      <c r="CO774" s="53"/>
      <c r="CP774" s="53"/>
      <c r="CQ774" s="53"/>
      <c r="CR774" s="53"/>
      <c r="CS774" s="53"/>
      <c r="CT774" s="53"/>
      <c r="CU774" s="53"/>
      <c r="CV774" s="53"/>
      <c r="CW774" s="53"/>
      <c r="CX774" s="53"/>
      <c r="CY774" s="53"/>
      <c r="CZ774" s="53"/>
      <c r="DA774" s="53"/>
      <c r="DB774" s="53"/>
      <c r="DC774" s="53"/>
      <c r="DD774" s="53"/>
      <c r="DE774" s="53"/>
      <c r="DF774" s="53"/>
      <c r="DG774" s="53"/>
      <c r="DH774" s="53"/>
      <c r="DI774" s="53"/>
      <c r="DJ774" s="53"/>
      <c r="DK774" s="53"/>
      <c r="DL774" s="53"/>
      <c r="DM774" s="53"/>
      <c r="DN774" s="53"/>
      <c r="DO774" s="53"/>
      <c r="DP774" s="53"/>
      <c r="DQ774" s="53"/>
      <c r="DR774" s="53"/>
      <c r="DS774" s="53"/>
      <c r="DT774" s="53"/>
      <c r="DU774" s="53"/>
      <c r="DV774" s="53"/>
      <c r="DW774" s="53"/>
      <c r="DX774" s="53"/>
      <c r="DY774" s="53"/>
      <c r="DZ774" s="53"/>
      <c r="EA774" s="53"/>
      <c r="EB774" s="53"/>
      <c r="EC774" s="53"/>
      <c r="ED774" s="53"/>
      <c r="EE774" s="53"/>
      <c r="EF774" s="53"/>
      <c r="EG774" s="53"/>
      <c r="EH774" s="53"/>
      <c r="EI774" s="53"/>
      <c r="EJ774" s="53"/>
      <c r="EK774" s="53"/>
      <c r="EL774" s="53"/>
      <c r="EM774" s="53"/>
      <c r="EN774" s="53"/>
      <c r="EO774" s="53"/>
      <c r="EP774" s="53"/>
      <c r="EQ774" s="53"/>
      <c r="ER774" s="53"/>
      <c r="ES774" s="53"/>
      <c r="ET774" s="53"/>
      <c r="EU774" s="53"/>
      <c r="EV774" s="53"/>
      <c r="EW774" s="53"/>
      <c r="EX774" s="53"/>
      <c r="EY774" s="53"/>
      <c r="EZ774" s="53"/>
      <c r="FA774" s="53"/>
      <c r="FB774" s="53"/>
      <c r="FC774" s="53"/>
      <c r="FD774" s="53"/>
      <c r="FE774" s="53"/>
      <c r="FF774" s="53"/>
      <c r="FG774" s="53"/>
      <c r="FH774" s="53"/>
      <c r="FI774" s="53"/>
      <c r="FJ774" s="53"/>
      <c r="FK774" s="53"/>
      <c r="FL774" s="53"/>
      <c r="FM774" s="53"/>
      <c r="FN774" s="53"/>
      <c r="FO774" s="53"/>
      <c r="FP774" s="53"/>
      <c r="FQ774" s="53"/>
      <c r="FR774" s="53"/>
      <c r="FS774" s="53"/>
      <c r="FT774" s="53"/>
      <c r="FU774" s="53"/>
      <c r="FV774" s="53"/>
      <c r="FW774" s="53"/>
      <c r="FX774" s="53"/>
      <c r="FY774" s="53"/>
      <c r="FZ774" s="53"/>
      <c r="GA774" s="53"/>
      <c r="GB774" s="53"/>
      <c r="GC774" s="53"/>
      <c r="GD774" s="53"/>
      <c r="GE774" s="53"/>
      <c r="GF774" s="53"/>
      <c r="GG774" s="53"/>
      <c r="GH774" s="53"/>
      <c r="GI774" s="53"/>
      <c r="GJ774" s="53"/>
      <c r="GK774" s="53"/>
      <c r="GL774" s="53"/>
      <c r="GM774" s="53"/>
      <c r="GN774" s="53"/>
      <c r="GO774" s="53"/>
      <c r="GP774" s="53"/>
      <c r="GQ774" s="53"/>
      <c r="GR774" s="53"/>
      <c r="GS774" s="53"/>
      <c r="GT774" s="53"/>
      <c r="GU774" s="53"/>
      <c r="GV774" s="53"/>
      <c r="GW774" s="53"/>
      <c r="GX774" s="53"/>
      <c r="GY774" s="53"/>
      <c r="GZ774" s="53"/>
      <c r="HA774" s="53"/>
      <c r="HB774" s="53"/>
      <c r="HC774" s="53"/>
      <c r="HD774" s="53"/>
      <c r="HE774" s="53"/>
      <c r="HF774" s="53"/>
      <c r="HG774" s="53"/>
      <c r="HH774" s="53"/>
      <c r="HI774" s="53"/>
      <c r="HJ774" s="53"/>
      <c r="HK774" s="53"/>
      <c r="HL774" s="53"/>
      <c r="HM774" s="53"/>
      <c r="HN774" s="53"/>
      <c r="HO774" s="53"/>
      <c r="HP774" s="53"/>
      <c r="HQ774" s="53"/>
      <c r="HR774" s="53"/>
      <c r="HS774" s="53"/>
      <c r="HT774" s="53"/>
      <c r="HU774" s="53"/>
      <c r="HV774" s="53"/>
      <c r="HW774" s="53"/>
      <c r="HX774" s="53"/>
      <c r="HY774" s="53"/>
      <c r="HZ774" s="53"/>
      <c r="IA774" s="53"/>
    </row>
    <row r="775" spans="1:235" ht="11.25">
      <c r="A775" s="1"/>
      <c r="B775" s="1"/>
      <c r="C775" s="1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104"/>
      <c r="O775" s="104"/>
      <c r="P775" s="104"/>
      <c r="Q775" s="53"/>
      <c r="R775" s="53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  <c r="AJ775" s="53"/>
      <c r="AK775" s="53"/>
      <c r="AL775" s="53"/>
      <c r="AM775" s="53"/>
      <c r="AN775" s="53"/>
      <c r="AO775" s="53"/>
      <c r="AP775" s="53"/>
      <c r="AQ775" s="53"/>
      <c r="AR775" s="53"/>
      <c r="AS775" s="53"/>
      <c r="AT775" s="53"/>
      <c r="AU775" s="53"/>
      <c r="AV775" s="53"/>
      <c r="AW775" s="53"/>
      <c r="AX775" s="53"/>
      <c r="AY775" s="53"/>
      <c r="AZ775" s="53"/>
      <c r="BA775" s="53"/>
      <c r="BB775" s="53"/>
      <c r="BC775" s="53"/>
      <c r="BD775" s="53"/>
      <c r="BE775" s="53"/>
      <c r="BF775" s="53"/>
      <c r="BG775" s="53"/>
      <c r="BH775" s="53"/>
      <c r="BI775" s="53"/>
      <c r="BJ775" s="53"/>
      <c r="BK775" s="53"/>
      <c r="BL775" s="53"/>
      <c r="BM775" s="53"/>
      <c r="BN775" s="53"/>
      <c r="BO775" s="53"/>
      <c r="BP775" s="53"/>
      <c r="BQ775" s="53"/>
      <c r="BR775" s="53"/>
      <c r="BS775" s="53"/>
      <c r="BT775" s="53"/>
      <c r="BU775" s="53"/>
      <c r="BV775" s="53"/>
      <c r="BW775" s="53"/>
      <c r="BX775" s="53"/>
      <c r="BY775" s="53"/>
      <c r="BZ775" s="53"/>
      <c r="CA775" s="53"/>
      <c r="CB775" s="53"/>
      <c r="CC775" s="53"/>
      <c r="CD775" s="53"/>
      <c r="CE775" s="53"/>
      <c r="CF775" s="53"/>
      <c r="CG775" s="53"/>
      <c r="CH775" s="53"/>
      <c r="CI775" s="53"/>
      <c r="CJ775" s="53"/>
      <c r="CK775" s="53"/>
      <c r="CL775" s="53"/>
      <c r="CM775" s="53"/>
      <c r="CN775" s="53"/>
      <c r="CO775" s="53"/>
      <c r="CP775" s="53"/>
      <c r="CQ775" s="53"/>
      <c r="CR775" s="53"/>
      <c r="CS775" s="53"/>
      <c r="CT775" s="53"/>
      <c r="CU775" s="53"/>
      <c r="CV775" s="53"/>
      <c r="CW775" s="53"/>
      <c r="CX775" s="53"/>
      <c r="CY775" s="53"/>
      <c r="CZ775" s="53"/>
      <c r="DA775" s="53"/>
      <c r="DB775" s="53"/>
      <c r="DC775" s="53"/>
      <c r="DD775" s="53"/>
      <c r="DE775" s="53"/>
      <c r="DF775" s="53"/>
      <c r="DG775" s="53"/>
      <c r="DH775" s="53"/>
      <c r="DI775" s="53"/>
      <c r="DJ775" s="53"/>
      <c r="DK775" s="53"/>
      <c r="DL775" s="53"/>
      <c r="DM775" s="53"/>
      <c r="DN775" s="53"/>
      <c r="DO775" s="53"/>
      <c r="DP775" s="53"/>
      <c r="DQ775" s="53"/>
      <c r="DR775" s="53"/>
      <c r="DS775" s="53"/>
      <c r="DT775" s="53"/>
      <c r="DU775" s="53"/>
      <c r="DV775" s="53"/>
      <c r="DW775" s="53"/>
      <c r="DX775" s="53"/>
      <c r="DY775" s="53"/>
      <c r="DZ775" s="53"/>
      <c r="EA775" s="53"/>
      <c r="EB775" s="53"/>
      <c r="EC775" s="53"/>
      <c r="ED775" s="53"/>
      <c r="EE775" s="53"/>
      <c r="EF775" s="53"/>
      <c r="EG775" s="53"/>
      <c r="EH775" s="53"/>
      <c r="EI775" s="53"/>
      <c r="EJ775" s="53"/>
      <c r="EK775" s="53"/>
      <c r="EL775" s="53"/>
      <c r="EM775" s="53"/>
      <c r="EN775" s="53"/>
      <c r="EO775" s="53"/>
      <c r="EP775" s="53"/>
      <c r="EQ775" s="53"/>
      <c r="ER775" s="53"/>
      <c r="ES775" s="53"/>
      <c r="ET775" s="53"/>
      <c r="EU775" s="53"/>
      <c r="EV775" s="53"/>
      <c r="EW775" s="53"/>
      <c r="EX775" s="53"/>
      <c r="EY775" s="53"/>
      <c r="EZ775" s="53"/>
      <c r="FA775" s="53"/>
      <c r="FB775" s="53"/>
      <c r="FC775" s="53"/>
      <c r="FD775" s="53"/>
      <c r="FE775" s="53"/>
      <c r="FF775" s="53"/>
      <c r="FG775" s="53"/>
      <c r="FH775" s="53"/>
      <c r="FI775" s="53"/>
      <c r="FJ775" s="53"/>
      <c r="FK775" s="53"/>
      <c r="FL775" s="53"/>
      <c r="FM775" s="53"/>
      <c r="FN775" s="53"/>
      <c r="FO775" s="53"/>
      <c r="FP775" s="53"/>
      <c r="FQ775" s="53"/>
      <c r="FR775" s="53"/>
      <c r="FS775" s="53"/>
      <c r="FT775" s="53"/>
      <c r="FU775" s="53"/>
      <c r="FV775" s="53"/>
      <c r="FW775" s="53"/>
      <c r="FX775" s="53"/>
      <c r="FY775" s="53"/>
      <c r="FZ775" s="53"/>
      <c r="GA775" s="53"/>
      <c r="GB775" s="53"/>
      <c r="GC775" s="53"/>
      <c r="GD775" s="53"/>
      <c r="GE775" s="53"/>
      <c r="GF775" s="53"/>
      <c r="GG775" s="53"/>
      <c r="GH775" s="53"/>
      <c r="GI775" s="53"/>
      <c r="GJ775" s="53"/>
      <c r="GK775" s="53"/>
      <c r="GL775" s="53"/>
      <c r="GM775" s="53"/>
      <c r="GN775" s="53"/>
      <c r="GO775" s="53"/>
      <c r="GP775" s="53"/>
      <c r="GQ775" s="53"/>
      <c r="GR775" s="53"/>
      <c r="GS775" s="53"/>
      <c r="GT775" s="53"/>
      <c r="GU775" s="53"/>
      <c r="GV775" s="53"/>
      <c r="GW775" s="53"/>
      <c r="GX775" s="53"/>
      <c r="GY775" s="53"/>
      <c r="GZ775" s="53"/>
      <c r="HA775" s="53"/>
      <c r="HB775" s="53"/>
      <c r="HC775" s="53"/>
      <c r="HD775" s="53"/>
      <c r="HE775" s="53"/>
      <c r="HF775" s="53"/>
      <c r="HG775" s="53"/>
      <c r="HH775" s="53"/>
      <c r="HI775" s="53"/>
      <c r="HJ775" s="53"/>
      <c r="HK775" s="53"/>
      <c r="HL775" s="53"/>
      <c r="HM775" s="53"/>
      <c r="HN775" s="53"/>
      <c r="HO775" s="53"/>
      <c r="HP775" s="53"/>
      <c r="HQ775" s="53"/>
      <c r="HR775" s="53"/>
      <c r="HS775" s="53"/>
      <c r="HT775" s="53"/>
      <c r="HU775" s="53"/>
      <c r="HV775" s="53"/>
      <c r="HW775" s="53"/>
      <c r="HX775" s="53"/>
      <c r="HY775" s="53"/>
      <c r="HZ775" s="53"/>
      <c r="IA775" s="53"/>
    </row>
    <row r="776" spans="1:235" ht="11.25">
      <c r="A776" s="1"/>
      <c r="B776" s="1"/>
      <c r="C776" s="1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104"/>
      <c r="O776" s="104"/>
      <c r="P776" s="104"/>
      <c r="Q776" s="53"/>
      <c r="R776" s="53"/>
      <c r="S776" s="53"/>
      <c r="T776" s="53"/>
      <c r="U776" s="53"/>
      <c r="V776" s="53"/>
      <c r="W776" s="53"/>
      <c r="X776" s="53"/>
      <c r="Y776" s="53"/>
      <c r="Z776" s="53"/>
      <c r="AA776" s="53"/>
      <c r="AB776" s="53"/>
      <c r="AC776" s="53"/>
      <c r="AD776" s="53"/>
      <c r="AE776" s="53"/>
      <c r="AF776" s="53"/>
      <c r="AG776" s="53"/>
      <c r="AH776" s="53"/>
      <c r="AI776" s="53"/>
      <c r="AJ776" s="53"/>
      <c r="AK776" s="53"/>
      <c r="AL776" s="53"/>
      <c r="AM776" s="53"/>
      <c r="AN776" s="53"/>
      <c r="AO776" s="53"/>
      <c r="AP776" s="53"/>
      <c r="AQ776" s="53"/>
      <c r="AR776" s="53"/>
      <c r="AS776" s="53"/>
      <c r="AT776" s="53"/>
      <c r="AU776" s="53"/>
      <c r="AV776" s="53"/>
      <c r="AW776" s="53"/>
      <c r="AX776" s="53"/>
      <c r="AY776" s="53"/>
      <c r="AZ776" s="53"/>
      <c r="BA776" s="53"/>
      <c r="BB776" s="53"/>
      <c r="BC776" s="53"/>
      <c r="BD776" s="53"/>
      <c r="BE776" s="53"/>
      <c r="BF776" s="53"/>
      <c r="BG776" s="53"/>
      <c r="BH776" s="53"/>
      <c r="BI776" s="53"/>
      <c r="BJ776" s="53"/>
      <c r="BK776" s="53"/>
      <c r="BL776" s="53"/>
      <c r="BM776" s="53"/>
      <c r="BN776" s="53"/>
      <c r="BO776" s="53"/>
      <c r="BP776" s="53"/>
      <c r="BQ776" s="53"/>
      <c r="BR776" s="53"/>
      <c r="BS776" s="53"/>
      <c r="BT776" s="53"/>
      <c r="BU776" s="53"/>
      <c r="BV776" s="53"/>
      <c r="BW776" s="53"/>
      <c r="BX776" s="53"/>
      <c r="BY776" s="53"/>
      <c r="BZ776" s="53"/>
      <c r="CA776" s="53"/>
      <c r="CB776" s="53"/>
      <c r="CC776" s="53"/>
      <c r="CD776" s="53"/>
      <c r="CE776" s="53"/>
      <c r="CF776" s="53"/>
      <c r="CG776" s="53"/>
      <c r="CH776" s="53"/>
      <c r="CI776" s="53"/>
      <c r="CJ776" s="53"/>
      <c r="CK776" s="53"/>
      <c r="CL776" s="53"/>
      <c r="CM776" s="53"/>
      <c r="CN776" s="53"/>
      <c r="CO776" s="53"/>
      <c r="CP776" s="53"/>
      <c r="CQ776" s="53"/>
      <c r="CR776" s="53"/>
      <c r="CS776" s="53"/>
      <c r="CT776" s="53"/>
      <c r="CU776" s="53"/>
      <c r="CV776" s="53"/>
      <c r="CW776" s="53"/>
      <c r="CX776" s="53"/>
      <c r="CY776" s="53"/>
      <c r="CZ776" s="53"/>
      <c r="DA776" s="53"/>
      <c r="DB776" s="53"/>
      <c r="DC776" s="53"/>
      <c r="DD776" s="53"/>
      <c r="DE776" s="53"/>
      <c r="DF776" s="53"/>
      <c r="DG776" s="53"/>
      <c r="DH776" s="53"/>
      <c r="DI776" s="53"/>
      <c r="DJ776" s="53"/>
      <c r="DK776" s="53"/>
      <c r="DL776" s="53"/>
      <c r="DM776" s="53"/>
      <c r="DN776" s="53"/>
      <c r="DO776" s="53"/>
      <c r="DP776" s="53"/>
      <c r="DQ776" s="53"/>
      <c r="DR776" s="53"/>
      <c r="DS776" s="53"/>
      <c r="DT776" s="53"/>
      <c r="DU776" s="53"/>
      <c r="DV776" s="53"/>
      <c r="DW776" s="53"/>
      <c r="DX776" s="53"/>
      <c r="DY776" s="53"/>
      <c r="DZ776" s="53"/>
      <c r="EA776" s="53"/>
      <c r="EB776" s="53"/>
      <c r="EC776" s="53"/>
      <c r="ED776" s="53"/>
      <c r="EE776" s="53"/>
      <c r="EF776" s="53"/>
      <c r="EG776" s="53"/>
      <c r="EH776" s="53"/>
      <c r="EI776" s="53"/>
      <c r="EJ776" s="53"/>
      <c r="EK776" s="53"/>
      <c r="EL776" s="53"/>
      <c r="EM776" s="53"/>
      <c r="EN776" s="53"/>
      <c r="EO776" s="53"/>
      <c r="EP776" s="53"/>
      <c r="EQ776" s="53"/>
      <c r="ER776" s="53"/>
      <c r="ES776" s="53"/>
      <c r="ET776" s="53"/>
      <c r="EU776" s="53"/>
      <c r="EV776" s="53"/>
      <c r="EW776" s="53"/>
      <c r="EX776" s="53"/>
      <c r="EY776" s="53"/>
      <c r="EZ776" s="53"/>
      <c r="FA776" s="53"/>
      <c r="FB776" s="53"/>
      <c r="FC776" s="53"/>
      <c r="FD776" s="53"/>
      <c r="FE776" s="53"/>
      <c r="FF776" s="53"/>
      <c r="FG776" s="53"/>
      <c r="FH776" s="53"/>
      <c r="FI776" s="53"/>
      <c r="FJ776" s="53"/>
      <c r="FK776" s="53"/>
      <c r="FL776" s="53"/>
      <c r="FM776" s="53"/>
      <c r="FN776" s="53"/>
      <c r="FO776" s="53"/>
      <c r="FP776" s="53"/>
      <c r="FQ776" s="53"/>
      <c r="FR776" s="53"/>
      <c r="FS776" s="53"/>
      <c r="FT776" s="53"/>
      <c r="FU776" s="53"/>
      <c r="FV776" s="53"/>
      <c r="FW776" s="53"/>
      <c r="FX776" s="53"/>
      <c r="FY776" s="53"/>
      <c r="FZ776" s="53"/>
      <c r="GA776" s="53"/>
      <c r="GB776" s="53"/>
      <c r="GC776" s="53"/>
      <c r="GD776" s="53"/>
      <c r="GE776" s="53"/>
      <c r="GF776" s="53"/>
      <c r="GG776" s="53"/>
      <c r="GH776" s="53"/>
      <c r="GI776" s="53"/>
      <c r="GJ776" s="53"/>
      <c r="GK776" s="53"/>
      <c r="GL776" s="53"/>
      <c r="GM776" s="53"/>
      <c r="GN776" s="53"/>
      <c r="GO776" s="53"/>
      <c r="GP776" s="53"/>
      <c r="GQ776" s="53"/>
      <c r="GR776" s="53"/>
      <c r="GS776" s="53"/>
      <c r="GT776" s="53"/>
      <c r="GU776" s="53"/>
      <c r="GV776" s="53"/>
      <c r="GW776" s="53"/>
      <c r="GX776" s="53"/>
      <c r="GY776" s="53"/>
      <c r="GZ776" s="53"/>
      <c r="HA776" s="53"/>
      <c r="HB776" s="53"/>
      <c r="HC776" s="53"/>
      <c r="HD776" s="53"/>
      <c r="HE776" s="53"/>
      <c r="HF776" s="53"/>
      <c r="HG776" s="53"/>
      <c r="HH776" s="53"/>
      <c r="HI776" s="53"/>
      <c r="HJ776" s="53"/>
      <c r="HK776" s="53"/>
      <c r="HL776" s="53"/>
      <c r="HM776" s="53"/>
      <c r="HN776" s="53"/>
      <c r="HO776" s="53"/>
      <c r="HP776" s="53"/>
      <c r="HQ776" s="53"/>
      <c r="HR776" s="53"/>
      <c r="HS776" s="53"/>
      <c r="HT776" s="53"/>
      <c r="HU776" s="53"/>
      <c r="HV776" s="53"/>
      <c r="HW776" s="53"/>
      <c r="HX776" s="53"/>
      <c r="HY776" s="53"/>
      <c r="HZ776" s="53"/>
      <c r="IA776" s="53"/>
    </row>
    <row r="777" spans="1:235" ht="11.25">
      <c r="A777" s="1"/>
      <c r="B777" s="1"/>
      <c r="C777" s="1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104"/>
      <c r="O777" s="104"/>
      <c r="P777" s="104"/>
      <c r="Q777" s="53"/>
      <c r="R777" s="53"/>
      <c r="S777" s="53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3"/>
      <c r="AK777" s="53"/>
      <c r="AL777" s="53"/>
      <c r="AM777" s="53"/>
      <c r="AN777" s="53"/>
      <c r="AO777" s="53"/>
      <c r="AP777" s="53"/>
      <c r="AQ777" s="53"/>
      <c r="AR777" s="53"/>
      <c r="AS777" s="53"/>
      <c r="AT777" s="53"/>
      <c r="AU777" s="53"/>
      <c r="AV777" s="53"/>
      <c r="AW777" s="53"/>
      <c r="AX777" s="53"/>
      <c r="AY777" s="53"/>
      <c r="AZ777" s="53"/>
      <c r="BA777" s="53"/>
      <c r="BB777" s="53"/>
      <c r="BC777" s="53"/>
      <c r="BD777" s="53"/>
      <c r="BE777" s="53"/>
      <c r="BF777" s="53"/>
      <c r="BG777" s="53"/>
      <c r="BH777" s="53"/>
      <c r="BI777" s="53"/>
      <c r="BJ777" s="53"/>
      <c r="BK777" s="53"/>
      <c r="BL777" s="53"/>
      <c r="BM777" s="53"/>
      <c r="BN777" s="53"/>
      <c r="BO777" s="53"/>
      <c r="BP777" s="53"/>
      <c r="BQ777" s="53"/>
      <c r="BR777" s="53"/>
      <c r="BS777" s="53"/>
      <c r="BT777" s="53"/>
      <c r="BU777" s="53"/>
      <c r="BV777" s="53"/>
      <c r="BW777" s="53"/>
      <c r="BX777" s="53"/>
      <c r="BY777" s="53"/>
      <c r="BZ777" s="53"/>
      <c r="CA777" s="53"/>
      <c r="CB777" s="53"/>
      <c r="CC777" s="53"/>
      <c r="CD777" s="53"/>
      <c r="CE777" s="53"/>
      <c r="CF777" s="53"/>
      <c r="CG777" s="53"/>
      <c r="CH777" s="53"/>
      <c r="CI777" s="53"/>
      <c r="CJ777" s="53"/>
      <c r="CK777" s="53"/>
      <c r="CL777" s="53"/>
      <c r="CM777" s="53"/>
      <c r="CN777" s="53"/>
      <c r="CO777" s="53"/>
      <c r="CP777" s="53"/>
      <c r="CQ777" s="53"/>
      <c r="CR777" s="53"/>
      <c r="CS777" s="53"/>
      <c r="CT777" s="53"/>
      <c r="CU777" s="53"/>
      <c r="CV777" s="53"/>
      <c r="CW777" s="53"/>
      <c r="CX777" s="53"/>
      <c r="CY777" s="53"/>
      <c r="CZ777" s="53"/>
      <c r="DA777" s="53"/>
      <c r="DB777" s="53"/>
      <c r="DC777" s="53"/>
      <c r="DD777" s="53"/>
      <c r="DE777" s="53"/>
      <c r="DF777" s="53"/>
      <c r="DG777" s="53"/>
      <c r="DH777" s="53"/>
      <c r="DI777" s="53"/>
      <c r="DJ777" s="53"/>
      <c r="DK777" s="53"/>
      <c r="DL777" s="53"/>
      <c r="DM777" s="53"/>
      <c r="DN777" s="53"/>
      <c r="DO777" s="53"/>
      <c r="DP777" s="53"/>
      <c r="DQ777" s="53"/>
      <c r="DR777" s="53"/>
      <c r="DS777" s="53"/>
      <c r="DT777" s="53"/>
      <c r="DU777" s="53"/>
      <c r="DV777" s="53"/>
      <c r="DW777" s="53"/>
      <c r="DX777" s="53"/>
      <c r="DY777" s="53"/>
      <c r="DZ777" s="53"/>
      <c r="EA777" s="53"/>
      <c r="EB777" s="53"/>
      <c r="EC777" s="53"/>
      <c r="ED777" s="53"/>
      <c r="EE777" s="53"/>
      <c r="EF777" s="53"/>
      <c r="EG777" s="53"/>
      <c r="EH777" s="53"/>
      <c r="EI777" s="53"/>
      <c r="EJ777" s="53"/>
      <c r="EK777" s="53"/>
      <c r="EL777" s="53"/>
      <c r="EM777" s="53"/>
      <c r="EN777" s="53"/>
      <c r="EO777" s="53"/>
      <c r="EP777" s="53"/>
      <c r="EQ777" s="53"/>
      <c r="ER777" s="53"/>
      <c r="ES777" s="53"/>
      <c r="ET777" s="53"/>
      <c r="EU777" s="53"/>
      <c r="EV777" s="53"/>
      <c r="EW777" s="53"/>
      <c r="EX777" s="53"/>
      <c r="EY777" s="53"/>
      <c r="EZ777" s="53"/>
      <c r="FA777" s="53"/>
      <c r="FB777" s="53"/>
      <c r="FC777" s="53"/>
      <c r="FD777" s="53"/>
      <c r="FE777" s="53"/>
      <c r="FF777" s="53"/>
      <c r="FG777" s="53"/>
      <c r="FH777" s="53"/>
      <c r="FI777" s="53"/>
      <c r="FJ777" s="53"/>
      <c r="FK777" s="53"/>
      <c r="FL777" s="53"/>
      <c r="FM777" s="53"/>
      <c r="FN777" s="53"/>
      <c r="FO777" s="53"/>
      <c r="FP777" s="53"/>
      <c r="FQ777" s="53"/>
      <c r="FR777" s="53"/>
      <c r="FS777" s="53"/>
      <c r="FT777" s="53"/>
      <c r="FU777" s="53"/>
      <c r="FV777" s="53"/>
      <c r="FW777" s="53"/>
      <c r="FX777" s="53"/>
      <c r="FY777" s="53"/>
      <c r="FZ777" s="53"/>
      <c r="GA777" s="53"/>
      <c r="GB777" s="53"/>
      <c r="GC777" s="53"/>
      <c r="GD777" s="53"/>
      <c r="GE777" s="53"/>
      <c r="GF777" s="53"/>
      <c r="GG777" s="53"/>
      <c r="GH777" s="53"/>
      <c r="GI777" s="53"/>
      <c r="GJ777" s="53"/>
      <c r="GK777" s="53"/>
      <c r="GL777" s="53"/>
      <c r="GM777" s="53"/>
      <c r="GN777" s="53"/>
      <c r="GO777" s="53"/>
      <c r="GP777" s="53"/>
      <c r="GQ777" s="53"/>
      <c r="GR777" s="53"/>
      <c r="GS777" s="53"/>
      <c r="GT777" s="53"/>
      <c r="GU777" s="53"/>
      <c r="GV777" s="53"/>
      <c r="GW777" s="53"/>
      <c r="GX777" s="53"/>
      <c r="GY777" s="53"/>
      <c r="GZ777" s="53"/>
      <c r="HA777" s="53"/>
      <c r="HB777" s="53"/>
      <c r="HC777" s="53"/>
      <c r="HD777" s="53"/>
      <c r="HE777" s="53"/>
      <c r="HF777" s="53"/>
      <c r="HG777" s="53"/>
      <c r="HH777" s="53"/>
      <c r="HI777" s="53"/>
      <c r="HJ777" s="53"/>
      <c r="HK777" s="53"/>
      <c r="HL777" s="53"/>
      <c r="HM777" s="53"/>
      <c r="HN777" s="53"/>
      <c r="HO777" s="53"/>
      <c r="HP777" s="53"/>
      <c r="HQ777" s="53"/>
      <c r="HR777" s="53"/>
      <c r="HS777" s="53"/>
      <c r="HT777" s="53"/>
      <c r="HU777" s="53"/>
      <c r="HV777" s="53"/>
      <c r="HW777" s="53"/>
      <c r="HX777" s="53"/>
      <c r="HY777" s="53"/>
      <c r="HZ777" s="53"/>
      <c r="IA777" s="53"/>
    </row>
    <row r="778" spans="1:235" ht="11.25">
      <c r="A778" s="1"/>
      <c r="B778" s="1"/>
      <c r="C778" s="1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104"/>
      <c r="O778" s="104"/>
      <c r="P778" s="104"/>
      <c r="Q778" s="53"/>
      <c r="R778" s="53"/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  <c r="AI778" s="53"/>
      <c r="AJ778" s="53"/>
      <c r="AK778" s="53"/>
      <c r="AL778" s="53"/>
      <c r="AM778" s="53"/>
      <c r="AN778" s="53"/>
      <c r="AO778" s="53"/>
      <c r="AP778" s="53"/>
      <c r="AQ778" s="53"/>
      <c r="AR778" s="53"/>
      <c r="AS778" s="53"/>
      <c r="AT778" s="53"/>
      <c r="AU778" s="53"/>
      <c r="AV778" s="53"/>
      <c r="AW778" s="53"/>
      <c r="AX778" s="53"/>
      <c r="AY778" s="53"/>
      <c r="AZ778" s="53"/>
      <c r="BA778" s="53"/>
      <c r="BB778" s="53"/>
      <c r="BC778" s="53"/>
      <c r="BD778" s="53"/>
      <c r="BE778" s="53"/>
      <c r="BF778" s="53"/>
      <c r="BG778" s="53"/>
      <c r="BH778" s="53"/>
      <c r="BI778" s="53"/>
      <c r="BJ778" s="53"/>
      <c r="BK778" s="53"/>
      <c r="BL778" s="53"/>
      <c r="BM778" s="53"/>
      <c r="BN778" s="53"/>
      <c r="BO778" s="53"/>
      <c r="BP778" s="53"/>
      <c r="BQ778" s="53"/>
      <c r="BR778" s="53"/>
      <c r="BS778" s="53"/>
      <c r="BT778" s="53"/>
      <c r="BU778" s="53"/>
      <c r="BV778" s="53"/>
      <c r="BW778" s="53"/>
      <c r="BX778" s="53"/>
      <c r="BY778" s="53"/>
      <c r="BZ778" s="53"/>
      <c r="CA778" s="53"/>
      <c r="CB778" s="53"/>
      <c r="CC778" s="53"/>
      <c r="CD778" s="53"/>
      <c r="CE778" s="53"/>
      <c r="CF778" s="53"/>
      <c r="CG778" s="53"/>
      <c r="CH778" s="53"/>
      <c r="CI778" s="53"/>
      <c r="CJ778" s="53"/>
      <c r="CK778" s="53"/>
      <c r="CL778" s="53"/>
      <c r="CM778" s="53"/>
      <c r="CN778" s="53"/>
      <c r="CO778" s="53"/>
      <c r="CP778" s="53"/>
      <c r="CQ778" s="53"/>
      <c r="CR778" s="53"/>
      <c r="CS778" s="53"/>
      <c r="CT778" s="53"/>
      <c r="CU778" s="53"/>
      <c r="CV778" s="53"/>
      <c r="CW778" s="53"/>
      <c r="CX778" s="53"/>
      <c r="CY778" s="53"/>
      <c r="CZ778" s="53"/>
      <c r="DA778" s="53"/>
      <c r="DB778" s="53"/>
      <c r="DC778" s="53"/>
      <c r="DD778" s="53"/>
      <c r="DE778" s="53"/>
      <c r="DF778" s="53"/>
      <c r="DG778" s="53"/>
      <c r="DH778" s="53"/>
      <c r="DI778" s="53"/>
      <c r="DJ778" s="53"/>
      <c r="DK778" s="53"/>
      <c r="DL778" s="53"/>
      <c r="DM778" s="53"/>
      <c r="DN778" s="53"/>
      <c r="DO778" s="53"/>
      <c r="DP778" s="53"/>
      <c r="DQ778" s="53"/>
      <c r="DR778" s="53"/>
      <c r="DS778" s="53"/>
      <c r="DT778" s="53"/>
      <c r="DU778" s="53"/>
      <c r="DV778" s="53"/>
      <c r="DW778" s="53"/>
      <c r="DX778" s="53"/>
      <c r="DY778" s="53"/>
      <c r="DZ778" s="53"/>
      <c r="EA778" s="53"/>
      <c r="EB778" s="53"/>
      <c r="EC778" s="53"/>
      <c r="ED778" s="53"/>
      <c r="EE778" s="53"/>
      <c r="EF778" s="53"/>
      <c r="EG778" s="53"/>
      <c r="EH778" s="53"/>
      <c r="EI778" s="53"/>
      <c r="EJ778" s="53"/>
      <c r="EK778" s="53"/>
      <c r="EL778" s="53"/>
      <c r="EM778" s="53"/>
      <c r="EN778" s="53"/>
      <c r="EO778" s="53"/>
      <c r="EP778" s="53"/>
      <c r="EQ778" s="53"/>
      <c r="ER778" s="53"/>
      <c r="ES778" s="53"/>
      <c r="ET778" s="53"/>
      <c r="EU778" s="53"/>
      <c r="EV778" s="53"/>
      <c r="EW778" s="53"/>
      <c r="EX778" s="53"/>
      <c r="EY778" s="53"/>
      <c r="EZ778" s="53"/>
      <c r="FA778" s="53"/>
      <c r="FB778" s="53"/>
      <c r="FC778" s="53"/>
      <c r="FD778" s="53"/>
      <c r="FE778" s="53"/>
      <c r="FF778" s="53"/>
      <c r="FG778" s="53"/>
      <c r="FH778" s="53"/>
      <c r="FI778" s="53"/>
      <c r="FJ778" s="53"/>
      <c r="FK778" s="53"/>
      <c r="FL778" s="53"/>
      <c r="FM778" s="53"/>
      <c r="FN778" s="53"/>
      <c r="FO778" s="53"/>
      <c r="FP778" s="53"/>
      <c r="FQ778" s="53"/>
      <c r="FR778" s="53"/>
      <c r="FS778" s="53"/>
      <c r="FT778" s="53"/>
      <c r="FU778" s="53"/>
      <c r="FV778" s="53"/>
      <c r="FW778" s="53"/>
      <c r="FX778" s="53"/>
      <c r="FY778" s="53"/>
      <c r="FZ778" s="53"/>
      <c r="GA778" s="53"/>
      <c r="GB778" s="53"/>
      <c r="GC778" s="53"/>
      <c r="GD778" s="53"/>
      <c r="GE778" s="53"/>
      <c r="GF778" s="53"/>
      <c r="GG778" s="53"/>
      <c r="GH778" s="53"/>
      <c r="GI778" s="53"/>
      <c r="GJ778" s="53"/>
      <c r="GK778" s="53"/>
      <c r="GL778" s="53"/>
      <c r="GM778" s="53"/>
      <c r="GN778" s="53"/>
      <c r="GO778" s="53"/>
      <c r="GP778" s="53"/>
      <c r="GQ778" s="53"/>
      <c r="GR778" s="53"/>
      <c r="GS778" s="53"/>
      <c r="GT778" s="53"/>
      <c r="GU778" s="53"/>
      <c r="GV778" s="53"/>
      <c r="GW778" s="53"/>
      <c r="GX778" s="53"/>
      <c r="GY778" s="53"/>
      <c r="GZ778" s="53"/>
      <c r="HA778" s="53"/>
      <c r="HB778" s="53"/>
      <c r="HC778" s="53"/>
      <c r="HD778" s="53"/>
      <c r="HE778" s="53"/>
      <c r="HF778" s="53"/>
      <c r="HG778" s="53"/>
      <c r="HH778" s="53"/>
      <c r="HI778" s="53"/>
      <c r="HJ778" s="53"/>
      <c r="HK778" s="53"/>
      <c r="HL778" s="53"/>
      <c r="HM778" s="53"/>
      <c r="HN778" s="53"/>
      <c r="HO778" s="53"/>
      <c r="HP778" s="53"/>
      <c r="HQ778" s="53"/>
      <c r="HR778" s="53"/>
      <c r="HS778" s="53"/>
      <c r="HT778" s="53"/>
      <c r="HU778" s="53"/>
      <c r="HV778" s="53"/>
      <c r="HW778" s="53"/>
      <c r="HX778" s="53"/>
      <c r="HY778" s="53"/>
      <c r="HZ778" s="53"/>
      <c r="IA778" s="53"/>
    </row>
    <row r="779" spans="1:235" ht="11.25">
      <c r="A779" s="1"/>
      <c r="B779" s="1"/>
      <c r="C779" s="1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104"/>
      <c r="O779" s="104"/>
      <c r="P779" s="104"/>
      <c r="Q779" s="53"/>
      <c r="R779" s="53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3"/>
      <c r="AK779" s="53"/>
      <c r="AL779" s="53"/>
      <c r="AM779" s="53"/>
      <c r="AN779" s="53"/>
      <c r="AO779" s="53"/>
      <c r="AP779" s="53"/>
      <c r="AQ779" s="53"/>
      <c r="AR779" s="53"/>
      <c r="AS779" s="53"/>
      <c r="AT779" s="53"/>
      <c r="AU779" s="53"/>
      <c r="AV779" s="53"/>
      <c r="AW779" s="53"/>
      <c r="AX779" s="53"/>
      <c r="AY779" s="53"/>
      <c r="AZ779" s="53"/>
      <c r="BA779" s="53"/>
      <c r="BB779" s="53"/>
      <c r="BC779" s="53"/>
      <c r="BD779" s="53"/>
      <c r="BE779" s="53"/>
      <c r="BF779" s="53"/>
      <c r="BG779" s="53"/>
      <c r="BH779" s="53"/>
      <c r="BI779" s="53"/>
      <c r="BJ779" s="53"/>
      <c r="BK779" s="53"/>
      <c r="BL779" s="53"/>
      <c r="BM779" s="53"/>
      <c r="BN779" s="53"/>
      <c r="BO779" s="53"/>
      <c r="BP779" s="53"/>
      <c r="BQ779" s="53"/>
      <c r="BR779" s="53"/>
      <c r="BS779" s="53"/>
      <c r="BT779" s="53"/>
      <c r="BU779" s="53"/>
      <c r="BV779" s="53"/>
      <c r="BW779" s="53"/>
      <c r="BX779" s="53"/>
      <c r="BY779" s="53"/>
      <c r="BZ779" s="53"/>
      <c r="CA779" s="53"/>
      <c r="CB779" s="53"/>
      <c r="CC779" s="53"/>
      <c r="CD779" s="53"/>
      <c r="CE779" s="53"/>
      <c r="CF779" s="53"/>
      <c r="CG779" s="53"/>
      <c r="CH779" s="53"/>
      <c r="CI779" s="53"/>
      <c r="CJ779" s="53"/>
      <c r="CK779" s="53"/>
      <c r="CL779" s="53"/>
      <c r="CM779" s="53"/>
      <c r="CN779" s="53"/>
      <c r="CO779" s="53"/>
      <c r="CP779" s="53"/>
      <c r="CQ779" s="53"/>
      <c r="CR779" s="53"/>
      <c r="CS779" s="53"/>
      <c r="CT779" s="53"/>
      <c r="CU779" s="53"/>
      <c r="CV779" s="53"/>
      <c r="CW779" s="53"/>
      <c r="CX779" s="53"/>
      <c r="CY779" s="53"/>
      <c r="CZ779" s="53"/>
      <c r="DA779" s="53"/>
      <c r="DB779" s="53"/>
      <c r="DC779" s="53"/>
      <c r="DD779" s="53"/>
      <c r="DE779" s="53"/>
      <c r="DF779" s="53"/>
      <c r="DG779" s="53"/>
      <c r="DH779" s="53"/>
      <c r="DI779" s="53"/>
      <c r="DJ779" s="53"/>
      <c r="DK779" s="53"/>
      <c r="DL779" s="53"/>
      <c r="DM779" s="53"/>
      <c r="DN779" s="53"/>
      <c r="DO779" s="53"/>
      <c r="DP779" s="53"/>
      <c r="DQ779" s="53"/>
      <c r="DR779" s="53"/>
      <c r="DS779" s="53"/>
      <c r="DT779" s="53"/>
      <c r="DU779" s="53"/>
      <c r="DV779" s="53"/>
      <c r="DW779" s="53"/>
      <c r="DX779" s="53"/>
      <c r="DY779" s="53"/>
      <c r="DZ779" s="53"/>
      <c r="EA779" s="53"/>
      <c r="EB779" s="53"/>
      <c r="EC779" s="53"/>
      <c r="ED779" s="53"/>
      <c r="EE779" s="53"/>
      <c r="EF779" s="53"/>
      <c r="EG779" s="53"/>
      <c r="EH779" s="53"/>
      <c r="EI779" s="53"/>
      <c r="EJ779" s="53"/>
      <c r="EK779" s="53"/>
      <c r="EL779" s="53"/>
      <c r="EM779" s="53"/>
      <c r="EN779" s="53"/>
      <c r="EO779" s="53"/>
      <c r="EP779" s="53"/>
      <c r="EQ779" s="53"/>
      <c r="ER779" s="53"/>
      <c r="ES779" s="53"/>
      <c r="ET779" s="53"/>
      <c r="EU779" s="53"/>
      <c r="EV779" s="53"/>
      <c r="EW779" s="53"/>
      <c r="EX779" s="53"/>
      <c r="EY779" s="53"/>
      <c r="EZ779" s="53"/>
      <c r="FA779" s="53"/>
      <c r="FB779" s="53"/>
      <c r="FC779" s="53"/>
      <c r="FD779" s="53"/>
      <c r="FE779" s="53"/>
      <c r="FF779" s="53"/>
      <c r="FG779" s="53"/>
      <c r="FH779" s="53"/>
      <c r="FI779" s="53"/>
      <c r="FJ779" s="53"/>
      <c r="FK779" s="53"/>
      <c r="FL779" s="53"/>
      <c r="FM779" s="53"/>
      <c r="FN779" s="53"/>
      <c r="FO779" s="53"/>
      <c r="FP779" s="53"/>
      <c r="FQ779" s="53"/>
      <c r="FR779" s="53"/>
      <c r="FS779" s="53"/>
      <c r="FT779" s="53"/>
      <c r="FU779" s="53"/>
      <c r="FV779" s="53"/>
      <c r="FW779" s="53"/>
      <c r="FX779" s="53"/>
      <c r="FY779" s="53"/>
      <c r="FZ779" s="53"/>
      <c r="GA779" s="53"/>
      <c r="GB779" s="53"/>
      <c r="GC779" s="53"/>
      <c r="GD779" s="53"/>
      <c r="GE779" s="53"/>
      <c r="GF779" s="53"/>
      <c r="GG779" s="53"/>
      <c r="GH779" s="53"/>
      <c r="GI779" s="53"/>
      <c r="GJ779" s="53"/>
      <c r="GK779" s="53"/>
      <c r="GL779" s="53"/>
      <c r="GM779" s="53"/>
      <c r="GN779" s="53"/>
      <c r="GO779" s="53"/>
      <c r="GP779" s="53"/>
      <c r="GQ779" s="53"/>
      <c r="GR779" s="53"/>
      <c r="GS779" s="53"/>
      <c r="GT779" s="53"/>
      <c r="GU779" s="53"/>
      <c r="GV779" s="53"/>
      <c r="GW779" s="53"/>
      <c r="GX779" s="53"/>
      <c r="GY779" s="53"/>
      <c r="GZ779" s="53"/>
      <c r="HA779" s="53"/>
      <c r="HB779" s="53"/>
      <c r="HC779" s="53"/>
      <c r="HD779" s="53"/>
      <c r="HE779" s="53"/>
      <c r="HF779" s="53"/>
      <c r="HG779" s="53"/>
      <c r="HH779" s="53"/>
      <c r="HI779" s="53"/>
      <c r="HJ779" s="53"/>
      <c r="HK779" s="53"/>
      <c r="HL779" s="53"/>
      <c r="HM779" s="53"/>
      <c r="HN779" s="53"/>
      <c r="HO779" s="53"/>
      <c r="HP779" s="53"/>
      <c r="HQ779" s="53"/>
      <c r="HR779" s="53"/>
      <c r="HS779" s="53"/>
      <c r="HT779" s="53"/>
      <c r="HU779" s="53"/>
      <c r="HV779" s="53"/>
      <c r="HW779" s="53"/>
      <c r="HX779" s="53"/>
      <c r="HY779" s="53"/>
      <c r="HZ779" s="53"/>
      <c r="IA779" s="53"/>
    </row>
    <row r="780" spans="1:235" ht="11.25">
      <c r="A780" s="1"/>
      <c r="B780" s="1"/>
      <c r="C780" s="1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104"/>
      <c r="O780" s="104"/>
      <c r="P780" s="104"/>
      <c r="Q780" s="53"/>
      <c r="R780" s="53"/>
      <c r="S780" s="53"/>
      <c r="T780" s="53"/>
      <c r="U780" s="53"/>
      <c r="V780" s="53"/>
      <c r="W780" s="53"/>
      <c r="X780" s="53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3"/>
      <c r="AK780" s="53"/>
      <c r="AL780" s="53"/>
      <c r="AM780" s="53"/>
      <c r="AN780" s="53"/>
      <c r="AO780" s="53"/>
      <c r="AP780" s="53"/>
      <c r="AQ780" s="53"/>
      <c r="AR780" s="53"/>
      <c r="AS780" s="53"/>
      <c r="AT780" s="53"/>
      <c r="AU780" s="53"/>
      <c r="AV780" s="53"/>
      <c r="AW780" s="53"/>
      <c r="AX780" s="53"/>
      <c r="AY780" s="53"/>
      <c r="AZ780" s="53"/>
      <c r="BA780" s="53"/>
      <c r="BB780" s="53"/>
      <c r="BC780" s="53"/>
      <c r="BD780" s="53"/>
      <c r="BE780" s="53"/>
      <c r="BF780" s="53"/>
      <c r="BG780" s="53"/>
      <c r="BH780" s="53"/>
      <c r="BI780" s="53"/>
      <c r="BJ780" s="53"/>
      <c r="BK780" s="53"/>
      <c r="BL780" s="53"/>
      <c r="BM780" s="53"/>
      <c r="BN780" s="53"/>
      <c r="BO780" s="53"/>
      <c r="BP780" s="53"/>
      <c r="BQ780" s="53"/>
      <c r="BR780" s="53"/>
      <c r="BS780" s="53"/>
      <c r="BT780" s="53"/>
      <c r="BU780" s="53"/>
      <c r="BV780" s="53"/>
      <c r="BW780" s="53"/>
      <c r="BX780" s="53"/>
      <c r="BY780" s="53"/>
      <c r="BZ780" s="53"/>
      <c r="CA780" s="53"/>
      <c r="CB780" s="53"/>
      <c r="CC780" s="53"/>
      <c r="CD780" s="53"/>
      <c r="CE780" s="53"/>
      <c r="CF780" s="53"/>
      <c r="CG780" s="53"/>
      <c r="CH780" s="53"/>
      <c r="CI780" s="53"/>
      <c r="CJ780" s="53"/>
      <c r="CK780" s="53"/>
      <c r="CL780" s="53"/>
      <c r="CM780" s="53"/>
      <c r="CN780" s="53"/>
      <c r="CO780" s="53"/>
      <c r="CP780" s="53"/>
      <c r="CQ780" s="53"/>
      <c r="CR780" s="53"/>
      <c r="CS780" s="53"/>
      <c r="CT780" s="53"/>
      <c r="CU780" s="53"/>
      <c r="CV780" s="53"/>
      <c r="CW780" s="53"/>
      <c r="CX780" s="53"/>
      <c r="CY780" s="53"/>
      <c r="CZ780" s="53"/>
      <c r="DA780" s="53"/>
      <c r="DB780" s="53"/>
      <c r="DC780" s="53"/>
      <c r="DD780" s="53"/>
      <c r="DE780" s="53"/>
      <c r="DF780" s="53"/>
      <c r="DG780" s="53"/>
      <c r="DH780" s="53"/>
      <c r="DI780" s="53"/>
      <c r="DJ780" s="53"/>
      <c r="DK780" s="53"/>
      <c r="DL780" s="53"/>
      <c r="DM780" s="53"/>
      <c r="DN780" s="53"/>
      <c r="DO780" s="53"/>
      <c r="DP780" s="53"/>
      <c r="DQ780" s="53"/>
      <c r="DR780" s="53"/>
      <c r="DS780" s="53"/>
      <c r="DT780" s="53"/>
      <c r="DU780" s="53"/>
      <c r="DV780" s="53"/>
      <c r="DW780" s="53"/>
      <c r="DX780" s="53"/>
      <c r="DY780" s="53"/>
      <c r="DZ780" s="53"/>
      <c r="EA780" s="53"/>
      <c r="EB780" s="53"/>
      <c r="EC780" s="53"/>
      <c r="ED780" s="53"/>
      <c r="EE780" s="53"/>
      <c r="EF780" s="53"/>
      <c r="EG780" s="53"/>
      <c r="EH780" s="53"/>
      <c r="EI780" s="53"/>
      <c r="EJ780" s="53"/>
      <c r="EK780" s="53"/>
      <c r="EL780" s="53"/>
      <c r="EM780" s="53"/>
      <c r="EN780" s="53"/>
      <c r="EO780" s="53"/>
      <c r="EP780" s="53"/>
      <c r="EQ780" s="53"/>
      <c r="ER780" s="53"/>
      <c r="ES780" s="53"/>
      <c r="ET780" s="53"/>
      <c r="EU780" s="53"/>
      <c r="EV780" s="53"/>
      <c r="EW780" s="53"/>
      <c r="EX780" s="53"/>
      <c r="EY780" s="53"/>
      <c r="EZ780" s="53"/>
      <c r="FA780" s="53"/>
      <c r="FB780" s="53"/>
      <c r="FC780" s="53"/>
      <c r="FD780" s="53"/>
      <c r="FE780" s="53"/>
      <c r="FF780" s="53"/>
      <c r="FG780" s="53"/>
      <c r="FH780" s="53"/>
      <c r="FI780" s="53"/>
      <c r="FJ780" s="53"/>
      <c r="FK780" s="53"/>
      <c r="FL780" s="53"/>
      <c r="FM780" s="53"/>
      <c r="FN780" s="53"/>
      <c r="FO780" s="53"/>
      <c r="FP780" s="53"/>
      <c r="FQ780" s="53"/>
      <c r="FR780" s="53"/>
      <c r="FS780" s="53"/>
      <c r="FT780" s="53"/>
      <c r="FU780" s="53"/>
      <c r="FV780" s="53"/>
      <c r="FW780" s="53"/>
      <c r="FX780" s="53"/>
      <c r="FY780" s="53"/>
      <c r="FZ780" s="53"/>
      <c r="GA780" s="53"/>
      <c r="GB780" s="53"/>
      <c r="GC780" s="53"/>
      <c r="GD780" s="53"/>
      <c r="GE780" s="53"/>
      <c r="GF780" s="53"/>
      <c r="GG780" s="53"/>
      <c r="GH780" s="53"/>
      <c r="GI780" s="53"/>
      <c r="GJ780" s="53"/>
      <c r="GK780" s="53"/>
      <c r="GL780" s="53"/>
      <c r="GM780" s="53"/>
      <c r="GN780" s="53"/>
      <c r="GO780" s="53"/>
      <c r="GP780" s="53"/>
      <c r="GQ780" s="53"/>
      <c r="GR780" s="53"/>
      <c r="GS780" s="53"/>
      <c r="GT780" s="53"/>
      <c r="GU780" s="53"/>
      <c r="GV780" s="53"/>
      <c r="GW780" s="53"/>
      <c r="GX780" s="53"/>
      <c r="GY780" s="53"/>
      <c r="GZ780" s="53"/>
      <c r="HA780" s="53"/>
      <c r="HB780" s="53"/>
      <c r="HC780" s="53"/>
      <c r="HD780" s="53"/>
      <c r="HE780" s="53"/>
      <c r="HF780" s="53"/>
      <c r="HG780" s="53"/>
      <c r="HH780" s="53"/>
      <c r="HI780" s="53"/>
      <c r="HJ780" s="53"/>
      <c r="HK780" s="53"/>
      <c r="HL780" s="53"/>
      <c r="HM780" s="53"/>
      <c r="HN780" s="53"/>
      <c r="HO780" s="53"/>
      <c r="HP780" s="53"/>
      <c r="HQ780" s="53"/>
      <c r="HR780" s="53"/>
      <c r="HS780" s="53"/>
      <c r="HT780" s="53"/>
      <c r="HU780" s="53"/>
      <c r="HV780" s="53"/>
      <c r="HW780" s="53"/>
      <c r="HX780" s="53"/>
      <c r="HY780" s="53"/>
      <c r="HZ780" s="53"/>
      <c r="IA780" s="53"/>
    </row>
    <row r="781" spans="1:235" ht="11.25">
      <c r="A781" s="1"/>
      <c r="B781" s="1"/>
      <c r="C781" s="1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104"/>
      <c r="O781" s="104"/>
      <c r="P781" s="104"/>
      <c r="Q781" s="53"/>
      <c r="R781" s="53"/>
      <c r="S781" s="53"/>
      <c r="T781" s="53"/>
      <c r="U781" s="53"/>
      <c r="V781" s="53"/>
      <c r="W781" s="53"/>
      <c r="X781" s="53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3"/>
      <c r="AK781" s="53"/>
      <c r="AL781" s="53"/>
      <c r="AM781" s="53"/>
      <c r="AN781" s="53"/>
      <c r="AO781" s="53"/>
      <c r="AP781" s="53"/>
      <c r="AQ781" s="53"/>
      <c r="AR781" s="53"/>
      <c r="AS781" s="53"/>
      <c r="AT781" s="53"/>
      <c r="AU781" s="53"/>
      <c r="AV781" s="53"/>
      <c r="AW781" s="53"/>
      <c r="AX781" s="53"/>
      <c r="AY781" s="53"/>
      <c r="AZ781" s="53"/>
      <c r="BA781" s="53"/>
      <c r="BB781" s="53"/>
      <c r="BC781" s="53"/>
      <c r="BD781" s="53"/>
      <c r="BE781" s="53"/>
      <c r="BF781" s="53"/>
      <c r="BG781" s="53"/>
      <c r="BH781" s="53"/>
      <c r="BI781" s="53"/>
      <c r="BJ781" s="53"/>
      <c r="BK781" s="53"/>
      <c r="BL781" s="53"/>
      <c r="BM781" s="53"/>
      <c r="BN781" s="53"/>
      <c r="BO781" s="53"/>
      <c r="BP781" s="53"/>
      <c r="BQ781" s="53"/>
      <c r="BR781" s="53"/>
      <c r="BS781" s="53"/>
      <c r="BT781" s="53"/>
      <c r="BU781" s="53"/>
      <c r="BV781" s="53"/>
      <c r="BW781" s="53"/>
      <c r="BX781" s="53"/>
      <c r="BY781" s="53"/>
      <c r="BZ781" s="53"/>
      <c r="CA781" s="53"/>
      <c r="CB781" s="53"/>
      <c r="CC781" s="53"/>
      <c r="CD781" s="53"/>
      <c r="CE781" s="53"/>
      <c r="CF781" s="53"/>
      <c r="CG781" s="53"/>
      <c r="CH781" s="53"/>
      <c r="CI781" s="53"/>
      <c r="CJ781" s="53"/>
      <c r="CK781" s="53"/>
      <c r="CL781" s="53"/>
      <c r="CM781" s="53"/>
      <c r="CN781" s="53"/>
      <c r="CO781" s="53"/>
      <c r="CP781" s="53"/>
      <c r="CQ781" s="53"/>
      <c r="CR781" s="53"/>
      <c r="CS781" s="53"/>
      <c r="CT781" s="53"/>
      <c r="CU781" s="53"/>
      <c r="CV781" s="53"/>
      <c r="CW781" s="53"/>
      <c r="CX781" s="53"/>
      <c r="CY781" s="53"/>
      <c r="CZ781" s="53"/>
      <c r="DA781" s="53"/>
      <c r="DB781" s="53"/>
      <c r="DC781" s="53"/>
      <c r="DD781" s="53"/>
      <c r="DE781" s="53"/>
      <c r="DF781" s="53"/>
      <c r="DG781" s="53"/>
      <c r="DH781" s="53"/>
      <c r="DI781" s="53"/>
      <c r="DJ781" s="53"/>
      <c r="DK781" s="53"/>
      <c r="DL781" s="53"/>
      <c r="DM781" s="53"/>
      <c r="DN781" s="53"/>
      <c r="DO781" s="53"/>
      <c r="DP781" s="53"/>
      <c r="DQ781" s="53"/>
      <c r="DR781" s="53"/>
      <c r="DS781" s="53"/>
      <c r="DT781" s="53"/>
      <c r="DU781" s="53"/>
      <c r="DV781" s="53"/>
      <c r="DW781" s="53"/>
      <c r="DX781" s="53"/>
      <c r="DY781" s="53"/>
      <c r="DZ781" s="53"/>
      <c r="EA781" s="53"/>
      <c r="EB781" s="53"/>
      <c r="EC781" s="53"/>
      <c r="ED781" s="53"/>
      <c r="EE781" s="53"/>
      <c r="EF781" s="53"/>
      <c r="EG781" s="53"/>
      <c r="EH781" s="53"/>
      <c r="EI781" s="53"/>
      <c r="EJ781" s="53"/>
      <c r="EK781" s="53"/>
      <c r="EL781" s="53"/>
      <c r="EM781" s="53"/>
      <c r="EN781" s="53"/>
      <c r="EO781" s="53"/>
      <c r="EP781" s="53"/>
      <c r="EQ781" s="53"/>
      <c r="ER781" s="53"/>
      <c r="ES781" s="53"/>
      <c r="ET781" s="53"/>
      <c r="EU781" s="53"/>
      <c r="EV781" s="53"/>
      <c r="EW781" s="53"/>
      <c r="EX781" s="53"/>
      <c r="EY781" s="53"/>
      <c r="EZ781" s="53"/>
      <c r="FA781" s="53"/>
      <c r="FB781" s="53"/>
      <c r="FC781" s="53"/>
      <c r="FD781" s="53"/>
      <c r="FE781" s="53"/>
      <c r="FF781" s="53"/>
      <c r="FG781" s="53"/>
      <c r="FH781" s="53"/>
      <c r="FI781" s="53"/>
      <c r="FJ781" s="53"/>
      <c r="FK781" s="53"/>
      <c r="FL781" s="53"/>
      <c r="FM781" s="53"/>
      <c r="FN781" s="53"/>
      <c r="FO781" s="53"/>
      <c r="FP781" s="53"/>
      <c r="FQ781" s="53"/>
      <c r="FR781" s="53"/>
      <c r="FS781" s="53"/>
      <c r="FT781" s="53"/>
      <c r="FU781" s="53"/>
      <c r="FV781" s="53"/>
      <c r="FW781" s="53"/>
      <c r="FX781" s="53"/>
      <c r="FY781" s="53"/>
      <c r="FZ781" s="53"/>
      <c r="GA781" s="53"/>
      <c r="GB781" s="53"/>
      <c r="GC781" s="53"/>
      <c r="GD781" s="53"/>
      <c r="GE781" s="53"/>
      <c r="GF781" s="53"/>
      <c r="GG781" s="53"/>
      <c r="GH781" s="53"/>
      <c r="GI781" s="53"/>
      <c r="GJ781" s="53"/>
      <c r="GK781" s="53"/>
      <c r="GL781" s="53"/>
      <c r="GM781" s="53"/>
      <c r="GN781" s="53"/>
      <c r="GO781" s="53"/>
      <c r="GP781" s="53"/>
      <c r="GQ781" s="53"/>
      <c r="GR781" s="53"/>
      <c r="GS781" s="53"/>
      <c r="GT781" s="53"/>
      <c r="GU781" s="53"/>
      <c r="GV781" s="53"/>
      <c r="GW781" s="53"/>
      <c r="GX781" s="53"/>
      <c r="GY781" s="53"/>
      <c r="GZ781" s="53"/>
      <c r="HA781" s="53"/>
      <c r="HB781" s="53"/>
      <c r="HC781" s="53"/>
      <c r="HD781" s="53"/>
      <c r="HE781" s="53"/>
      <c r="HF781" s="53"/>
      <c r="HG781" s="53"/>
      <c r="HH781" s="53"/>
      <c r="HI781" s="53"/>
      <c r="HJ781" s="53"/>
      <c r="HK781" s="53"/>
      <c r="HL781" s="53"/>
      <c r="HM781" s="53"/>
      <c r="HN781" s="53"/>
      <c r="HO781" s="53"/>
      <c r="HP781" s="53"/>
      <c r="HQ781" s="53"/>
      <c r="HR781" s="53"/>
      <c r="HS781" s="53"/>
      <c r="HT781" s="53"/>
      <c r="HU781" s="53"/>
      <c r="HV781" s="53"/>
      <c r="HW781" s="53"/>
      <c r="HX781" s="53"/>
      <c r="HY781" s="53"/>
      <c r="HZ781" s="53"/>
      <c r="IA781" s="53"/>
    </row>
    <row r="782" spans="1:235" ht="11.25">
      <c r="A782" s="1"/>
      <c r="B782" s="1"/>
      <c r="C782" s="1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104"/>
      <c r="O782" s="104"/>
      <c r="P782" s="104"/>
      <c r="Q782" s="53"/>
      <c r="R782" s="53"/>
      <c r="S782" s="53"/>
      <c r="T782" s="53"/>
      <c r="U782" s="53"/>
      <c r="V782" s="53"/>
      <c r="W782" s="53"/>
      <c r="X782" s="53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  <c r="AJ782" s="53"/>
      <c r="AK782" s="53"/>
      <c r="AL782" s="53"/>
      <c r="AM782" s="53"/>
      <c r="AN782" s="53"/>
      <c r="AO782" s="53"/>
      <c r="AP782" s="53"/>
      <c r="AQ782" s="53"/>
      <c r="AR782" s="53"/>
      <c r="AS782" s="53"/>
      <c r="AT782" s="53"/>
      <c r="AU782" s="53"/>
      <c r="AV782" s="53"/>
      <c r="AW782" s="53"/>
      <c r="AX782" s="53"/>
      <c r="AY782" s="53"/>
      <c r="AZ782" s="53"/>
      <c r="BA782" s="53"/>
      <c r="BB782" s="53"/>
      <c r="BC782" s="53"/>
      <c r="BD782" s="53"/>
      <c r="BE782" s="53"/>
      <c r="BF782" s="53"/>
      <c r="BG782" s="53"/>
      <c r="BH782" s="53"/>
      <c r="BI782" s="53"/>
      <c r="BJ782" s="53"/>
      <c r="BK782" s="53"/>
      <c r="BL782" s="53"/>
      <c r="BM782" s="53"/>
      <c r="BN782" s="53"/>
      <c r="BO782" s="53"/>
      <c r="BP782" s="53"/>
      <c r="BQ782" s="53"/>
      <c r="BR782" s="53"/>
      <c r="BS782" s="53"/>
      <c r="BT782" s="53"/>
      <c r="BU782" s="53"/>
      <c r="BV782" s="53"/>
      <c r="BW782" s="53"/>
      <c r="BX782" s="53"/>
      <c r="BY782" s="53"/>
      <c r="BZ782" s="53"/>
      <c r="CA782" s="53"/>
      <c r="CB782" s="53"/>
      <c r="CC782" s="53"/>
      <c r="CD782" s="53"/>
      <c r="CE782" s="53"/>
      <c r="CF782" s="53"/>
      <c r="CG782" s="53"/>
      <c r="CH782" s="53"/>
      <c r="CI782" s="53"/>
      <c r="CJ782" s="53"/>
      <c r="CK782" s="53"/>
      <c r="CL782" s="53"/>
      <c r="CM782" s="53"/>
      <c r="CN782" s="53"/>
      <c r="CO782" s="53"/>
      <c r="CP782" s="53"/>
      <c r="CQ782" s="53"/>
      <c r="CR782" s="53"/>
      <c r="CS782" s="53"/>
      <c r="CT782" s="53"/>
      <c r="CU782" s="53"/>
      <c r="CV782" s="53"/>
      <c r="CW782" s="53"/>
      <c r="CX782" s="53"/>
      <c r="CY782" s="53"/>
      <c r="CZ782" s="53"/>
      <c r="DA782" s="53"/>
      <c r="DB782" s="53"/>
      <c r="DC782" s="53"/>
      <c r="DD782" s="53"/>
      <c r="DE782" s="53"/>
      <c r="DF782" s="53"/>
      <c r="DG782" s="53"/>
      <c r="DH782" s="53"/>
      <c r="DI782" s="53"/>
      <c r="DJ782" s="53"/>
      <c r="DK782" s="53"/>
      <c r="DL782" s="53"/>
      <c r="DM782" s="53"/>
      <c r="DN782" s="53"/>
      <c r="DO782" s="53"/>
      <c r="DP782" s="53"/>
      <c r="DQ782" s="53"/>
      <c r="DR782" s="53"/>
      <c r="DS782" s="53"/>
      <c r="DT782" s="53"/>
      <c r="DU782" s="53"/>
      <c r="DV782" s="53"/>
      <c r="DW782" s="53"/>
      <c r="DX782" s="53"/>
      <c r="DY782" s="53"/>
      <c r="DZ782" s="53"/>
      <c r="EA782" s="53"/>
      <c r="EB782" s="53"/>
      <c r="EC782" s="53"/>
      <c r="ED782" s="53"/>
      <c r="EE782" s="53"/>
      <c r="EF782" s="53"/>
      <c r="EG782" s="53"/>
      <c r="EH782" s="53"/>
      <c r="EI782" s="53"/>
      <c r="EJ782" s="53"/>
      <c r="EK782" s="53"/>
      <c r="EL782" s="53"/>
      <c r="EM782" s="53"/>
      <c r="EN782" s="53"/>
      <c r="EO782" s="53"/>
      <c r="EP782" s="53"/>
      <c r="EQ782" s="53"/>
      <c r="ER782" s="53"/>
      <c r="ES782" s="53"/>
      <c r="ET782" s="53"/>
      <c r="EU782" s="53"/>
      <c r="EV782" s="53"/>
      <c r="EW782" s="53"/>
      <c r="EX782" s="53"/>
      <c r="EY782" s="53"/>
      <c r="EZ782" s="53"/>
      <c r="FA782" s="53"/>
      <c r="FB782" s="53"/>
      <c r="FC782" s="53"/>
      <c r="FD782" s="53"/>
      <c r="FE782" s="53"/>
      <c r="FF782" s="53"/>
      <c r="FG782" s="53"/>
      <c r="FH782" s="53"/>
      <c r="FI782" s="53"/>
      <c r="FJ782" s="53"/>
      <c r="FK782" s="53"/>
      <c r="FL782" s="53"/>
      <c r="FM782" s="53"/>
      <c r="FN782" s="53"/>
      <c r="FO782" s="53"/>
      <c r="FP782" s="53"/>
      <c r="FQ782" s="53"/>
      <c r="FR782" s="53"/>
      <c r="FS782" s="53"/>
      <c r="FT782" s="53"/>
      <c r="FU782" s="53"/>
      <c r="FV782" s="53"/>
      <c r="FW782" s="53"/>
      <c r="FX782" s="53"/>
      <c r="FY782" s="53"/>
      <c r="FZ782" s="53"/>
      <c r="GA782" s="53"/>
      <c r="GB782" s="53"/>
      <c r="GC782" s="53"/>
      <c r="GD782" s="53"/>
      <c r="GE782" s="53"/>
      <c r="GF782" s="53"/>
      <c r="GG782" s="53"/>
      <c r="GH782" s="53"/>
      <c r="GI782" s="53"/>
      <c r="GJ782" s="53"/>
      <c r="GK782" s="53"/>
      <c r="GL782" s="53"/>
      <c r="GM782" s="53"/>
      <c r="GN782" s="53"/>
      <c r="GO782" s="53"/>
      <c r="GP782" s="53"/>
      <c r="GQ782" s="53"/>
      <c r="GR782" s="53"/>
      <c r="GS782" s="53"/>
      <c r="GT782" s="53"/>
      <c r="GU782" s="53"/>
      <c r="GV782" s="53"/>
      <c r="GW782" s="53"/>
      <c r="GX782" s="53"/>
      <c r="GY782" s="53"/>
      <c r="GZ782" s="53"/>
      <c r="HA782" s="53"/>
      <c r="HB782" s="53"/>
      <c r="HC782" s="53"/>
      <c r="HD782" s="53"/>
      <c r="HE782" s="53"/>
      <c r="HF782" s="53"/>
      <c r="HG782" s="53"/>
      <c r="HH782" s="53"/>
      <c r="HI782" s="53"/>
      <c r="HJ782" s="53"/>
      <c r="HK782" s="53"/>
      <c r="HL782" s="53"/>
      <c r="HM782" s="53"/>
      <c r="HN782" s="53"/>
      <c r="HO782" s="53"/>
      <c r="HP782" s="53"/>
      <c r="HQ782" s="53"/>
      <c r="HR782" s="53"/>
      <c r="HS782" s="53"/>
      <c r="HT782" s="53"/>
      <c r="HU782" s="53"/>
      <c r="HV782" s="53"/>
      <c r="HW782" s="53"/>
      <c r="HX782" s="53"/>
      <c r="HY782" s="53"/>
      <c r="HZ782" s="53"/>
      <c r="IA782" s="53"/>
    </row>
    <row r="783" spans="1:235" ht="11.25">
      <c r="A783" s="1"/>
      <c r="B783" s="1"/>
      <c r="C783" s="1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104"/>
      <c r="O783" s="104"/>
      <c r="P783" s="104"/>
      <c r="Q783" s="53"/>
      <c r="R783" s="53"/>
      <c r="S783" s="53"/>
      <c r="T783" s="53"/>
      <c r="U783" s="53"/>
      <c r="V783" s="53"/>
      <c r="W783" s="53"/>
      <c r="X783" s="53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  <c r="AJ783" s="53"/>
      <c r="AK783" s="53"/>
      <c r="AL783" s="53"/>
      <c r="AM783" s="53"/>
      <c r="AN783" s="53"/>
      <c r="AO783" s="53"/>
      <c r="AP783" s="53"/>
      <c r="AQ783" s="53"/>
      <c r="AR783" s="53"/>
      <c r="AS783" s="53"/>
      <c r="AT783" s="53"/>
      <c r="AU783" s="53"/>
      <c r="AV783" s="53"/>
      <c r="AW783" s="53"/>
      <c r="AX783" s="53"/>
      <c r="AY783" s="53"/>
      <c r="AZ783" s="53"/>
      <c r="BA783" s="53"/>
      <c r="BB783" s="53"/>
      <c r="BC783" s="53"/>
      <c r="BD783" s="53"/>
      <c r="BE783" s="53"/>
      <c r="BF783" s="53"/>
      <c r="BG783" s="53"/>
      <c r="BH783" s="53"/>
      <c r="BI783" s="53"/>
      <c r="BJ783" s="53"/>
      <c r="BK783" s="53"/>
      <c r="BL783" s="53"/>
      <c r="BM783" s="53"/>
      <c r="BN783" s="53"/>
      <c r="BO783" s="53"/>
      <c r="BP783" s="53"/>
      <c r="BQ783" s="53"/>
      <c r="BR783" s="53"/>
      <c r="BS783" s="53"/>
      <c r="BT783" s="53"/>
      <c r="BU783" s="53"/>
      <c r="BV783" s="53"/>
      <c r="BW783" s="53"/>
      <c r="BX783" s="53"/>
      <c r="BY783" s="53"/>
      <c r="BZ783" s="53"/>
      <c r="CA783" s="53"/>
      <c r="CB783" s="53"/>
      <c r="CC783" s="53"/>
      <c r="CD783" s="53"/>
      <c r="CE783" s="53"/>
      <c r="CF783" s="53"/>
      <c r="CG783" s="53"/>
      <c r="CH783" s="53"/>
      <c r="CI783" s="53"/>
      <c r="CJ783" s="53"/>
      <c r="CK783" s="53"/>
      <c r="CL783" s="53"/>
      <c r="CM783" s="53"/>
      <c r="CN783" s="53"/>
      <c r="CO783" s="53"/>
      <c r="CP783" s="53"/>
      <c r="CQ783" s="53"/>
      <c r="CR783" s="53"/>
      <c r="CS783" s="53"/>
      <c r="CT783" s="53"/>
      <c r="CU783" s="53"/>
      <c r="CV783" s="53"/>
      <c r="CW783" s="53"/>
      <c r="CX783" s="53"/>
      <c r="CY783" s="53"/>
      <c r="CZ783" s="53"/>
      <c r="DA783" s="53"/>
      <c r="DB783" s="53"/>
      <c r="DC783" s="53"/>
      <c r="DD783" s="53"/>
      <c r="DE783" s="53"/>
      <c r="DF783" s="53"/>
      <c r="DG783" s="53"/>
      <c r="DH783" s="53"/>
      <c r="DI783" s="53"/>
      <c r="DJ783" s="53"/>
      <c r="DK783" s="53"/>
      <c r="DL783" s="53"/>
      <c r="DM783" s="53"/>
      <c r="DN783" s="53"/>
      <c r="DO783" s="53"/>
      <c r="DP783" s="53"/>
      <c r="DQ783" s="53"/>
      <c r="DR783" s="53"/>
      <c r="DS783" s="53"/>
      <c r="DT783" s="53"/>
      <c r="DU783" s="53"/>
      <c r="DV783" s="53"/>
      <c r="DW783" s="53"/>
      <c r="DX783" s="53"/>
      <c r="DY783" s="53"/>
      <c r="DZ783" s="53"/>
      <c r="EA783" s="53"/>
      <c r="EB783" s="53"/>
      <c r="EC783" s="53"/>
      <c r="ED783" s="53"/>
      <c r="EE783" s="53"/>
      <c r="EF783" s="53"/>
      <c r="EG783" s="53"/>
      <c r="EH783" s="53"/>
      <c r="EI783" s="53"/>
      <c r="EJ783" s="53"/>
      <c r="EK783" s="53"/>
      <c r="EL783" s="53"/>
      <c r="EM783" s="53"/>
      <c r="EN783" s="53"/>
      <c r="EO783" s="53"/>
      <c r="EP783" s="53"/>
      <c r="EQ783" s="53"/>
      <c r="ER783" s="53"/>
      <c r="ES783" s="53"/>
      <c r="ET783" s="53"/>
      <c r="EU783" s="53"/>
      <c r="EV783" s="53"/>
      <c r="EW783" s="53"/>
      <c r="EX783" s="53"/>
      <c r="EY783" s="53"/>
      <c r="EZ783" s="53"/>
      <c r="FA783" s="53"/>
      <c r="FB783" s="53"/>
      <c r="FC783" s="53"/>
      <c r="FD783" s="53"/>
      <c r="FE783" s="53"/>
      <c r="FF783" s="53"/>
      <c r="FG783" s="53"/>
      <c r="FH783" s="53"/>
      <c r="FI783" s="53"/>
      <c r="FJ783" s="53"/>
      <c r="FK783" s="53"/>
      <c r="FL783" s="53"/>
      <c r="FM783" s="53"/>
      <c r="FN783" s="53"/>
      <c r="FO783" s="53"/>
      <c r="FP783" s="53"/>
      <c r="FQ783" s="53"/>
      <c r="FR783" s="53"/>
      <c r="FS783" s="53"/>
      <c r="FT783" s="53"/>
      <c r="FU783" s="53"/>
      <c r="FV783" s="53"/>
      <c r="FW783" s="53"/>
      <c r="FX783" s="53"/>
      <c r="FY783" s="53"/>
      <c r="FZ783" s="53"/>
      <c r="GA783" s="53"/>
      <c r="GB783" s="53"/>
      <c r="GC783" s="53"/>
      <c r="GD783" s="53"/>
      <c r="GE783" s="53"/>
      <c r="GF783" s="53"/>
      <c r="GG783" s="53"/>
      <c r="GH783" s="53"/>
      <c r="GI783" s="53"/>
      <c r="GJ783" s="53"/>
      <c r="GK783" s="53"/>
      <c r="GL783" s="53"/>
      <c r="GM783" s="53"/>
      <c r="GN783" s="53"/>
      <c r="GO783" s="53"/>
      <c r="GP783" s="53"/>
      <c r="GQ783" s="53"/>
      <c r="GR783" s="53"/>
      <c r="GS783" s="53"/>
      <c r="GT783" s="53"/>
      <c r="GU783" s="53"/>
      <c r="GV783" s="53"/>
      <c r="GW783" s="53"/>
      <c r="GX783" s="53"/>
      <c r="GY783" s="53"/>
      <c r="GZ783" s="53"/>
      <c r="HA783" s="53"/>
      <c r="HB783" s="53"/>
      <c r="HC783" s="53"/>
      <c r="HD783" s="53"/>
      <c r="HE783" s="53"/>
      <c r="HF783" s="53"/>
      <c r="HG783" s="53"/>
      <c r="HH783" s="53"/>
      <c r="HI783" s="53"/>
      <c r="HJ783" s="53"/>
      <c r="HK783" s="53"/>
      <c r="HL783" s="53"/>
      <c r="HM783" s="53"/>
      <c r="HN783" s="53"/>
      <c r="HO783" s="53"/>
      <c r="HP783" s="53"/>
      <c r="HQ783" s="53"/>
      <c r="HR783" s="53"/>
      <c r="HS783" s="53"/>
      <c r="HT783" s="53"/>
      <c r="HU783" s="53"/>
      <c r="HV783" s="53"/>
      <c r="HW783" s="53"/>
      <c r="HX783" s="53"/>
      <c r="HY783" s="53"/>
      <c r="HZ783" s="53"/>
      <c r="IA783" s="53"/>
    </row>
    <row r="784" spans="1:235" ht="11.25">
      <c r="A784" s="1"/>
      <c r="B784" s="1"/>
      <c r="C784" s="1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104"/>
      <c r="O784" s="104"/>
      <c r="P784" s="104"/>
      <c r="Q784" s="53"/>
      <c r="R784" s="53"/>
      <c r="S784" s="53"/>
      <c r="T784" s="53"/>
      <c r="U784" s="53"/>
      <c r="V784" s="53"/>
      <c r="W784" s="53"/>
      <c r="X784" s="53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3"/>
      <c r="AK784" s="53"/>
      <c r="AL784" s="53"/>
      <c r="AM784" s="53"/>
      <c r="AN784" s="53"/>
      <c r="AO784" s="53"/>
      <c r="AP784" s="53"/>
      <c r="AQ784" s="53"/>
      <c r="AR784" s="53"/>
      <c r="AS784" s="53"/>
      <c r="AT784" s="53"/>
      <c r="AU784" s="53"/>
      <c r="AV784" s="53"/>
      <c r="AW784" s="53"/>
      <c r="AX784" s="53"/>
      <c r="AY784" s="53"/>
      <c r="AZ784" s="53"/>
      <c r="BA784" s="53"/>
      <c r="BB784" s="53"/>
      <c r="BC784" s="53"/>
      <c r="BD784" s="53"/>
      <c r="BE784" s="53"/>
      <c r="BF784" s="53"/>
      <c r="BG784" s="53"/>
      <c r="BH784" s="53"/>
      <c r="BI784" s="53"/>
      <c r="BJ784" s="53"/>
      <c r="BK784" s="53"/>
      <c r="BL784" s="53"/>
      <c r="BM784" s="53"/>
      <c r="BN784" s="53"/>
      <c r="BO784" s="53"/>
      <c r="BP784" s="53"/>
      <c r="BQ784" s="53"/>
      <c r="BR784" s="53"/>
      <c r="BS784" s="53"/>
      <c r="BT784" s="53"/>
      <c r="BU784" s="53"/>
      <c r="BV784" s="53"/>
      <c r="BW784" s="53"/>
      <c r="BX784" s="53"/>
      <c r="BY784" s="53"/>
      <c r="BZ784" s="53"/>
      <c r="CA784" s="53"/>
      <c r="CB784" s="53"/>
      <c r="CC784" s="53"/>
      <c r="CD784" s="53"/>
      <c r="CE784" s="53"/>
      <c r="CF784" s="53"/>
      <c r="CG784" s="53"/>
      <c r="CH784" s="53"/>
      <c r="CI784" s="53"/>
      <c r="CJ784" s="53"/>
      <c r="CK784" s="53"/>
      <c r="CL784" s="53"/>
      <c r="CM784" s="53"/>
      <c r="CN784" s="53"/>
      <c r="CO784" s="53"/>
      <c r="CP784" s="53"/>
      <c r="CQ784" s="53"/>
      <c r="CR784" s="53"/>
      <c r="CS784" s="53"/>
      <c r="CT784" s="53"/>
      <c r="CU784" s="53"/>
      <c r="CV784" s="53"/>
      <c r="CW784" s="53"/>
      <c r="CX784" s="53"/>
      <c r="CY784" s="53"/>
      <c r="CZ784" s="53"/>
      <c r="DA784" s="53"/>
      <c r="DB784" s="53"/>
      <c r="DC784" s="53"/>
      <c r="DD784" s="53"/>
      <c r="DE784" s="53"/>
      <c r="DF784" s="53"/>
      <c r="DG784" s="53"/>
      <c r="DH784" s="53"/>
      <c r="DI784" s="53"/>
      <c r="DJ784" s="53"/>
      <c r="DK784" s="53"/>
      <c r="DL784" s="53"/>
      <c r="DM784" s="53"/>
      <c r="DN784" s="53"/>
      <c r="DO784" s="53"/>
      <c r="DP784" s="53"/>
      <c r="DQ784" s="53"/>
      <c r="DR784" s="53"/>
      <c r="DS784" s="53"/>
      <c r="DT784" s="53"/>
      <c r="DU784" s="53"/>
      <c r="DV784" s="53"/>
      <c r="DW784" s="53"/>
      <c r="DX784" s="53"/>
      <c r="DY784" s="53"/>
      <c r="DZ784" s="53"/>
      <c r="EA784" s="53"/>
      <c r="EB784" s="53"/>
      <c r="EC784" s="53"/>
      <c r="ED784" s="53"/>
      <c r="EE784" s="53"/>
      <c r="EF784" s="53"/>
      <c r="EG784" s="53"/>
      <c r="EH784" s="53"/>
      <c r="EI784" s="53"/>
      <c r="EJ784" s="53"/>
      <c r="EK784" s="53"/>
      <c r="EL784" s="53"/>
      <c r="EM784" s="53"/>
      <c r="EN784" s="53"/>
      <c r="EO784" s="53"/>
      <c r="EP784" s="53"/>
      <c r="EQ784" s="53"/>
      <c r="ER784" s="53"/>
      <c r="ES784" s="53"/>
      <c r="ET784" s="53"/>
      <c r="EU784" s="53"/>
      <c r="EV784" s="53"/>
      <c r="EW784" s="53"/>
      <c r="EX784" s="53"/>
      <c r="EY784" s="53"/>
      <c r="EZ784" s="53"/>
      <c r="FA784" s="53"/>
      <c r="FB784" s="53"/>
      <c r="FC784" s="53"/>
      <c r="FD784" s="53"/>
      <c r="FE784" s="53"/>
      <c r="FF784" s="53"/>
      <c r="FG784" s="53"/>
      <c r="FH784" s="53"/>
      <c r="FI784" s="53"/>
      <c r="FJ784" s="53"/>
      <c r="FK784" s="53"/>
      <c r="FL784" s="53"/>
      <c r="FM784" s="53"/>
      <c r="FN784" s="53"/>
      <c r="FO784" s="53"/>
      <c r="FP784" s="53"/>
      <c r="FQ784" s="53"/>
      <c r="FR784" s="53"/>
      <c r="FS784" s="53"/>
      <c r="FT784" s="53"/>
      <c r="FU784" s="53"/>
      <c r="FV784" s="53"/>
      <c r="FW784" s="53"/>
      <c r="FX784" s="53"/>
      <c r="FY784" s="53"/>
      <c r="FZ784" s="53"/>
      <c r="GA784" s="53"/>
      <c r="GB784" s="53"/>
      <c r="GC784" s="53"/>
      <c r="GD784" s="53"/>
      <c r="GE784" s="53"/>
      <c r="GF784" s="53"/>
      <c r="GG784" s="53"/>
      <c r="GH784" s="53"/>
      <c r="GI784" s="53"/>
      <c r="GJ784" s="53"/>
      <c r="GK784" s="53"/>
      <c r="GL784" s="53"/>
      <c r="GM784" s="53"/>
      <c r="GN784" s="53"/>
      <c r="GO784" s="53"/>
      <c r="GP784" s="53"/>
      <c r="GQ784" s="53"/>
      <c r="GR784" s="53"/>
      <c r="GS784" s="53"/>
      <c r="GT784" s="53"/>
      <c r="GU784" s="53"/>
      <c r="GV784" s="53"/>
      <c r="GW784" s="53"/>
      <c r="GX784" s="53"/>
      <c r="GY784" s="53"/>
      <c r="GZ784" s="53"/>
      <c r="HA784" s="53"/>
      <c r="HB784" s="53"/>
      <c r="HC784" s="53"/>
      <c r="HD784" s="53"/>
      <c r="HE784" s="53"/>
      <c r="HF784" s="53"/>
      <c r="HG784" s="53"/>
      <c r="HH784" s="53"/>
      <c r="HI784" s="53"/>
      <c r="HJ784" s="53"/>
      <c r="HK784" s="53"/>
      <c r="HL784" s="53"/>
      <c r="HM784" s="53"/>
      <c r="HN784" s="53"/>
      <c r="HO784" s="53"/>
      <c r="HP784" s="53"/>
      <c r="HQ784" s="53"/>
      <c r="HR784" s="53"/>
      <c r="HS784" s="53"/>
      <c r="HT784" s="53"/>
      <c r="HU784" s="53"/>
      <c r="HV784" s="53"/>
      <c r="HW784" s="53"/>
      <c r="HX784" s="53"/>
      <c r="HY784" s="53"/>
      <c r="HZ784" s="53"/>
      <c r="IA784" s="53"/>
    </row>
    <row r="785" spans="1:235" ht="11.25">
      <c r="A785" s="1"/>
      <c r="B785" s="1"/>
      <c r="C785" s="1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104"/>
      <c r="O785" s="104"/>
      <c r="P785" s="104"/>
      <c r="Q785" s="53"/>
      <c r="R785" s="53"/>
      <c r="S785" s="53"/>
      <c r="T785" s="53"/>
      <c r="U785" s="53"/>
      <c r="V785" s="53"/>
      <c r="W785" s="53"/>
      <c r="X785" s="53"/>
      <c r="Y785" s="53"/>
      <c r="Z785" s="53"/>
      <c r="AA785" s="53"/>
      <c r="AB785" s="53"/>
      <c r="AC785" s="53"/>
      <c r="AD785" s="53"/>
      <c r="AE785" s="53"/>
      <c r="AF785" s="53"/>
      <c r="AG785" s="53"/>
      <c r="AH785" s="53"/>
      <c r="AI785" s="53"/>
      <c r="AJ785" s="53"/>
      <c r="AK785" s="53"/>
      <c r="AL785" s="53"/>
      <c r="AM785" s="53"/>
      <c r="AN785" s="53"/>
      <c r="AO785" s="53"/>
      <c r="AP785" s="53"/>
      <c r="AQ785" s="53"/>
      <c r="AR785" s="53"/>
      <c r="AS785" s="53"/>
      <c r="AT785" s="53"/>
      <c r="AU785" s="53"/>
      <c r="AV785" s="53"/>
      <c r="AW785" s="53"/>
      <c r="AX785" s="53"/>
      <c r="AY785" s="53"/>
      <c r="AZ785" s="53"/>
      <c r="BA785" s="53"/>
      <c r="BB785" s="53"/>
      <c r="BC785" s="53"/>
      <c r="BD785" s="53"/>
      <c r="BE785" s="53"/>
      <c r="BF785" s="53"/>
      <c r="BG785" s="53"/>
      <c r="BH785" s="53"/>
      <c r="BI785" s="53"/>
      <c r="BJ785" s="53"/>
      <c r="BK785" s="53"/>
      <c r="BL785" s="53"/>
      <c r="BM785" s="53"/>
      <c r="BN785" s="53"/>
      <c r="BO785" s="53"/>
      <c r="BP785" s="53"/>
      <c r="BQ785" s="53"/>
      <c r="BR785" s="53"/>
      <c r="BS785" s="53"/>
      <c r="BT785" s="53"/>
      <c r="BU785" s="53"/>
      <c r="BV785" s="53"/>
      <c r="BW785" s="53"/>
      <c r="BX785" s="53"/>
      <c r="BY785" s="53"/>
      <c r="BZ785" s="53"/>
      <c r="CA785" s="53"/>
      <c r="CB785" s="53"/>
      <c r="CC785" s="53"/>
      <c r="CD785" s="53"/>
      <c r="CE785" s="53"/>
      <c r="CF785" s="53"/>
      <c r="CG785" s="53"/>
      <c r="CH785" s="53"/>
      <c r="CI785" s="53"/>
      <c r="CJ785" s="53"/>
      <c r="CK785" s="53"/>
      <c r="CL785" s="53"/>
      <c r="CM785" s="53"/>
      <c r="CN785" s="53"/>
      <c r="CO785" s="53"/>
      <c r="CP785" s="53"/>
      <c r="CQ785" s="53"/>
      <c r="CR785" s="53"/>
      <c r="CS785" s="53"/>
      <c r="CT785" s="53"/>
      <c r="CU785" s="53"/>
      <c r="CV785" s="53"/>
      <c r="CW785" s="53"/>
      <c r="CX785" s="53"/>
      <c r="CY785" s="53"/>
      <c r="CZ785" s="53"/>
      <c r="DA785" s="53"/>
      <c r="DB785" s="53"/>
      <c r="DC785" s="53"/>
      <c r="DD785" s="53"/>
      <c r="DE785" s="53"/>
      <c r="DF785" s="53"/>
      <c r="DG785" s="53"/>
      <c r="DH785" s="53"/>
      <c r="DI785" s="53"/>
      <c r="DJ785" s="53"/>
      <c r="DK785" s="53"/>
      <c r="DL785" s="53"/>
      <c r="DM785" s="53"/>
      <c r="DN785" s="53"/>
      <c r="DO785" s="53"/>
      <c r="DP785" s="53"/>
      <c r="DQ785" s="53"/>
      <c r="DR785" s="53"/>
      <c r="DS785" s="53"/>
      <c r="DT785" s="53"/>
      <c r="DU785" s="53"/>
      <c r="DV785" s="53"/>
      <c r="DW785" s="53"/>
      <c r="DX785" s="53"/>
      <c r="DY785" s="53"/>
      <c r="DZ785" s="53"/>
      <c r="EA785" s="53"/>
      <c r="EB785" s="53"/>
      <c r="EC785" s="53"/>
      <c r="ED785" s="53"/>
      <c r="EE785" s="53"/>
      <c r="EF785" s="53"/>
      <c r="EG785" s="53"/>
      <c r="EH785" s="53"/>
      <c r="EI785" s="53"/>
      <c r="EJ785" s="53"/>
      <c r="EK785" s="53"/>
      <c r="EL785" s="53"/>
      <c r="EM785" s="53"/>
      <c r="EN785" s="53"/>
      <c r="EO785" s="53"/>
      <c r="EP785" s="53"/>
      <c r="EQ785" s="53"/>
      <c r="ER785" s="53"/>
      <c r="ES785" s="53"/>
      <c r="ET785" s="53"/>
      <c r="EU785" s="53"/>
      <c r="EV785" s="53"/>
      <c r="EW785" s="53"/>
      <c r="EX785" s="53"/>
      <c r="EY785" s="53"/>
      <c r="EZ785" s="53"/>
      <c r="FA785" s="53"/>
      <c r="FB785" s="53"/>
      <c r="FC785" s="53"/>
      <c r="FD785" s="53"/>
      <c r="FE785" s="53"/>
      <c r="FF785" s="53"/>
      <c r="FG785" s="53"/>
      <c r="FH785" s="53"/>
      <c r="FI785" s="53"/>
      <c r="FJ785" s="53"/>
      <c r="FK785" s="53"/>
      <c r="FL785" s="53"/>
      <c r="FM785" s="53"/>
      <c r="FN785" s="53"/>
      <c r="FO785" s="53"/>
      <c r="FP785" s="53"/>
      <c r="FQ785" s="53"/>
      <c r="FR785" s="53"/>
      <c r="FS785" s="53"/>
      <c r="FT785" s="53"/>
      <c r="FU785" s="53"/>
      <c r="FV785" s="53"/>
      <c r="FW785" s="53"/>
      <c r="FX785" s="53"/>
      <c r="FY785" s="53"/>
      <c r="FZ785" s="53"/>
      <c r="GA785" s="53"/>
      <c r="GB785" s="53"/>
      <c r="GC785" s="53"/>
      <c r="GD785" s="53"/>
      <c r="GE785" s="53"/>
      <c r="GF785" s="53"/>
      <c r="GG785" s="53"/>
      <c r="GH785" s="53"/>
      <c r="GI785" s="53"/>
      <c r="GJ785" s="53"/>
      <c r="GK785" s="53"/>
      <c r="GL785" s="53"/>
      <c r="GM785" s="53"/>
      <c r="GN785" s="53"/>
      <c r="GO785" s="53"/>
      <c r="GP785" s="53"/>
      <c r="GQ785" s="53"/>
      <c r="GR785" s="53"/>
      <c r="GS785" s="53"/>
      <c r="GT785" s="53"/>
      <c r="GU785" s="53"/>
      <c r="GV785" s="53"/>
      <c r="GW785" s="53"/>
      <c r="GX785" s="53"/>
      <c r="GY785" s="53"/>
      <c r="GZ785" s="53"/>
      <c r="HA785" s="53"/>
      <c r="HB785" s="53"/>
      <c r="HC785" s="53"/>
      <c r="HD785" s="53"/>
      <c r="HE785" s="53"/>
      <c r="HF785" s="53"/>
      <c r="HG785" s="53"/>
      <c r="HH785" s="53"/>
      <c r="HI785" s="53"/>
      <c r="HJ785" s="53"/>
      <c r="HK785" s="53"/>
      <c r="HL785" s="53"/>
      <c r="HM785" s="53"/>
      <c r="HN785" s="53"/>
      <c r="HO785" s="53"/>
      <c r="HP785" s="53"/>
      <c r="HQ785" s="53"/>
      <c r="HR785" s="53"/>
      <c r="HS785" s="53"/>
      <c r="HT785" s="53"/>
      <c r="HU785" s="53"/>
      <c r="HV785" s="53"/>
      <c r="HW785" s="53"/>
      <c r="HX785" s="53"/>
      <c r="HY785" s="53"/>
      <c r="HZ785" s="53"/>
      <c r="IA785" s="53"/>
    </row>
    <row r="786" spans="1:235" ht="11.25">
      <c r="A786" s="1"/>
      <c r="B786" s="1"/>
      <c r="C786" s="1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104"/>
      <c r="O786" s="104"/>
      <c r="P786" s="104"/>
      <c r="Q786" s="53"/>
      <c r="R786" s="53"/>
      <c r="S786" s="53"/>
      <c r="T786" s="53"/>
      <c r="U786" s="53"/>
      <c r="V786" s="53"/>
      <c r="W786" s="53"/>
      <c r="X786" s="53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3"/>
      <c r="AK786" s="53"/>
      <c r="AL786" s="53"/>
      <c r="AM786" s="53"/>
      <c r="AN786" s="53"/>
      <c r="AO786" s="53"/>
      <c r="AP786" s="53"/>
      <c r="AQ786" s="53"/>
      <c r="AR786" s="53"/>
      <c r="AS786" s="53"/>
      <c r="AT786" s="53"/>
      <c r="AU786" s="53"/>
      <c r="AV786" s="53"/>
      <c r="AW786" s="53"/>
      <c r="AX786" s="53"/>
      <c r="AY786" s="53"/>
      <c r="AZ786" s="53"/>
      <c r="BA786" s="53"/>
      <c r="BB786" s="53"/>
      <c r="BC786" s="53"/>
      <c r="BD786" s="53"/>
      <c r="BE786" s="53"/>
      <c r="BF786" s="53"/>
      <c r="BG786" s="53"/>
      <c r="BH786" s="53"/>
      <c r="BI786" s="53"/>
      <c r="BJ786" s="53"/>
      <c r="BK786" s="53"/>
      <c r="BL786" s="53"/>
      <c r="BM786" s="53"/>
      <c r="BN786" s="53"/>
      <c r="BO786" s="53"/>
      <c r="BP786" s="53"/>
      <c r="BQ786" s="53"/>
      <c r="BR786" s="53"/>
      <c r="BS786" s="53"/>
      <c r="BT786" s="53"/>
      <c r="BU786" s="53"/>
      <c r="BV786" s="53"/>
      <c r="BW786" s="53"/>
      <c r="BX786" s="53"/>
      <c r="BY786" s="53"/>
      <c r="BZ786" s="53"/>
      <c r="CA786" s="53"/>
      <c r="CB786" s="53"/>
      <c r="CC786" s="53"/>
      <c r="CD786" s="53"/>
      <c r="CE786" s="53"/>
      <c r="CF786" s="53"/>
      <c r="CG786" s="53"/>
      <c r="CH786" s="53"/>
      <c r="CI786" s="53"/>
      <c r="CJ786" s="53"/>
      <c r="CK786" s="53"/>
      <c r="CL786" s="53"/>
      <c r="CM786" s="53"/>
      <c r="CN786" s="53"/>
      <c r="CO786" s="53"/>
      <c r="CP786" s="53"/>
      <c r="CQ786" s="53"/>
      <c r="CR786" s="53"/>
      <c r="CS786" s="53"/>
      <c r="CT786" s="53"/>
      <c r="CU786" s="53"/>
      <c r="CV786" s="53"/>
      <c r="CW786" s="53"/>
      <c r="CX786" s="53"/>
      <c r="CY786" s="53"/>
      <c r="CZ786" s="53"/>
      <c r="DA786" s="53"/>
      <c r="DB786" s="53"/>
      <c r="DC786" s="53"/>
      <c r="DD786" s="53"/>
      <c r="DE786" s="53"/>
      <c r="DF786" s="53"/>
      <c r="DG786" s="53"/>
      <c r="DH786" s="53"/>
      <c r="DI786" s="53"/>
      <c r="DJ786" s="53"/>
      <c r="DK786" s="53"/>
      <c r="DL786" s="53"/>
      <c r="DM786" s="53"/>
      <c r="DN786" s="53"/>
      <c r="DO786" s="53"/>
      <c r="DP786" s="53"/>
      <c r="DQ786" s="53"/>
      <c r="DR786" s="53"/>
      <c r="DS786" s="53"/>
      <c r="DT786" s="53"/>
      <c r="DU786" s="53"/>
      <c r="DV786" s="53"/>
      <c r="DW786" s="53"/>
      <c r="DX786" s="53"/>
      <c r="DY786" s="53"/>
      <c r="DZ786" s="53"/>
      <c r="EA786" s="53"/>
      <c r="EB786" s="53"/>
      <c r="EC786" s="53"/>
      <c r="ED786" s="53"/>
      <c r="EE786" s="53"/>
      <c r="EF786" s="53"/>
      <c r="EG786" s="53"/>
      <c r="EH786" s="53"/>
      <c r="EI786" s="53"/>
      <c r="EJ786" s="53"/>
      <c r="EK786" s="53"/>
      <c r="EL786" s="53"/>
      <c r="EM786" s="53"/>
      <c r="EN786" s="53"/>
      <c r="EO786" s="53"/>
      <c r="EP786" s="53"/>
      <c r="EQ786" s="53"/>
      <c r="ER786" s="53"/>
      <c r="ES786" s="53"/>
      <c r="ET786" s="53"/>
      <c r="EU786" s="53"/>
      <c r="EV786" s="53"/>
      <c r="EW786" s="53"/>
      <c r="EX786" s="53"/>
      <c r="EY786" s="53"/>
      <c r="EZ786" s="53"/>
      <c r="FA786" s="53"/>
      <c r="FB786" s="53"/>
      <c r="FC786" s="53"/>
      <c r="FD786" s="53"/>
      <c r="FE786" s="53"/>
      <c r="FF786" s="53"/>
      <c r="FG786" s="53"/>
      <c r="FH786" s="53"/>
      <c r="FI786" s="53"/>
      <c r="FJ786" s="53"/>
      <c r="FK786" s="53"/>
      <c r="FL786" s="53"/>
      <c r="FM786" s="53"/>
      <c r="FN786" s="53"/>
      <c r="FO786" s="53"/>
      <c r="FP786" s="53"/>
      <c r="FQ786" s="53"/>
      <c r="FR786" s="53"/>
      <c r="FS786" s="53"/>
      <c r="FT786" s="53"/>
      <c r="FU786" s="53"/>
      <c r="FV786" s="53"/>
      <c r="FW786" s="53"/>
      <c r="FX786" s="53"/>
      <c r="FY786" s="53"/>
      <c r="FZ786" s="53"/>
      <c r="GA786" s="53"/>
      <c r="GB786" s="53"/>
      <c r="GC786" s="53"/>
      <c r="GD786" s="53"/>
      <c r="GE786" s="53"/>
      <c r="GF786" s="53"/>
      <c r="GG786" s="53"/>
      <c r="GH786" s="53"/>
      <c r="GI786" s="53"/>
      <c r="GJ786" s="53"/>
      <c r="GK786" s="53"/>
      <c r="GL786" s="53"/>
      <c r="GM786" s="53"/>
      <c r="GN786" s="53"/>
      <c r="GO786" s="53"/>
      <c r="GP786" s="53"/>
      <c r="GQ786" s="53"/>
      <c r="GR786" s="53"/>
      <c r="GS786" s="53"/>
      <c r="GT786" s="53"/>
      <c r="GU786" s="53"/>
      <c r="GV786" s="53"/>
      <c r="GW786" s="53"/>
      <c r="GX786" s="53"/>
      <c r="GY786" s="53"/>
      <c r="GZ786" s="53"/>
      <c r="HA786" s="53"/>
      <c r="HB786" s="53"/>
      <c r="HC786" s="53"/>
      <c r="HD786" s="53"/>
      <c r="HE786" s="53"/>
      <c r="HF786" s="53"/>
      <c r="HG786" s="53"/>
      <c r="HH786" s="53"/>
      <c r="HI786" s="53"/>
      <c r="HJ786" s="53"/>
      <c r="HK786" s="53"/>
      <c r="HL786" s="53"/>
      <c r="HM786" s="53"/>
      <c r="HN786" s="53"/>
      <c r="HO786" s="53"/>
      <c r="HP786" s="53"/>
      <c r="HQ786" s="53"/>
      <c r="HR786" s="53"/>
      <c r="HS786" s="53"/>
      <c r="HT786" s="53"/>
      <c r="HU786" s="53"/>
      <c r="HV786" s="53"/>
      <c r="HW786" s="53"/>
      <c r="HX786" s="53"/>
      <c r="HY786" s="53"/>
      <c r="HZ786" s="53"/>
      <c r="IA786" s="53"/>
    </row>
    <row r="787" spans="1:235" ht="11.25">
      <c r="A787" s="1"/>
      <c r="B787" s="1"/>
      <c r="C787" s="1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104"/>
      <c r="O787" s="104"/>
      <c r="P787" s="104"/>
      <c r="Q787" s="53"/>
      <c r="R787" s="53"/>
      <c r="S787" s="53"/>
      <c r="T787" s="53"/>
      <c r="U787" s="53"/>
      <c r="V787" s="53"/>
      <c r="W787" s="53"/>
      <c r="X787" s="53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3"/>
      <c r="AK787" s="53"/>
      <c r="AL787" s="53"/>
      <c r="AM787" s="53"/>
      <c r="AN787" s="53"/>
      <c r="AO787" s="53"/>
      <c r="AP787" s="53"/>
      <c r="AQ787" s="53"/>
      <c r="AR787" s="53"/>
      <c r="AS787" s="53"/>
      <c r="AT787" s="53"/>
      <c r="AU787" s="53"/>
      <c r="AV787" s="53"/>
      <c r="AW787" s="53"/>
      <c r="AX787" s="53"/>
      <c r="AY787" s="53"/>
      <c r="AZ787" s="53"/>
      <c r="BA787" s="53"/>
      <c r="BB787" s="53"/>
      <c r="BC787" s="53"/>
      <c r="BD787" s="53"/>
      <c r="BE787" s="53"/>
      <c r="BF787" s="53"/>
      <c r="BG787" s="53"/>
      <c r="BH787" s="53"/>
      <c r="BI787" s="53"/>
      <c r="BJ787" s="53"/>
      <c r="BK787" s="53"/>
      <c r="BL787" s="53"/>
      <c r="BM787" s="53"/>
      <c r="BN787" s="53"/>
      <c r="BO787" s="53"/>
      <c r="BP787" s="53"/>
      <c r="BQ787" s="53"/>
      <c r="BR787" s="53"/>
      <c r="BS787" s="53"/>
      <c r="BT787" s="53"/>
      <c r="BU787" s="53"/>
      <c r="BV787" s="53"/>
      <c r="BW787" s="53"/>
      <c r="BX787" s="53"/>
      <c r="BY787" s="53"/>
      <c r="BZ787" s="53"/>
      <c r="CA787" s="53"/>
      <c r="CB787" s="53"/>
      <c r="CC787" s="53"/>
      <c r="CD787" s="53"/>
      <c r="CE787" s="53"/>
      <c r="CF787" s="53"/>
      <c r="CG787" s="53"/>
      <c r="CH787" s="53"/>
      <c r="CI787" s="53"/>
      <c r="CJ787" s="53"/>
      <c r="CK787" s="53"/>
      <c r="CL787" s="53"/>
      <c r="CM787" s="53"/>
      <c r="CN787" s="53"/>
      <c r="CO787" s="53"/>
      <c r="CP787" s="53"/>
      <c r="CQ787" s="53"/>
      <c r="CR787" s="53"/>
      <c r="CS787" s="53"/>
      <c r="CT787" s="53"/>
      <c r="CU787" s="53"/>
      <c r="CV787" s="53"/>
      <c r="CW787" s="53"/>
      <c r="CX787" s="53"/>
      <c r="CY787" s="53"/>
      <c r="CZ787" s="53"/>
      <c r="DA787" s="53"/>
      <c r="DB787" s="53"/>
      <c r="DC787" s="53"/>
      <c r="DD787" s="53"/>
      <c r="DE787" s="53"/>
      <c r="DF787" s="53"/>
      <c r="DG787" s="53"/>
      <c r="DH787" s="53"/>
      <c r="DI787" s="53"/>
      <c r="DJ787" s="53"/>
      <c r="DK787" s="53"/>
      <c r="DL787" s="53"/>
      <c r="DM787" s="53"/>
      <c r="DN787" s="53"/>
      <c r="DO787" s="53"/>
      <c r="DP787" s="53"/>
      <c r="DQ787" s="53"/>
      <c r="DR787" s="53"/>
      <c r="DS787" s="53"/>
      <c r="DT787" s="53"/>
      <c r="DU787" s="53"/>
      <c r="DV787" s="53"/>
      <c r="DW787" s="53"/>
      <c r="DX787" s="53"/>
      <c r="DY787" s="53"/>
      <c r="DZ787" s="53"/>
      <c r="EA787" s="53"/>
      <c r="EB787" s="53"/>
      <c r="EC787" s="53"/>
      <c r="ED787" s="53"/>
      <c r="EE787" s="53"/>
      <c r="EF787" s="53"/>
      <c r="EG787" s="53"/>
      <c r="EH787" s="53"/>
      <c r="EI787" s="53"/>
      <c r="EJ787" s="53"/>
      <c r="EK787" s="53"/>
      <c r="EL787" s="53"/>
      <c r="EM787" s="53"/>
      <c r="EN787" s="53"/>
      <c r="EO787" s="53"/>
      <c r="EP787" s="53"/>
      <c r="EQ787" s="53"/>
      <c r="ER787" s="53"/>
      <c r="ES787" s="53"/>
      <c r="ET787" s="53"/>
      <c r="EU787" s="53"/>
      <c r="EV787" s="53"/>
      <c r="EW787" s="53"/>
      <c r="EX787" s="53"/>
      <c r="EY787" s="53"/>
      <c r="EZ787" s="53"/>
      <c r="FA787" s="53"/>
      <c r="FB787" s="53"/>
      <c r="FC787" s="53"/>
      <c r="FD787" s="53"/>
      <c r="FE787" s="53"/>
      <c r="FF787" s="53"/>
      <c r="FG787" s="53"/>
      <c r="FH787" s="53"/>
      <c r="FI787" s="53"/>
      <c r="FJ787" s="53"/>
      <c r="FK787" s="53"/>
      <c r="FL787" s="53"/>
      <c r="FM787" s="53"/>
      <c r="FN787" s="53"/>
      <c r="FO787" s="53"/>
      <c r="FP787" s="53"/>
      <c r="FQ787" s="53"/>
      <c r="FR787" s="53"/>
      <c r="FS787" s="53"/>
      <c r="FT787" s="53"/>
      <c r="FU787" s="53"/>
      <c r="FV787" s="53"/>
      <c r="FW787" s="53"/>
      <c r="FX787" s="53"/>
      <c r="FY787" s="53"/>
      <c r="FZ787" s="53"/>
      <c r="GA787" s="53"/>
      <c r="GB787" s="53"/>
      <c r="GC787" s="53"/>
      <c r="GD787" s="53"/>
      <c r="GE787" s="53"/>
      <c r="GF787" s="53"/>
      <c r="GG787" s="53"/>
      <c r="GH787" s="53"/>
      <c r="GI787" s="53"/>
      <c r="GJ787" s="53"/>
      <c r="GK787" s="53"/>
      <c r="GL787" s="53"/>
      <c r="GM787" s="53"/>
      <c r="GN787" s="53"/>
      <c r="GO787" s="53"/>
      <c r="GP787" s="53"/>
      <c r="GQ787" s="53"/>
      <c r="GR787" s="53"/>
      <c r="GS787" s="53"/>
      <c r="GT787" s="53"/>
      <c r="GU787" s="53"/>
      <c r="GV787" s="53"/>
      <c r="GW787" s="53"/>
      <c r="GX787" s="53"/>
      <c r="GY787" s="53"/>
      <c r="GZ787" s="53"/>
      <c r="HA787" s="53"/>
      <c r="HB787" s="53"/>
      <c r="HC787" s="53"/>
      <c r="HD787" s="53"/>
      <c r="HE787" s="53"/>
      <c r="HF787" s="53"/>
      <c r="HG787" s="53"/>
      <c r="HH787" s="53"/>
      <c r="HI787" s="53"/>
      <c r="HJ787" s="53"/>
      <c r="HK787" s="53"/>
      <c r="HL787" s="53"/>
      <c r="HM787" s="53"/>
      <c r="HN787" s="53"/>
      <c r="HO787" s="53"/>
      <c r="HP787" s="53"/>
      <c r="HQ787" s="53"/>
      <c r="HR787" s="53"/>
      <c r="HS787" s="53"/>
      <c r="HT787" s="53"/>
      <c r="HU787" s="53"/>
      <c r="HV787" s="53"/>
      <c r="HW787" s="53"/>
      <c r="HX787" s="53"/>
      <c r="HY787" s="53"/>
      <c r="HZ787" s="53"/>
      <c r="IA787" s="53"/>
    </row>
    <row r="788" spans="1:235" ht="11.25">
      <c r="A788" s="1"/>
      <c r="B788" s="1"/>
      <c r="C788" s="1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104"/>
      <c r="O788" s="104"/>
      <c r="P788" s="104"/>
      <c r="Q788" s="53"/>
      <c r="R788" s="53"/>
      <c r="S788" s="53"/>
      <c r="T788" s="53"/>
      <c r="U788" s="53"/>
      <c r="V788" s="53"/>
      <c r="W788" s="53"/>
      <c r="X788" s="53"/>
      <c r="Y788" s="53"/>
      <c r="Z788" s="53"/>
      <c r="AA788" s="53"/>
      <c r="AB788" s="53"/>
      <c r="AC788" s="53"/>
      <c r="AD788" s="53"/>
      <c r="AE788" s="53"/>
      <c r="AF788" s="53"/>
      <c r="AG788" s="53"/>
      <c r="AH788" s="53"/>
      <c r="AI788" s="53"/>
      <c r="AJ788" s="53"/>
      <c r="AK788" s="53"/>
      <c r="AL788" s="53"/>
      <c r="AM788" s="53"/>
      <c r="AN788" s="53"/>
      <c r="AO788" s="53"/>
      <c r="AP788" s="53"/>
      <c r="AQ788" s="53"/>
      <c r="AR788" s="53"/>
      <c r="AS788" s="53"/>
      <c r="AT788" s="53"/>
      <c r="AU788" s="53"/>
      <c r="AV788" s="53"/>
      <c r="AW788" s="53"/>
      <c r="AX788" s="53"/>
      <c r="AY788" s="53"/>
      <c r="AZ788" s="53"/>
      <c r="BA788" s="53"/>
      <c r="BB788" s="53"/>
      <c r="BC788" s="53"/>
      <c r="BD788" s="53"/>
      <c r="BE788" s="53"/>
      <c r="BF788" s="53"/>
      <c r="BG788" s="53"/>
      <c r="BH788" s="53"/>
      <c r="BI788" s="53"/>
      <c r="BJ788" s="53"/>
      <c r="BK788" s="53"/>
      <c r="BL788" s="53"/>
      <c r="BM788" s="53"/>
      <c r="BN788" s="53"/>
      <c r="BO788" s="53"/>
      <c r="BP788" s="53"/>
      <c r="BQ788" s="53"/>
      <c r="BR788" s="53"/>
      <c r="BS788" s="53"/>
      <c r="BT788" s="53"/>
      <c r="BU788" s="53"/>
      <c r="BV788" s="53"/>
      <c r="BW788" s="53"/>
      <c r="BX788" s="53"/>
      <c r="BY788" s="53"/>
      <c r="BZ788" s="53"/>
      <c r="CA788" s="53"/>
      <c r="CB788" s="53"/>
      <c r="CC788" s="53"/>
      <c r="CD788" s="53"/>
      <c r="CE788" s="53"/>
      <c r="CF788" s="53"/>
      <c r="CG788" s="53"/>
      <c r="CH788" s="53"/>
      <c r="CI788" s="53"/>
      <c r="CJ788" s="53"/>
      <c r="CK788" s="53"/>
      <c r="CL788" s="53"/>
      <c r="CM788" s="53"/>
      <c r="CN788" s="53"/>
      <c r="CO788" s="53"/>
      <c r="CP788" s="53"/>
      <c r="CQ788" s="53"/>
      <c r="CR788" s="53"/>
      <c r="CS788" s="53"/>
      <c r="CT788" s="53"/>
      <c r="CU788" s="53"/>
      <c r="CV788" s="53"/>
      <c r="CW788" s="53"/>
      <c r="CX788" s="53"/>
      <c r="CY788" s="53"/>
      <c r="CZ788" s="53"/>
      <c r="DA788" s="53"/>
      <c r="DB788" s="53"/>
      <c r="DC788" s="53"/>
      <c r="DD788" s="53"/>
      <c r="DE788" s="53"/>
      <c r="DF788" s="53"/>
      <c r="DG788" s="53"/>
      <c r="DH788" s="53"/>
      <c r="DI788" s="53"/>
      <c r="DJ788" s="53"/>
      <c r="DK788" s="53"/>
      <c r="DL788" s="53"/>
      <c r="DM788" s="53"/>
      <c r="DN788" s="53"/>
      <c r="DO788" s="53"/>
      <c r="DP788" s="53"/>
      <c r="DQ788" s="53"/>
      <c r="DR788" s="53"/>
      <c r="DS788" s="53"/>
      <c r="DT788" s="53"/>
      <c r="DU788" s="53"/>
      <c r="DV788" s="53"/>
      <c r="DW788" s="53"/>
      <c r="DX788" s="53"/>
      <c r="DY788" s="53"/>
      <c r="DZ788" s="53"/>
      <c r="EA788" s="53"/>
      <c r="EB788" s="53"/>
      <c r="EC788" s="53"/>
      <c r="ED788" s="53"/>
      <c r="EE788" s="53"/>
      <c r="EF788" s="53"/>
      <c r="EG788" s="53"/>
      <c r="EH788" s="53"/>
      <c r="EI788" s="53"/>
      <c r="EJ788" s="53"/>
      <c r="EK788" s="53"/>
      <c r="EL788" s="53"/>
      <c r="EM788" s="53"/>
      <c r="EN788" s="53"/>
      <c r="EO788" s="53"/>
      <c r="EP788" s="53"/>
      <c r="EQ788" s="53"/>
      <c r="ER788" s="53"/>
      <c r="ES788" s="53"/>
      <c r="ET788" s="53"/>
      <c r="EU788" s="53"/>
      <c r="EV788" s="53"/>
      <c r="EW788" s="53"/>
      <c r="EX788" s="53"/>
      <c r="EY788" s="53"/>
      <c r="EZ788" s="53"/>
      <c r="FA788" s="53"/>
      <c r="FB788" s="53"/>
      <c r="FC788" s="53"/>
      <c r="FD788" s="53"/>
      <c r="FE788" s="53"/>
      <c r="FF788" s="53"/>
      <c r="FG788" s="53"/>
      <c r="FH788" s="53"/>
      <c r="FI788" s="53"/>
      <c r="FJ788" s="53"/>
      <c r="FK788" s="53"/>
      <c r="FL788" s="53"/>
      <c r="FM788" s="53"/>
      <c r="FN788" s="53"/>
      <c r="FO788" s="53"/>
      <c r="FP788" s="53"/>
      <c r="FQ788" s="53"/>
      <c r="FR788" s="53"/>
      <c r="FS788" s="53"/>
      <c r="FT788" s="53"/>
      <c r="FU788" s="53"/>
      <c r="FV788" s="53"/>
      <c r="FW788" s="53"/>
      <c r="FX788" s="53"/>
      <c r="FY788" s="53"/>
      <c r="FZ788" s="53"/>
      <c r="GA788" s="53"/>
      <c r="GB788" s="53"/>
      <c r="GC788" s="53"/>
      <c r="GD788" s="53"/>
      <c r="GE788" s="53"/>
      <c r="GF788" s="53"/>
      <c r="GG788" s="53"/>
      <c r="GH788" s="53"/>
      <c r="GI788" s="53"/>
      <c r="GJ788" s="53"/>
      <c r="GK788" s="53"/>
      <c r="GL788" s="53"/>
      <c r="GM788" s="53"/>
      <c r="GN788" s="53"/>
      <c r="GO788" s="53"/>
      <c r="GP788" s="53"/>
      <c r="GQ788" s="53"/>
      <c r="GR788" s="53"/>
      <c r="GS788" s="53"/>
      <c r="GT788" s="53"/>
      <c r="GU788" s="53"/>
      <c r="GV788" s="53"/>
      <c r="GW788" s="53"/>
      <c r="GX788" s="53"/>
      <c r="GY788" s="53"/>
      <c r="GZ788" s="53"/>
      <c r="HA788" s="53"/>
      <c r="HB788" s="53"/>
      <c r="HC788" s="53"/>
      <c r="HD788" s="53"/>
      <c r="HE788" s="53"/>
      <c r="HF788" s="53"/>
      <c r="HG788" s="53"/>
      <c r="HH788" s="53"/>
      <c r="HI788" s="53"/>
      <c r="HJ788" s="53"/>
      <c r="HK788" s="53"/>
      <c r="HL788" s="53"/>
      <c r="HM788" s="53"/>
      <c r="HN788" s="53"/>
      <c r="HO788" s="53"/>
      <c r="HP788" s="53"/>
      <c r="HQ788" s="53"/>
      <c r="HR788" s="53"/>
      <c r="HS788" s="53"/>
      <c r="HT788" s="53"/>
      <c r="HU788" s="53"/>
      <c r="HV788" s="53"/>
      <c r="HW788" s="53"/>
      <c r="HX788" s="53"/>
      <c r="HY788" s="53"/>
      <c r="HZ788" s="53"/>
      <c r="IA788" s="53"/>
    </row>
    <row r="789" spans="1:235" ht="11.25">
      <c r="A789" s="1"/>
      <c r="B789" s="1"/>
      <c r="C789" s="1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104"/>
      <c r="O789" s="104"/>
      <c r="P789" s="104"/>
      <c r="Q789" s="53"/>
      <c r="R789" s="53"/>
      <c r="S789" s="53"/>
      <c r="T789" s="53"/>
      <c r="U789" s="53"/>
      <c r="V789" s="53"/>
      <c r="W789" s="53"/>
      <c r="X789" s="53"/>
      <c r="Y789" s="53"/>
      <c r="Z789" s="53"/>
      <c r="AA789" s="53"/>
      <c r="AB789" s="53"/>
      <c r="AC789" s="53"/>
      <c r="AD789" s="53"/>
      <c r="AE789" s="53"/>
      <c r="AF789" s="53"/>
      <c r="AG789" s="53"/>
      <c r="AH789" s="53"/>
      <c r="AI789" s="53"/>
      <c r="AJ789" s="53"/>
      <c r="AK789" s="53"/>
      <c r="AL789" s="53"/>
      <c r="AM789" s="53"/>
      <c r="AN789" s="53"/>
      <c r="AO789" s="53"/>
      <c r="AP789" s="53"/>
      <c r="AQ789" s="53"/>
      <c r="AR789" s="53"/>
      <c r="AS789" s="53"/>
      <c r="AT789" s="53"/>
      <c r="AU789" s="53"/>
      <c r="AV789" s="53"/>
      <c r="AW789" s="53"/>
      <c r="AX789" s="53"/>
      <c r="AY789" s="53"/>
      <c r="AZ789" s="53"/>
      <c r="BA789" s="53"/>
      <c r="BB789" s="53"/>
      <c r="BC789" s="53"/>
      <c r="BD789" s="53"/>
      <c r="BE789" s="53"/>
      <c r="BF789" s="53"/>
      <c r="BG789" s="53"/>
      <c r="BH789" s="53"/>
      <c r="BI789" s="53"/>
      <c r="BJ789" s="53"/>
      <c r="BK789" s="53"/>
      <c r="BL789" s="53"/>
      <c r="BM789" s="53"/>
      <c r="BN789" s="53"/>
      <c r="BO789" s="53"/>
      <c r="BP789" s="53"/>
      <c r="BQ789" s="53"/>
      <c r="BR789" s="53"/>
      <c r="BS789" s="53"/>
      <c r="BT789" s="53"/>
      <c r="BU789" s="53"/>
      <c r="BV789" s="53"/>
      <c r="BW789" s="53"/>
      <c r="BX789" s="53"/>
      <c r="BY789" s="53"/>
      <c r="BZ789" s="53"/>
      <c r="CA789" s="53"/>
      <c r="CB789" s="53"/>
      <c r="CC789" s="53"/>
      <c r="CD789" s="53"/>
      <c r="CE789" s="53"/>
      <c r="CF789" s="53"/>
      <c r="CG789" s="53"/>
      <c r="CH789" s="53"/>
      <c r="CI789" s="53"/>
      <c r="CJ789" s="53"/>
      <c r="CK789" s="53"/>
      <c r="CL789" s="53"/>
      <c r="CM789" s="53"/>
      <c r="CN789" s="53"/>
      <c r="CO789" s="53"/>
      <c r="CP789" s="53"/>
      <c r="CQ789" s="53"/>
      <c r="CR789" s="53"/>
      <c r="CS789" s="53"/>
      <c r="CT789" s="53"/>
      <c r="CU789" s="53"/>
      <c r="CV789" s="53"/>
      <c r="CW789" s="53"/>
      <c r="CX789" s="53"/>
      <c r="CY789" s="53"/>
      <c r="CZ789" s="53"/>
      <c r="DA789" s="53"/>
      <c r="DB789" s="53"/>
      <c r="DC789" s="53"/>
      <c r="DD789" s="53"/>
      <c r="DE789" s="53"/>
      <c r="DF789" s="53"/>
      <c r="DG789" s="53"/>
      <c r="DH789" s="53"/>
      <c r="DI789" s="53"/>
      <c r="DJ789" s="53"/>
      <c r="DK789" s="53"/>
      <c r="DL789" s="53"/>
      <c r="DM789" s="53"/>
      <c r="DN789" s="53"/>
      <c r="DO789" s="53"/>
      <c r="DP789" s="53"/>
      <c r="DQ789" s="53"/>
      <c r="DR789" s="53"/>
      <c r="DS789" s="53"/>
      <c r="DT789" s="53"/>
      <c r="DU789" s="53"/>
      <c r="DV789" s="53"/>
      <c r="DW789" s="53"/>
      <c r="DX789" s="53"/>
      <c r="DY789" s="53"/>
      <c r="DZ789" s="53"/>
      <c r="EA789" s="53"/>
      <c r="EB789" s="53"/>
      <c r="EC789" s="53"/>
      <c r="ED789" s="53"/>
      <c r="EE789" s="53"/>
      <c r="EF789" s="53"/>
      <c r="EG789" s="53"/>
      <c r="EH789" s="53"/>
      <c r="EI789" s="53"/>
      <c r="EJ789" s="53"/>
      <c r="EK789" s="53"/>
      <c r="EL789" s="53"/>
      <c r="EM789" s="53"/>
      <c r="EN789" s="53"/>
      <c r="EO789" s="53"/>
      <c r="EP789" s="53"/>
      <c r="EQ789" s="53"/>
      <c r="ER789" s="53"/>
      <c r="ES789" s="53"/>
      <c r="ET789" s="53"/>
      <c r="EU789" s="53"/>
      <c r="EV789" s="53"/>
      <c r="EW789" s="53"/>
      <c r="EX789" s="53"/>
      <c r="EY789" s="53"/>
      <c r="EZ789" s="53"/>
      <c r="FA789" s="53"/>
      <c r="FB789" s="53"/>
      <c r="FC789" s="53"/>
      <c r="FD789" s="53"/>
      <c r="FE789" s="53"/>
      <c r="FF789" s="53"/>
      <c r="FG789" s="53"/>
      <c r="FH789" s="53"/>
      <c r="FI789" s="53"/>
      <c r="FJ789" s="53"/>
      <c r="FK789" s="53"/>
      <c r="FL789" s="53"/>
      <c r="FM789" s="53"/>
      <c r="FN789" s="53"/>
      <c r="FO789" s="53"/>
      <c r="FP789" s="53"/>
      <c r="FQ789" s="53"/>
      <c r="FR789" s="53"/>
      <c r="FS789" s="53"/>
      <c r="FT789" s="53"/>
      <c r="FU789" s="53"/>
      <c r="FV789" s="53"/>
      <c r="FW789" s="53"/>
      <c r="FX789" s="53"/>
      <c r="FY789" s="53"/>
      <c r="FZ789" s="53"/>
      <c r="GA789" s="53"/>
      <c r="GB789" s="53"/>
      <c r="GC789" s="53"/>
      <c r="GD789" s="53"/>
      <c r="GE789" s="53"/>
      <c r="GF789" s="53"/>
      <c r="GG789" s="53"/>
      <c r="GH789" s="53"/>
      <c r="GI789" s="53"/>
      <c r="GJ789" s="53"/>
      <c r="GK789" s="53"/>
      <c r="GL789" s="53"/>
      <c r="GM789" s="53"/>
      <c r="GN789" s="53"/>
      <c r="GO789" s="53"/>
      <c r="GP789" s="53"/>
      <c r="GQ789" s="53"/>
      <c r="GR789" s="53"/>
      <c r="GS789" s="53"/>
      <c r="GT789" s="53"/>
      <c r="GU789" s="53"/>
      <c r="GV789" s="53"/>
      <c r="GW789" s="53"/>
      <c r="GX789" s="53"/>
      <c r="GY789" s="53"/>
      <c r="GZ789" s="53"/>
      <c r="HA789" s="53"/>
      <c r="HB789" s="53"/>
      <c r="HC789" s="53"/>
      <c r="HD789" s="53"/>
      <c r="HE789" s="53"/>
      <c r="HF789" s="53"/>
      <c r="HG789" s="53"/>
      <c r="HH789" s="53"/>
      <c r="HI789" s="53"/>
      <c r="HJ789" s="53"/>
      <c r="HK789" s="53"/>
      <c r="HL789" s="53"/>
      <c r="HM789" s="53"/>
      <c r="HN789" s="53"/>
      <c r="HO789" s="53"/>
      <c r="HP789" s="53"/>
      <c r="HQ789" s="53"/>
      <c r="HR789" s="53"/>
      <c r="HS789" s="53"/>
      <c r="HT789" s="53"/>
      <c r="HU789" s="53"/>
      <c r="HV789" s="53"/>
      <c r="HW789" s="53"/>
      <c r="HX789" s="53"/>
      <c r="HY789" s="53"/>
      <c r="HZ789" s="53"/>
      <c r="IA789" s="53"/>
    </row>
    <row r="790" spans="1:235" ht="11.25">
      <c r="A790" s="1"/>
      <c r="B790" s="1"/>
      <c r="C790" s="1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104"/>
      <c r="O790" s="104"/>
      <c r="P790" s="104"/>
      <c r="Q790" s="53"/>
      <c r="R790" s="53"/>
      <c r="S790" s="53"/>
      <c r="T790" s="53"/>
      <c r="U790" s="53"/>
      <c r="V790" s="53"/>
      <c r="W790" s="53"/>
      <c r="X790" s="53"/>
      <c r="Y790" s="53"/>
      <c r="Z790" s="53"/>
      <c r="AA790" s="53"/>
      <c r="AB790" s="53"/>
      <c r="AC790" s="53"/>
      <c r="AD790" s="53"/>
      <c r="AE790" s="53"/>
      <c r="AF790" s="53"/>
      <c r="AG790" s="53"/>
      <c r="AH790" s="53"/>
      <c r="AI790" s="53"/>
      <c r="AJ790" s="53"/>
      <c r="AK790" s="53"/>
      <c r="AL790" s="53"/>
      <c r="AM790" s="53"/>
      <c r="AN790" s="53"/>
      <c r="AO790" s="53"/>
      <c r="AP790" s="53"/>
      <c r="AQ790" s="53"/>
      <c r="AR790" s="53"/>
      <c r="AS790" s="53"/>
      <c r="AT790" s="53"/>
      <c r="AU790" s="53"/>
      <c r="AV790" s="53"/>
      <c r="AW790" s="53"/>
      <c r="AX790" s="53"/>
      <c r="AY790" s="53"/>
      <c r="AZ790" s="53"/>
      <c r="BA790" s="53"/>
      <c r="BB790" s="53"/>
      <c r="BC790" s="53"/>
      <c r="BD790" s="53"/>
      <c r="BE790" s="53"/>
      <c r="BF790" s="53"/>
      <c r="BG790" s="53"/>
      <c r="BH790" s="53"/>
      <c r="BI790" s="53"/>
      <c r="BJ790" s="53"/>
      <c r="BK790" s="53"/>
      <c r="BL790" s="53"/>
      <c r="BM790" s="53"/>
      <c r="BN790" s="53"/>
      <c r="BO790" s="53"/>
      <c r="BP790" s="53"/>
      <c r="BQ790" s="53"/>
      <c r="BR790" s="53"/>
      <c r="BS790" s="53"/>
      <c r="BT790" s="53"/>
      <c r="BU790" s="53"/>
      <c r="BV790" s="53"/>
      <c r="BW790" s="53"/>
      <c r="BX790" s="53"/>
      <c r="BY790" s="53"/>
      <c r="BZ790" s="53"/>
      <c r="CA790" s="53"/>
      <c r="CB790" s="53"/>
      <c r="CC790" s="53"/>
      <c r="CD790" s="53"/>
      <c r="CE790" s="53"/>
      <c r="CF790" s="53"/>
      <c r="CG790" s="53"/>
      <c r="CH790" s="53"/>
      <c r="CI790" s="53"/>
      <c r="CJ790" s="53"/>
      <c r="CK790" s="53"/>
      <c r="CL790" s="53"/>
      <c r="CM790" s="53"/>
      <c r="CN790" s="53"/>
      <c r="CO790" s="53"/>
      <c r="CP790" s="53"/>
      <c r="CQ790" s="53"/>
      <c r="CR790" s="53"/>
      <c r="CS790" s="53"/>
      <c r="CT790" s="53"/>
      <c r="CU790" s="53"/>
      <c r="CV790" s="53"/>
      <c r="CW790" s="53"/>
      <c r="CX790" s="53"/>
      <c r="CY790" s="53"/>
      <c r="CZ790" s="53"/>
      <c r="DA790" s="53"/>
      <c r="DB790" s="53"/>
      <c r="DC790" s="53"/>
      <c r="DD790" s="53"/>
      <c r="DE790" s="53"/>
      <c r="DF790" s="53"/>
      <c r="DG790" s="53"/>
      <c r="DH790" s="53"/>
      <c r="DI790" s="53"/>
      <c r="DJ790" s="53"/>
      <c r="DK790" s="53"/>
      <c r="DL790" s="53"/>
      <c r="DM790" s="53"/>
      <c r="DN790" s="53"/>
      <c r="DO790" s="53"/>
      <c r="DP790" s="53"/>
      <c r="DQ790" s="53"/>
      <c r="DR790" s="53"/>
      <c r="DS790" s="53"/>
      <c r="DT790" s="53"/>
      <c r="DU790" s="53"/>
      <c r="DV790" s="53"/>
      <c r="DW790" s="53"/>
      <c r="DX790" s="53"/>
      <c r="DY790" s="53"/>
      <c r="DZ790" s="53"/>
      <c r="EA790" s="53"/>
      <c r="EB790" s="53"/>
      <c r="EC790" s="53"/>
      <c r="ED790" s="53"/>
      <c r="EE790" s="53"/>
      <c r="EF790" s="53"/>
      <c r="EG790" s="53"/>
      <c r="EH790" s="53"/>
      <c r="EI790" s="53"/>
      <c r="EJ790" s="53"/>
      <c r="EK790" s="53"/>
      <c r="EL790" s="53"/>
      <c r="EM790" s="53"/>
      <c r="EN790" s="53"/>
      <c r="EO790" s="53"/>
      <c r="EP790" s="53"/>
      <c r="EQ790" s="53"/>
      <c r="ER790" s="53"/>
      <c r="ES790" s="53"/>
      <c r="ET790" s="53"/>
      <c r="EU790" s="53"/>
      <c r="EV790" s="53"/>
      <c r="EW790" s="53"/>
      <c r="EX790" s="53"/>
      <c r="EY790" s="53"/>
      <c r="EZ790" s="53"/>
      <c r="FA790" s="53"/>
      <c r="FB790" s="53"/>
      <c r="FC790" s="53"/>
      <c r="FD790" s="53"/>
      <c r="FE790" s="53"/>
      <c r="FF790" s="53"/>
      <c r="FG790" s="53"/>
      <c r="FH790" s="53"/>
      <c r="FI790" s="53"/>
      <c r="FJ790" s="53"/>
      <c r="FK790" s="53"/>
      <c r="FL790" s="53"/>
      <c r="FM790" s="53"/>
      <c r="FN790" s="53"/>
      <c r="FO790" s="53"/>
      <c r="FP790" s="53"/>
      <c r="FQ790" s="53"/>
      <c r="FR790" s="53"/>
      <c r="FS790" s="53"/>
      <c r="FT790" s="53"/>
      <c r="FU790" s="53"/>
      <c r="FV790" s="53"/>
      <c r="FW790" s="53"/>
      <c r="FX790" s="53"/>
      <c r="FY790" s="53"/>
      <c r="FZ790" s="53"/>
      <c r="GA790" s="53"/>
      <c r="GB790" s="53"/>
      <c r="GC790" s="53"/>
      <c r="GD790" s="53"/>
      <c r="GE790" s="53"/>
      <c r="GF790" s="53"/>
      <c r="GG790" s="53"/>
      <c r="GH790" s="53"/>
      <c r="GI790" s="53"/>
      <c r="GJ790" s="53"/>
      <c r="GK790" s="53"/>
      <c r="GL790" s="53"/>
      <c r="GM790" s="53"/>
      <c r="GN790" s="53"/>
      <c r="GO790" s="53"/>
      <c r="GP790" s="53"/>
      <c r="GQ790" s="53"/>
      <c r="GR790" s="53"/>
      <c r="GS790" s="53"/>
      <c r="GT790" s="53"/>
      <c r="GU790" s="53"/>
      <c r="GV790" s="53"/>
      <c r="GW790" s="53"/>
      <c r="GX790" s="53"/>
      <c r="GY790" s="53"/>
      <c r="GZ790" s="53"/>
      <c r="HA790" s="53"/>
      <c r="HB790" s="53"/>
      <c r="HC790" s="53"/>
      <c r="HD790" s="53"/>
      <c r="HE790" s="53"/>
      <c r="HF790" s="53"/>
      <c r="HG790" s="53"/>
      <c r="HH790" s="53"/>
      <c r="HI790" s="53"/>
      <c r="HJ790" s="53"/>
      <c r="HK790" s="53"/>
      <c r="HL790" s="53"/>
      <c r="HM790" s="53"/>
      <c r="HN790" s="53"/>
      <c r="HO790" s="53"/>
      <c r="HP790" s="53"/>
      <c r="HQ790" s="53"/>
      <c r="HR790" s="53"/>
      <c r="HS790" s="53"/>
      <c r="HT790" s="53"/>
      <c r="HU790" s="53"/>
      <c r="HV790" s="53"/>
      <c r="HW790" s="53"/>
      <c r="HX790" s="53"/>
      <c r="HY790" s="53"/>
      <c r="HZ790" s="53"/>
      <c r="IA790" s="53"/>
    </row>
    <row r="791" spans="1:235" ht="11.25">
      <c r="A791" s="1"/>
      <c r="B791" s="1"/>
      <c r="C791" s="1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104"/>
      <c r="O791" s="104"/>
      <c r="P791" s="104"/>
      <c r="Q791" s="53"/>
      <c r="R791" s="53"/>
      <c r="S791" s="53"/>
      <c r="T791" s="53"/>
      <c r="U791" s="53"/>
      <c r="V791" s="53"/>
      <c r="W791" s="53"/>
      <c r="X791" s="53"/>
      <c r="Y791" s="53"/>
      <c r="Z791" s="53"/>
      <c r="AA791" s="53"/>
      <c r="AB791" s="53"/>
      <c r="AC791" s="53"/>
      <c r="AD791" s="53"/>
      <c r="AE791" s="53"/>
      <c r="AF791" s="53"/>
      <c r="AG791" s="53"/>
      <c r="AH791" s="53"/>
      <c r="AI791" s="53"/>
      <c r="AJ791" s="53"/>
      <c r="AK791" s="53"/>
      <c r="AL791" s="53"/>
      <c r="AM791" s="53"/>
      <c r="AN791" s="53"/>
      <c r="AO791" s="53"/>
      <c r="AP791" s="53"/>
      <c r="AQ791" s="53"/>
      <c r="AR791" s="53"/>
      <c r="AS791" s="53"/>
      <c r="AT791" s="53"/>
      <c r="AU791" s="53"/>
      <c r="AV791" s="53"/>
      <c r="AW791" s="53"/>
      <c r="AX791" s="53"/>
      <c r="AY791" s="53"/>
      <c r="AZ791" s="53"/>
      <c r="BA791" s="53"/>
      <c r="BB791" s="53"/>
      <c r="BC791" s="53"/>
      <c r="BD791" s="53"/>
      <c r="BE791" s="53"/>
      <c r="BF791" s="53"/>
      <c r="BG791" s="53"/>
      <c r="BH791" s="53"/>
      <c r="BI791" s="53"/>
      <c r="BJ791" s="53"/>
      <c r="BK791" s="53"/>
      <c r="BL791" s="53"/>
      <c r="BM791" s="53"/>
      <c r="BN791" s="53"/>
      <c r="BO791" s="53"/>
      <c r="BP791" s="53"/>
      <c r="BQ791" s="53"/>
      <c r="BR791" s="53"/>
      <c r="BS791" s="53"/>
      <c r="BT791" s="53"/>
      <c r="BU791" s="53"/>
      <c r="BV791" s="53"/>
      <c r="BW791" s="53"/>
      <c r="BX791" s="53"/>
      <c r="BY791" s="53"/>
      <c r="BZ791" s="53"/>
      <c r="CA791" s="53"/>
      <c r="CB791" s="53"/>
      <c r="CC791" s="53"/>
      <c r="CD791" s="53"/>
      <c r="CE791" s="53"/>
      <c r="CF791" s="53"/>
      <c r="CG791" s="53"/>
      <c r="CH791" s="53"/>
      <c r="CI791" s="53"/>
      <c r="CJ791" s="53"/>
      <c r="CK791" s="53"/>
      <c r="CL791" s="53"/>
      <c r="CM791" s="53"/>
      <c r="CN791" s="53"/>
      <c r="CO791" s="53"/>
      <c r="CP791" s="53"/>
      <c r="CQ791" s="53"/>
      <c r="CR791" s="53"/>
      <c r="CS791" s="53"/>
      <c r="CT791" s="53"/>
      <c r="CU791" s="53"/>
      <c r="CV791" s="53"/>
      <c r="CW791" s="53"/>
      <c r="CX791" s="53"/>
      <c r="CY791" s="53"/>
      <c r="CZ791" s="53"/>
      <c r="DA791" s="53"/>
      <c r="DB791" s="53"/>
      <c r="DC791" s="53"/>
      <c r="DD791" s="53"/>
      <c r="DE791" s="53"/>
      <c r="DF791" s="53"/>
      <c r="DG791" s="53"/>
      <c r="DH791" s="53"/>
      <c r="DI791" s="53"/>
      <c r="DJ791" s="53"/>
      <c r="DK791" s="53"/>
      <c r="DL791" s="53"/>
      <c r="DM791" s="53"/>
      <c r="DN791" s="53"/>
      <c r="DO791" s="53"/>
      <c r="DP791" s="53"/>
      <c r="DQ791" s="53"/>
      <c r="DR791" s="53"/>
      <c r="DS791" s="53"/>
      <c r="DT791" s="53"/>
      <c r="DU791" s="53"/>
      <c r="DV791" s="53"/>
      <c r="DW791" s="53"/>
      <c r="DX791" s="53"/>
      <c r="DY791" s="53"/>
      <c r="DZ791" s="53"/>
      <c r="EA791" s="53"/>
      <c r="EB791" s="53"/>
      <c r="EC791" s="53"/>
      <c r="ED791" s="53"/>
      <c r="EE791" s="53"/>
      <c r="EF791" s="53"/>
      <c r="EG791" s="53"/>
      <c r="EH791" s="53"/>
      <c r="EI791" s="53"/>
      <c r="EJ791" s="53"/>
      <c r="EK791" s="53"/>
      <c r="EL791" s="53"/>
      <c r="EM791" s="53"/>
      <c r="EN791" s="53"/>
      <c r="EO791" s="53"/>
      <c r="EP791" s="53"/>
      <c r="EQ791" s="53"/>
      <c r="ER791" s="53"/>
      <c r="ES791" s="53"/>
      <c r="ET791" s="53"/>
      <c r="EU791" s="53"/>
      <c r="EV791" s="53"/>
      <c r="EW791" s="53"/>
      <c r="EX791" s="53"/>
      <c r="EY791" s="53"/>
      <c r="EZ791" s="53"/>
      <c r="FA791" s="53"/>
      <c r="FB791" s="53"/>
      <c r="FC791" s="53"/>
      <c r="FD791" s="53"/>
      <c r="FE791" s="53"/>
      <c r="FF791" s="53"/>
      <c r="FG791" s="53"/>
      <c r="FH791" s="53"/>
      <c r="FI791" s="53"/>
      <c r="FJ791" s="53"/>
      <c r="FK791" s="53"/>
      <c r="FL791" s="53"/>
      <c r="FM791" s="53"/>
      <c r="FN791" s="53"/>
      <c r="FO791" s="53"/>
      <c r="FP791" s="53"/>
      <c r="FQ791" s="53"/>
      <c r="FR791" s="53"/>
      <c r="FS791" s="53"/>
      <c r="FT791" s="53"/>
      <c r="FU791" s="53"/>
      <c r="FV791" s="53"/>
      <c r="FW791" s="53"/>
      <c r="FX791" s="53"/>
      <c r="FY791" s="53"/>
      <c r="FZ791" s="53"/>
      <c r="GA791" s="53"/>
      <c r="GB791" s="53"/>
      <c r="GC791" s="53"/>
      <c r="GD791" s="53"/>
      <c r="GE791" s="53"/>
      <c r="GF791" s="53"/>
      <c r="GG791" s="53"/>
      <c r="GH791" s="53"/>
      <c r="GI791" s="53"/>
      <c r="GJ791" s="53"/>
      <c r="GK791" s="53"/>
      <c r="GL791" s="53"/>
      <c r="GM791" s="53"/>
      <c r="GN791" s="53"/>
      <c r="GO791" s="53"/>
      <c r="GP791" s="53"/>
      <c r="GQ791" s="53"/>
      <c r="GR791" s="53"/>
      <c r="GS791" s="53"/>
      <c r="GT791" s="53"/>
      <c r="GU791" s="53"/>
      <c r="GV791" s="53"/>
      <c r="GW791" s="53"/>
      <c r="GX791" s="53"/>
      <c r="GY791" s="53"/>
      <c r="GZ791" s="53"/>
      <c r="HA791" s="53"/>
      <c r="HB791" s="53"/>
      <c r="HC791" s="53"/>
      <c r="HD791" s="53"/>
      <c r="HE791" s="53"/>
      <c r="HF791" s="53"/>
      <c r="HG791" s="53"/>
      <c r="HH791" s="53"/>
      <c r="HI791" s="53"/>
      <c r="HJ791" s="53"/>
      <c r="HK791" s="53"/>
      <c r="HL791" s="53"/>
      <c r="HM791" s="53"/>
      <c r="HN791" s="53"/>
      <c r="HO791" s="53"/>
      <c r="HP791" s="53"/>
      <c r="HQ791" s="53"/>
      <c r="HR791" s="53"/>
      <c r="HS791" s="53"/>
      <c r="HT791" s="53"/>
      <c r="HU791" s="53"/>
      <c r="HV791" s="53"/>
      <c r="HW791" s="53"/>
      <c r="HX791" s="53"/>
      <c r="HY791" s="53"/>
      <c r="HZ791" s="53"/>
      <c r="IA791" s="53"/>
    </row>
    <row r="792" spans="1:235" ht="11.25">
      <c r="A792" s="1"/>
      <c r="B792" s="1"/>
      <c r="C792" s="1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104"/>
      <c r="O792" s="104"/>
      <c r="P792" s="104"/>
      <c r="Q792" s="53"/>
      <c r="R792" s="53"/>
      <c r="S792" s="53"/>
      <c r="T792" s="53"/>
      <c r="U792" s="53"/>
      <c r="V792" s="53"/>
      <c r="W792" s="53"/>
      <c r="X792" s="53"/>
      <c r="Y792" s="53"/>
      <c r="Z792" s="53"/>
      <c r="AA792" s="53"/>
      <c r="AB792" s="53"/>
      <c r="AC792" s="53"/>
      <c r="AD792" s="53"/>
      <c r="AE792" s="53"/>
      <c r="AF792" s="53"/>
      <c r="AG792" s="53"/>
      <c r="AH792" s="53"/>
      <c r="AI792" s="53"/>
      <c r="AJ792" s="53"/>
      <c r="AK792" s="53"/>
      <c r="AL792" s="53"/>
      <c r="AM792" s="53"/>
      <c r="AN792" s="53"/>
      <c r="AO792" s="53"/>
      <c r="AP792" s="53"/>
      <c r="AQ792" s="53"/>
      <c r="AR792" s="53"/>
      <c r="AS792" s="53"/>
      <c r="AT792" s="53"/>
      <c r="AU792" s="53"/>
      <c r="AV792" s="53"/>
      <c r="AW792" s="53"/>
      <c r="AX792" s="53"/>
      <c r="AY792" s="53"/>
      <c r="AZ792" s="53"/>
      <c r="BA792" s="53"/>
      <c r="BB792" s="53"/>
      <c r="BC792" s="53"/>
      <c r="BD792" s="53"/>
      <c r="BE792" s="53"/>
      <c r="BF792" s="53"/>
      <c r="BG792" s="53"/>
      <c r="BH792" s="53"/>
      <c r="BI792" s="53"/>
      <c r="BJ792" s="53"/>
      <c r="BK792" s="53"/>
      <c r="BL792" s="53"/>
      <c r="BM792" s="53"/>
      <c r="BN792" s="53"/>
      <c r="BO792" s="53"/>
      <c r="BP792" s="53"/>
      <c r="BQ792" s="53"/>
      <c r="BR792" s="53"/>
      <c r="BS792" s="53"/>
      <c r="BT792" s="53"/>
      <c r="BU792" s="53"/>
      <c r="BV792" s="53"/>
      <c r="BW792" s="53"/>
      <c r="BX792" s="53"/>
      <c r="BY792" s="53"/>
      <c r="BZ792" s="53"/>
      <c r="CA792" s="53"/>
      <c r="CB792" s="53"/>
      <c r="CC792" s="53"/>
      <c r="CD792" s="53"/>
      <c r="CE792" s="53"/>
      <c r="CF792" s="53"/>
      <c r="CG792" s="53"/>
      <c r="CH792" s="53"/>
      <c r="CI792" s="53"/>
      <c r="CJ792" s="53"/>
      <c r="CK792" s="53"/>
      <c r="CL792" s="53"/>
      <c r="CM792" s="53"/>
      <c r="CN792" s="53"/>
      <c r="CO792" s="53"/>
      <c r="CP792" s="53"/>
      <c r="CQ792" s="53"/>
      <c r="CR792" s="53"/>
      <c r="CS792" s="53"/>
      <c r="CT792" s="53"/>
      <c r="CU792" s="53"/>
      <c r="CV792" s="53"/>
      <c r="CW792" s="53"/>
      <c r="CX792" s="53"/>
      <c r="CY792" s="53"/>
      <c r="CZ792" s="53"/>
      <c r="DA792" s="53"/>
      <c r="DB792" s="53"/>
      <c r="DC792" s="53"/>
      <c r="DD792" s="53"/>
      <c r="DE792" s="53"/>
      <c r="DF792" s="53"/>
      <c r="DG792" s="53"/>
      <c r="DH792" s="53"/>
      <c r="DI792" s="53"/>
      <c r="DJ792" s="53"/>
      <c r="DK792" s="53"/>
      <c r="DL792" s="53"/>
      <c r="DM792" s="53"/>
      <c r="DN792" s="53"/>
      <c r="DO792" s="53"/>
      <c r="DP792" s="53"/>
      <c r="DQ792" s="53"/>
      <c r="DR792" s="53"/>
      <c r="DS792" s="53"/>
      <c r="DT792" s="53"/>
      <c r="DU792" s="53"/>
      <c r="DV792" s="53"/>
      <c r="DW792" s="53"/>
      <c r="DX792" s="53"/>
      <c r="DY792" s="53"/>
      <c r="DZ792" s="53"/>
      <c r="EA792" s="53"/>
      <c r="EB792" s="53"/>
      <c r="EC792" s="53"/>
      <c r="ED792" s="53"/>
      <c r="EE792" s="53"/>
      <c r="EF792" s="53"/>
      <c r="EG792" s="53"/>
      <c r="EH792" s="53"/>
      <c r="EI792" s="53"/>
      <c r="EJ792" s="53"/>
      <c r="EK792" s="53"/>
      <c r="EL792" s="53"/>
      <c r="EM792" s="53"/>
      <c r="EN792" s="53"/>
      <c r="EO792" s="53"/>
      <c r="EP792" s="53"/>
      <c r="EQ792" s="53"/>
      <c r="ER792" s="53"/>
      <c r="ES792" s="53"/>
      <c r="ET792" s="53"/>
      <c r="EU792" s="53"/>
      <c r="EV792" s="53"/>
      <c r="EW792" s="53"/>
      <c r="EX792" s="53"/>
      <c r="EY792" s="53"/>
      <c r="EZ792" s="53"/>
      <c r="FA792" s="53"/>
      <c r="FB792" s="53"/>
      <c r="FC792" s="53"/>
      <c r="FD792" s="53"/>
      <c r="FE792" s="53"/>
      <c r="FF792" s="53"/>
      <c r="FG792" s="53"/>
      <c r="FH792" s="53"/>
      <c r="FI792" s="53"/>
      <c r="FJ792" s="53"/>
      <c r="FK792" s="53"/>
      <c r="FL792" s="53"/>
      <c r="FM792" s="53"/>
      <c r="FN792" s="53"/>
      <c r="FO792" s="53"/>
      <c r="FP792" s="53"/>
      <c r="FQ792" s="53"/>
      <c r="FR792" s="53"/>
      <c r="FS792" s="53"/>
      <c r="FT792" s="53"/>
      <c r="FU792" s="53"/>
      <c r="FV792" s="53"/>
      <c r="FW792" s="53"/>
      <c r="FX792" s="53"/>
      <c r="FY792" s="53"/>
      <c r="FZ792" s="53"/>
      <c r="GA792" s="53"/>
      <c r="GB792" s="53"/>
      <c r="GC792" s="53"/>
      <c r="GD792" s="53"/>
      <c r="GE792" s="53"/>
      <c r="GF792" s="53"/>
      <c r="GG792" s="53"/>
      <c r="GH792" s="53"/>
      <c r="GI792" s="53"/>
      <c r="GJ792" s="53"/>
      <c r="GK792" s="53"/>
      <c r="GL792" s="53"/>
      <c r="GM792" s="53"/>
      <c r="GN792" s="53"/>
      <c r="GO792" s="53"/>
      <c r="GP792" s="53"/>
      <c r="GQ792" s="53"/>
      <c r="GR792" s="53"/>
      <c r="GS792" s="53"/>
      <c r="GT792" s="53"/>
      <c r="GU792" s="53"/>
      <c r="GV792" s="53"/>
      <c r="GW792" s="53"/>
      <c r="GX792" s="53"/>
      <c r="GY792" s="53"/>
      <c r="GZ792" s="53"/>
      <c r="HA792" s="53"/>
      <c r="HB792" s="53"/>
      <c r="HC792" s="53"/>
      <c r="HD792" s="53"/>
      <c r="HE792" s="53"/>
      <c r="HF792" s="53"/>
      <c r="HG792" s="53"/>
      <c r="HH792" s="53"/>
      <c r="HI792" s="53"/>
      <c r="HJ792" s="53"/>
      <c r="HK792" s="53"/>
      <c r="HL792" s="53"/>
      <c r="HM792" s="53"/>
      <c r="HN792" s="53"/>
      <c r="HO792" s="53"/>
      <c r="HP792" s="53"/>
      <c r="HQ792" s="53"/>
      <c r="HR792" s="53"/>
      <c r="HS792" s="53"/>
      <c r="HT792" s="53"/>
      <c r="HU792" s="53"/>
      <c r="HV792" s="53"/>
      <c r="HW792" s="53"/>
      <c r="HX792" s="53"/>
      <c r="HY792" s="53"/>
      <c r="HZ792" s="53"/>
      <c r="IA792" s="53"/>
    </row>
    <row r="793" spans="1:235" ht="11.25">
      <c r="A793" s="1"/>
      <c r="B793" s="1"/>
      <c r="C793" s="1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104"/>
      <c r="O793" s="104"/>
      <c r="P793" s="104"/>
      <c r="Q793" s="53"/>
      <c r="R793" s="53"/>
      <c r="S793" s="53"/>
      <c r="T793" s="53"/>
      <c r="U793" s="53"/>
      <c r="V793" s="53"/>
      <c r="W793" s="53"/>
      <c r="X793" s="53"/>
      <c r="Y793" s="53"/>
      <c r="Z793" s="53"/>
      <c r="AA793" s="53"/>
      <c r="AB793" s="53"/>
      <c r="AC793" s="53"/>
      <c r="AD793" s="53"/>
      <c r="AE793" s="53"/>
      <c r="AF793" s="53"/>
      <c r="AG793" s="53"/>
      <c r="AH793" s="53"/>
      <c r="AI793" s="53"/>
      <c r="AJ793" s="53"/>
      <c r="AK793" s="53"/>
      <c r="AL793" s="53"/>
      <c r="AM793" s="53"/>
      <c r="AN793" s="53"/>
      <c r="AO793" s="53"/>
      <c r="AP793" s="53"/>
      <c r="AQ793" s="53"/>
      <c r="AR793" s="53"/>
      <c r="AS793" s="53"/>
      <c r="AT793" s="53"/>
      <c r="AU793" s="53"/>
      <c r="AV793" s="53"/>
      <c r="AW793" s="53"/>
      <c r="AX793" s="53"/>
      <c r="AY793" s="53"/>
      <c r="AZ793" s="53"/>
      <c r="BA793" s="53"/>
      <c r="BB793" s="53"/>
      <c r="BC793" s="53"/>
      <c r="BD793" s="53"/>
      <c r="BE793" s="53"/>
      <c r="BF793" s="53"/>
      <c r="BG793" s="53"/>
      <c r="BH793" s="53"/>
      <c r="BI793" s="53"/>
      <c r="BJ793" s="53"/>
      <c r="BK793" s="53"/>
      <c r="BL793" s="53"/>
      <c r="BM793" s="53"/>
      <c r="BN793" s="53"/>
      <c r="BO793" s="53"/>
      <c r="BP793" s="53"/>
      <c r="BQ793" s="53"/>
      <c r="BR793" s="53"/>
      <c r="BS793" s="53"/>
      <c r="BT793" s="53"/>
      <c r="BU793" s="53"/>
      <c r="BV793" s="53"/>
      <c r="BW793" s="53"/>
      <c r="BX793" s="53"/>
      <c r="BY793" s="53"/>
      <c r="BZ793" s="53"/>
      <c r="CA793" s="53"/>
      <c r="CB793" s="53"/>
      <c r="CC793" s="53"/>
      <c r="CD793" s="53"/>
      <c r="CE793" s="53"/>
      <c r="CF793" s="53"/>
      <c r="CG793" s="53"/>
      <c r="CH793" s="53"/>
      <c r="CI793" s="53"/>
      <c r="CJ793" s="53"/>
      <c r="CK793" s="53"/>
      <c r="CL793" s="53"/>
      <c r="CM793" s="53"/>
      <c r="CN793" s="53"/>
      <c r="CO793" s="53"/>
      <c r="CP793" s="53"/>
      <c r="CQ793" s="53"/>
      <c r="CR793" s="53"/>
      <c r="CS793" s="53"/>
      <c r="CT793" s="53"/>
      <c r="CU793" s="53"/>
      <c r="CV793" s="53"/>
      <c r="CW793" s="53"/>
      <c r="CX793" s="53"/>
      <c r="CY793" s="53"/>
      <c r="CZ793" s="53"/>
      <c r="DA793" s="53"/>
      <c r="DB793" s="53"/>
      <c r="DC793" s="53"/>
      <c r="DD793" s="53"/>
      <c r="DE793" s="53"/>
      <c r="DF793" s="53"/>
      <c r="DG793" s="53"/>
      <c r="DH793" s="53"/>
      <c r="DI793" s="53"/>
      <c r="DJ793" s="53"/>
      <c r="DK793" s="53"/>
      <c r="DL793" s="53"/>
      <c r="DM793" s="53"/>
      <c r="DN793" s="53"/>
      <c r="DO793" s="53"/>
      <c r="DP793" s="53"/>
      <c r="DQ793" s="53"/>
      <c r="DR793" s="53"/>
      <c r="DS793" s="53"/>
      <c r="DT793" s="53"/>
      <c r="DU793" s="53"/>
      <c r="DV793" s="53"/>
      <c r="DW793" s="53"/>
      <c r="DX793" s="53"/>
      <c r="DY793" s="53"/>
      <c r="DZ793" s="53"/>
      <c r="EA793" s="53"/>
      <c r="EB793" s="53"/>
      <c r="EC793" s="53"/>
      <c r="ED793" s="53"/>
      <c r="EE793" s="53"/>
      <c r="EF793" s="53"/>
      <c r="EG793" s="53"/>
      <c r="EH793" s="53"/>
      <c r="EI793" s="53"/>
      <c r="EJ793" s="53"/>
      <c r="EK793" s="53"/>
      <c r="EL793" s="53"/>
      <c r="EM793" s="53"/>
      <c r="EN793" s="53"/>
      <c r="EO793" s="53"/>
      <c r="EP793" s="53"/>
      <c r="EQ793" s="53"/>
      <c r="ER793" s="53"/>
      <c r="ES793" s="53"/>
      <c r="ET793" s="53"/>
      <c r="EU793" s="53"/>
      <c r="EV793" s="53"/>
      <c r="EW793" s="53"/>
      <c r="EX793" s="53"/>
      <c r="EY793" s="53"/>
      <c r="EZ793" s="53"/>
      <c r="FA793" s="53"/>
      <c r="FB793" s="53"/>
      <c r="FC793" s="53"/>
      <c r="FD793" s="53"/>
      <c r="FE793" s="53"/>
      <c r="FF793" s="53"/>
      <c r="FG793" s="53"/>
      <c r="FH793" s="53"/>
      <c r="FI793" s="53"/>
      <c r="FJ793" s="53"/>
      <c r="FK793" s="53"/>
      <c r="FL793" s="53"/>
      <c r="FM793" s="53"/>
      <c r="FN793" s="53"/>
      <c r="FO793" s="53"/>
      <c r="FP793" s="53"/>
      <c r="FQ793" s="53"/>
      <c r="FR793" s="53"/>
      <c r="FS793" s="53"/>
      <c r="FT793" s="53"/>
      <c r="FU793" s="53"/>
      <c r="FV793" s="53"/>
      <c r="FW793" s="53"/>
      <c r="FX793" s="53"/>
      <c r="FY793" s="53"/>
      <c r="FZ793" s="53"/>
      <c r="GA793" s="53"/>
      <c r="GB793" s="53"/>
      <c r="GC793" s="53"/>
      <c r="GD793" s="53"/>
      <c r="GE793" s="53"/>
      <c r="GF793" s="53"/>
      <c r="GG793" s="53"/>
      <c r="GH793" s="53"/>
      <c r="GI793" s="53"/>
      <c r="GJ793" s="53"/>
      <c r="GK793" s="53"/>
      <c r="GL793" s="53"/>
      <c r="GM793" s="53"/>
      <c r="GN793" s="53"/>
      <c r="GO793" s="53"/>
      <c r="GP793" s="53"/>
      <c r="GQ793" s="53"/>
      <c r="GR793" s="53"/>
      <c r="GS793" s="53"/>
      <c r="GT793" s="53"/>
      <c r="GU793" s="53"/>
      <c r="GV793" s="53"/>
      <c r="GW793" s="53"/>
      <c r="GX793" s="53"/>
      <c r="GY793" s="53"/>
      <c r="GZ793" s="53"/>
      <c r="HA793" s="53"/>
      <c r="HB793" s="53"/>
      <c r="HC793" s="53"/>
      <c r="HD793" s="53"/>
      <c r="HE793" s="53"/>
      <c r="HF793" s="53"/>
      <c r="HG793" s="53"/>
      <c r="HH793" s="53"/>
      <c r="HI793" s="53"/>
      <c r="HJ793" s="53"/>
      <c r="HK793" s="53"/>
      <c r="HL793" s="53"/>
      <c r="HM793" s="53"/>
      <c r="HN793" s="53"/>
      <c r="HO793" s="53"/>
      <c r="HP793" s="53"/>
      <c r="HQ793" s="53"/>
      <c r="HR793" s="53"/>
      <c r="HS793" s="53"/>
      <c r="HT793" s="53"/>
      <c r="HU793" s="53"/>
      <c r="HV793" s="53"/>
      <c r="HW793" s="53"/>
      <c r="HX793" s="53"/>
      <c r="HY793" s="53"/>
      <c r="HZ793" s="53"/>
      <c r="IA793" s="53"/>
    </row>
    <row r="794" spans="1:235" ht="11.25">
      <c r="A794" s="1"/>
      <c r="B794" s="1"/>
      <c r="C794" s="1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104"/>
      <c r="O794" s="104"/>
      <c r="P794" s="104"/>
      <c r="Q794" s="53"/>
      <c r="R794" s="53"/>
      <c r="S794" s="53"/>
      <c r="T794" s="53"/>
      <c r="U794" s="53"/>
      <c r="V794" s="53"/>
      <c r="W794" s="53"/>
      <c r="X794" s="53"/>
      <c r="Y794" s="53"/>
      <c r="Z794" s="53"/>
      <c r="AA794" s="53"/>
      <c r="AB794" s="53"/>
      <c r="AC794" s="53"/>
      <c r="AD794" s="53"/>
      <c r="AE794" s="53"/>
      <c r="AF794" s="53"/>
      <c r="AG794" s="53"/>
      <c r="AH794" s="53"/>
      <c r="AI794" s="53"/>
      <c r="AJ794" s="53"/>
      <c r="AK794" s="53"/>
      <c r="AL794" s="53"/>
      <c r="AM794" s="53"/>
      <c r="AN794" s="53"/>
      <c r="AO794" s="53"/>
      <c r="AP794" s="53"/>
      <c r="AQ794" s="53"/>
      <c r="AR794" s="53"/>
      <c r="AS794" s="53"/>
      <c r="AT794" s="53"/>
      <c r="AU794" s="53"/>
      <c r="AV794" s="53"/>
      <c r="AW794" s="53"/>
      <c r="AX794" s="53"/>
      <c r="AY794" s="53"/>
      <c r="AZ794" s="53"/>
      <c r="BA794" s="53"/>
      <c r="BB794" s="53"/>
      <c r="BC794" s="53"/>
      <c r="BD794" s="53"/>
      <c r="BE794" s="53"/>
      <c r="BF794" s="53"/>
      <c r="BG794" s="53"/>
      <c r="BH794" s="53"/>
      <c r="BI794" s="53"/>
      <c r="BJ794" s="53"/>
      <c r="BK794" s="53"/>
      <c r="BL794" s="53"/>
      <c r="BM794" s="53"/>
      <c r="BN794" s="53"/>
      <c r="BO794" s="53"/>
      <c r="BP794" s="53"/>
      <c r="BQ794" s="53"/>
      <c r="BR794" s="53"/>
      <c r="BS794" s="53"/>
      <c r="BT794" s="53"/>
      <c r="BU794" s="53"/>
      <c r="BV794" s="53"/>
      <c r="BW794" s="53"/>
      <c r="BX794" s="53"/>
      <c r="BY794" s="53"/>
      <c r="BZ794" s="53"/>
      <c r="CA794" s="53"/>
      <c r="CB794" s="53"/>
      <c r="CC794" s="53"/>
      <c r="CD794" s="53"/>
      <c r="CE794" s="53"/>
      <c r="CF794" s="53"/>
      <c r="CG794" s="53"/>
      <c r="CH794" s="53"/>
      <c r="CI794" s="53"/>
      <c r="CJ794" s="53"/>
      <c r="CK794" s="53"/>
      <c r="CL794" s="53"/>
      <c r="CM794" s="53"/>
      <c r="CN794" s="53"/>
      <c r="CO794" s="53"/>
      <c r="CP794" s="53"/>
      <c r="CQ794" s="53"/>
      <c r="CR794" s="53"/>
      <c r="CS794" s="53"/>
      <c r="CT794" s="53"/>
      <c r="CU794" s="53"/>
      <c r="CV794" s="53"/>
      <c r="CW794" s="53"/>
      <c r="CX794" s="53"/>
      <c r="CY794" s="53"/>
      <c r="CZ794" s="53"/>
      <c r="DA794" s="53"/>
      <c r="DB794" s="53"/>
      <c r="DC794" s="53"/>
      <c r="DD794" s="53"/>
      <c r="DE794" s="53"/>
      <c r="DF794" s="53"/>
      <c r="DG794" s="53"/>
      <c r="DH794" s="53"/>
      <c r="DI794" s="53"/>
      <c r="DJ794" s="53"/>
      <c r="DK794" s="53"/>
      <c r="DL794" s="53"/>
      <c r="DM794" s="53"/>
      <c r="DN794" s="53"/>
      <c r="DO794" s="53"/>
      <c r="DP794" s="53"/>
      <c r="DQ794" s="53"/>
      <c r="DR794" s="53"/>
      <c r="DS794" s="53"/>
      <c r="DT794" s="53"/>
      <c r="DU794" s="53"/>
      <c r="DV794" s="53"/>
      <c r="DW794" s="53"/>
      <c r="DX794" s="53"/>
      <c r="DY794" s="53"/>
      <c r="DZ794" s="53"/>
      <c r="EA794" s="53"/>
      <c r="EB794" s="53"/>
      <c r="EC794" s="53"/>
      <c r="ED794" s="53"/>
      <c r="EE794" s="53"/>
      <c r="EF794" s="53"/>
      <c r="EG794" s="53"/>
      <c r="EH794" s="53"/>
      <c r="EI794" s="53"/>
      <c r="EJ794" s="53"/>
      <c r="EK794" s="53"/>
      <c r="EL794" s="53"/>
      <c r="EM794" s="53"/>
      <c r="EN794" s="53"/>
      <c r="EO794" s="53"/>
      <c r="EP794" s="53"/>
      <c r="EQ794" s="53"/>
      <c r="ER794" s="53"/>
      <c r="ES794" s="53"/>
      <c r="ET794" s="53"/>
      <c r="EU794" s="53"/>
      <c r="EV794" s="53"/>
      <c r="EW794" s="53"/>
      <c r="EX794" s="53"/>
      <c r="EY794" s="53"/>
      <c r="EZ794" s="53"/>
      <c r="FA794" s="53"/>
      <c r="FB794" s="53"/>
      <c r="FC794" s="53"/>
      <c r="FD794" s="53"/>
      <c r="FE794" s="53"/>
      <c r="FF794" s="53"/>
      <c r="FG794" s="53"/>
      <c r="FH794" s="53"/>
      <c r="FI794" s="53"/>
      <c r="FJ794" s="53"/>
      <c r="FK794" s="53"/>
      <c r="FL794" s="53"/>
      <c r="FM794" s="53"/>
      <c r="FN794" s="53"/>
      <c r="FO794" s="53"/>
      <c r="FP794" s="53"/>
      <c r="FQ794" s="53"/>
      <c r="FR794" s="53"/>
      <c r="FS794" s="53"/>
      <c r="FT794" s="53"/>
      <c r="FU794" s="53"/>
      <c r="FV794" s="53"/>
      <c r="FW794" s="53"/>
      <c r="FX794" s="53"/>
      <c r="FY794" s="53"/>
      <c r="FZ794" s="53"/>
      <c r="GA794" s="53"/>
      <c r="GB794" s="53"/>
      <c r="GC794" s="53"/>
      <c r="GD794" s="53"/>
      <c r="GE794" s="53"/>
      <c r="GF794" s="53"/>
      <c r="GG794" s="53"/>
      <c r="GH794" s="53"/>
      <c r="GI794" s="53"/>
      <c r="GJ794" s="53"/>
      <c r="GK794" s="53"/>
      <c r="GL794" s="53"/>
      <c r="GM794" s="53"/>
      <c r="GN794" s="53"/>
      <c r="GO794" s="53"/>
      <c r="GP794" s="53"/>
      <c r="GQ794" s="53"/>
      <c r="GR794" s="53"/>
      <c r="GS794" s="53"/>
      <c r="GT794" s="53"/>
      <c r="GU794" s="53"/>
      <c r="GV794" s="53"/>
      <c r="GW794" s="53"/>
      <c r="GX794" s="53"/>
      <c r="GY794" s="53"/>
      <c r="GZ794" s="53"/>
      <c r="HA794" s="53"/>
      <c r="HB794" s="53"/>
      <c r="HC794" s="53"/>
      <c r="HD794" s="53"/>
      <c r="HE794" s="53"/>
      <c r="HF794" s="53"/>
      <c r="HG794" s="53"/>
      <c r="HH794" s="53"/>
      <c r="HI794" s="53"/>
      <c r="HJ794" s="53"/>
      <c r="HK794" s="53"/>
      <c r="HL794" s="53"/>
      <c r="HM794" s="53"/>
      <c r="HN794" s="53"/>
      <c r="HO794" s="53"/>
      <c r="HP794" s="53"/>
      <c r="HQ794" s="53"/>
      <c r="HR794" s="53"/>
      <c r="HS794" s="53"/>
      <c r="HT794" s="53"/>
      <c r="HU794" s="53"/>
      <c r="HV794" s="53"/>
      <c r="HW794" s="53"/>
      <c r="HX794" s="53"/>
      <c r="HY794" s="53"/>
      <c r="HZ794" s="53"/>
      <c r="IA794" s="53"/>
    </row>
    <row r="795" spans="1:235" ht="11.25">
      <c r="A795" s="1"/>
      <c r="B795" s="1"/>
      <c r="C795" s="1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104"/>
      <c r="O795" s="104"/>
      <c r="P795" s="104"/>
      <c r="Q795" s="53"/>
      <c r="R795" s="53"/>
      <c r="S795" s="53"/>
      <c r="T795" s="53"/>
      <c r="U795" s="53"/>
      <c r="V795" s="53"/>
      <c r="W795" s="53"/>
      <c r="X795" s="53"/>
      <c r="Y795" s="53"/>
      <c r="Z795" s="53"/>
      <c r="AA795" s="53"/>
      <c r="AB795" s="53"/>
      <c r="AC795" s="53"/>
      <c r="AD795" s="53"/>
      <c r="AE795" s="53"/>
      <c r="AF795" s="53"/>
      <c r="AG795" s="53"/>
      <c r="AH795" s="53"/>
      <c r="AI795" s="53"/>
      <c r="AJ795" s="53"/>
      <c r="AK795" s="53"/>
      <c r="AL795" s="53"/>
      <c r="AM795" s="53"/>
      <c r="AN795" s="53"/>
      <c r="AO795" s="53"/>
      <c r="AP795" s="53"/>
      <c r="AQ795" s="53"/>
      <c r="AR795" s="53"/>
      <c r="AS795" s="53"/>
      <c r="AT795" s="53"/>
      <c r="AU795" s="53"/>
      <c r="AV795" s="53"/>
      <c r="AW795" s="53"/>
      <c r="AX795" s="53"/>
      <c r="AY795" s="53"/>
      <c r="AZ795" s="53"/>
      <c r="BA795" s="53"/>
      <c r="BB795" s="53"/>
      <c r="BC795" s="53"/>
      <c r="BD795" s="53"/>
      <c r="BE795" s="53"/>
      <c r="BF795" s="53"/>
      <c r="BG795" s="53"/>
      <c r="BH795" s="53"/>
      <c r="BI795" s="53"/>
      <c r="BJ795" s="53"/>
      <c r="BK795" s="53"/>
      <c r="BL795" s="53"/>
      <c r="BM795" s="53"/>
      <c r="BN795" s="53"/>
      <c r="BO795" s="53"/>
      <c r="BP795" s="53"/>
      <c r="BQ795" s="53"/>
      <c r="BR795" s="53"/>
      <c r="BS795" s="53"/>
      <c r="BT795" s="53"/>
      <c r="BU795" s="53"/>
      <c r="BV795" s="53"/>
      <c r="BW795" s="53"/>
      <c r="BX795" s="53"/>
      <c r="BY795" s="53"/>
      <c r="BZ795" s="53"/>
      <c r="CA795" s="53"/>
      <c r="CB795" s="53"/>
      <c r="CC795" s="53"/>
      <c r="CD795" s="53"/>
      <c r="CE795" s="53"/>
      <c r="CF795" s="53"/>
      <c r="CG795" s="53"/>
      <c r="CH795" s="53"/>
      <c r="CI795" s="53"/>
      <c r="CJ795" s="53"/>
      <c r="CK795" s="53"/>
      <c r="CL795" s="53"/>
      <c r="CM795" s="53"/>
      <c r="CN795" s="53"/>
      <c r="CO795" s="53"/>
      <c r="CP795" s="53"/>
      <c r="CQ795" s="53"/>
      <c r="CR795" s="53"/>
      <c r="CS795" s="53"/>
      <c r="CT795" s="53"/>
      <c r="CU795" s="53"/>
      <c r="CV795" s="53"/>
      <c r="CW795" s="53"/>
      <c r="CX795" s="53"/>
      <c r="CY795" s="53"/>
      <c r="CZ795" s="53"/>
      <c r="DA795" s="53"/>
      <c r="DB795" s="53"/>
      <c r="DC795" s="53"/>
      <c r="DD795" s="53"/>
      <c r="DE795" s="53"/>
      <c r="DF795" s="53"/>
      <c r="DG795" s="53"/>
      <c r="DH795" s="53"/>
      <c r="DI795" s="53"/>
      <c r="DJ795" s="53"/>
      <c r="DK795" s="53"/>
      <c r="DL795" s="53"/>
      <c r="DM795" s="53"/>
      <c r="DN795" s="53"/>
      <c r="DO795" s="53"/>
      <c r="DP795" s="53"/>
      <c r="DQ795" s="53"/>
      <c r="DR795" s="53"/>
      <c r="DS795" s="53"/>
      <c r="DT795" s="53"/>
      <c r="DU795" s="53"/>
      <c r="DV795" s="53"/>
      <c r="DW795" s="53"/>
      <c r="DX795" s="53"/>
      <c r="DY795" s="53"/>
      <c r="DZ795" s="53"/>
      <c r="EA795" s="53"/>
      <c r="EB795" s="53"/>
      <c r="EC795" s="53"/>
      <c r="ED795" s="53"/>
      <c r="EE795" s="53"/>
      <c r="EF795" s="53"/>
      <c r="EG795" s="53"/>
      <c r="EH795" s="53"/>
      <c r="EI795" s="53"/>
      <c r="EJ795" s="53"/>
      <c r="EK795" s="53"/>
      <c r="EL795" s="53"/>
      <c r="EM795" s="53"/>
      <c r="EN795" s="53"/>
      <c r="EO795" s="53"/>
      <c r="EP795" s="53"/>
      <c r="EQ795" s="53"/>
      <c r="ER795" s="53"/>
      <c r="ES795" s="53"/>
      <c r="ET795" s="53"/>
      <c r="EU795" s="53"/>
      <c r="EV795" s="53"/>
      <c r="EW795" s="53"/>
      <c r="EX795" s="53"/>
      <c r="EY795" s="53"/>
      <c r="EZ795" s="53"/>
      <c r="FA795" s="53"/>
      <c r="FB795" s="53"/>
      <c r="FC795" s="53"/>
      <c r="FD795" s="53"/>
      <c r="FE795" s="53"/>
      <c r="FF795" s="53"/>
      <c r="FG795" s="53"/>
      <c r="FH795" s="53"/>
      <c r="FI795" s="53"/>
      <c r="FJ795" s="53"/>
      <c r="FK795" s="53"/>
      <c r="FL795" s="53"/>
      <c r="FM795" s="53"/>
      <c r="FN795" s="53"/>
      <c r="FO795" s="53"/>
      <c r="FP795" s="53"/>
      <c r="FQ795" s="53"/>
      <c r="FR795" s="53"/>
      <c r="FS795" s="53"/>
      <c r="FT795" s="53"/>
      <c r="FU795" s="53"/>
      <c r="FV795" s="53"/>
      <c r="FW795" s="53"/>
      <c r="FX795" s="53"/>
      <c r="FY795" s="53"/>
      <c r="FZ795" s="53"/>
      <c r="GA795" s="53"/>
      <c r="GB795" s="53"/>
      <c r="GC795" s="53"/>
      <c r="GD795" s="53"/>
      <c r="GE795" s="53"/>
      <c r="GF795" s="53"/>
      <c r="GG795" s="53"/>
      <c r="GH795" s="53"/>
      <c r="GI795" s="53"/>
      <c r="GJ795" s="53"/>
      <c r="GK795" s="53"/>
      <c r="GL795" s="53"/>
      <c r="GM795" s="53"/>
      <c r="GN795" s="53"/>
      <c r="GO795" s="53"/>
      <c r="GP795" s="53"/>
      <c r="GQ795" s="53"/>
      <c r="GR795" s="53"/>
      <c r="GS795" s="53"/>
      <c r="GT795" s="53"/>
      <c r="GU795" s="53"/>
      <c r="GV795" s="53"/>
      <c r="GW795" s="53"/>
      <c r="GX795" s="53"/>
      <c r="GY795" s="53"/>
      <c r="GZ795" s="53"/>
      <c r="HA795" s="53"/>
      <c r="HB795" s="53"/>
      <c r="HC795" s="53"/>
      <c r="HD795" s="53"/>
      <c r="HE795" s="53"/>
      <c r="HF795" s="53"/>
      <c r="HG795" s="53"/>
      <c r="HH795" s="53"/>
      <c r="HI795" s="53"/>
      <c r="HJ795" s="53"/>
      <c r="HK795" s="53"/>
      <c r="HL795" s="53"/>
      <c r="HM795" s="53"/>
      <c r="HN795" s="53"/>
      <c r="HO795" s="53"/>
      <c r="HP795" s="53"/>
      <c r="HQ795" s="53"/>
      <c r="HR795" s="53"/>
      <c r="HS795" s="53"/>
      <c r="HT795" s="53"/>
      <c r="HU795" s="53"/>
      <c r="HV795" s="53"/>
      <c r="HW795" s="53"/>
      <c r="HX795" s="53"/>
      <c r="HY795" s="53"/>
      <c r="HZ795" s="53"/>
      <c r="IA795" s="53"/>
    </row>
    <row r="796" spans="1:235" ht="11.25">
      <c r="A796" s="1"/>
      <c r="B796" s="1"/>
      <c r="C796" s="1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104"/>
      <c r="O796" s="104"/>
      <c r="P796" s="104"/>
      <c r="Q796" s="53"/>
      <c r="R796" s="53"/>
      <c r="S796" s="53"/>
      <c r="T796" s="53"/>
      <c r="U796" s="53"/>
      <c r="V796" s="53"/>
      <c r="W796" s="53"/>
      <c r="X796" s="53"/>
      <c r="Y796" s="53"/>
      <c r="Z796" s="53"/>
      <c r="AA796" s="53"/>
      <c r="AB796" s="53"/>
      <c r="AC796" s="53"/>
      <c r="AD796" s="53"/>
      <c r="AE796" s="53"/>
      <c r="AF796" s="53"/>
      <c r="AG796" s="53"/>
      <c r="AH796" s="53"/>
      <c r="AI796" s="53"/>
      <c r="AJ796" s="53"/>
      <c r="AK796" s="53"/>
      <c r="AL796" s="53"/>
      <c r="AM796" s="53"/>
      <c r="AN796" s="53"/>
      <c r="AO796" s="53"/>
      <c r="AP796" s="53"/>
      <c r="AQ796" s="53"/>
      <c r="AR796" s="53"/>
      <c r="AS796" s="53"/>
      <c r="AT796" s="53"/>
      <c r="AU796" s="53"/>
      <c r="AV796" s="53"/>
      <c r="AW796" s="53"/>
      <c r="AX796" s="53"/>
      <c r="AY796" s="53"/>
      <c r="AZ796" s="53"/>
      <c r="BA796" s="53"/>
      <c r="BB796" s="53"/>
      <c r="BC796" s="53"/>
      <c r="BD796" s="53"/>
      <c r="BE796" s="53"/>
      <c r="BF796" s="53"/>
      <c r="BG796" s="53"/>
      <c r="BH796" s="53"/>
      <c r="BI796" s="53"/>
      <c r="BJ796" s="53"/>
      <c r="BK796" s="53"/>
      <c r="BL796" s="53"/>
      <c r="BM796" s="53"/>
      <c r="BN796" s="53"/>
      <c r="BO796" s="53"/>
      <c r="BP796" s="53"/>
      <c r="BQ796" s="53"/>
      <c r="BR796" s="53"/>
      <c r="BS796" s="53"/>
      <c r="BT796" s="53"/>
      <c r="BU796" s="53"/>
      <c r="BV796" s="53"/>
      <c r="BW796" s="53"/>
      <c r="BX796" s="53"/>
      <c r="BY796" s="53"/>
      <c r="BZ796" s="53"/>
      <c r="CA796" s="53"/>
      <c r="CB796" s="53"/>
      <c r="CC796" s="53"/>
      <c r="CD796" s="53"/>
      <c r="CE796" s="53"/>
      <c r="CF796" s="53"/>
      <c r="CG796" s="53"/>
      <c r="CH796" s="53"/>
      <c r="CI796" s="53"/>
      <c r="CJ796" s="53"/>
      <c r="CK796" s="53"/>
      <c r="CL796" s="53"/>
      <c r="CM796" s="53"/>
      <c r="CN796" s="53"/>
      <c r="CO796" s="53"/>
      <c r="CP796" s="53"/>
      <c r="CQ796" s="53"/>
      <c r="CR796" s="53"/>
      <c r="CS796" s="53"/>
      <c r="CT796" s="53"/>
      <c r="CU796" s="53"/>
      <c r="CV796" s="53"/>
      <c r="CW796" s="53"/>
      <c r="CX796" s="53"/>
      <c r="CY796" s="53"/>
      <c r="CZ796" s="53"/>
      <c r="DA796" s="53"/>
      <c r="DB796" s="53"/>
      <c r="DC796" s="53"/>
      <c r="DD796" s="53"/>
      <c r="DE796" s="53"/>
      <c r="DF796" s="53"/>
      <c r="DG796" s="53"/>
      <c r="DH796" s="53"/>
      <c r="DI796" s="53"/>
      <c r="DJ796" s="53"/>
      <c r="DK796" s="53"/>
      <c r="DL796" s="53"/>
      <c r="DM796" s="53"/>
      <c r="DN796" s="53"/>
      <c r="DO796" s="53"/>
      <c r="DP796" s="53"/>
      <c r="DQ796" s="53"/>
      <c r="DR796" s="53"/>
      <c r="DS796" s="53"/>
      <c r="DT796" s="53"/>
      <c r="DU796" s="53"/>
      <c r="DV796" s="53"/>
      <c r="DW796" s="53"/>
      <c r="DX796" s="53"/>
      <c r="DY796" s="53"/>
      <c r="DZ796" s="53"/>
      <c r="EA796" s="53"/>
      <c r="EB796" s="53"/>
      <c r="EC796" s="53"/>
      <c r="ED796" s="53"/>
      <c r="EE796" s="53"/>
      <c r="EF796" s="53"/>
      <c r="EG796" s="53"/>
      <c r="EH796" s="53"/>
      <c r="EI796" s="53"/>
      <c r="EJ796" s="53"/>
      <c r="EK796" s="53"/>
      <c r="EL796" s="53"/>
      <c r="EM796" s="53"/>
      <c r="EN796" s="53"/>
      <c r="EO796" s="53"/>
      <c r="EP796" s="53"/>
      <c r="EQ796" s="53"/>
      <c r="ER796" s="53"/>
      <c r="ES796" s="53"/>
      <c r="ET796" s="53"/>
      <c r="EU796" s="53"/>
      <c r="EV796" s="53"/>
      <c r="EW796" s="53"/>
      <c r="EX796" s="53"/>
      <c r="EY796" s="53"/>
      <c r="EZ796" s="53"/>
      <c r="FA796" s="53"/>
      <c r="FB796" s="53"/>
      <c r="FC796" s="53"/>
      <c r="FD796" s="53"/>
      <c r="FE796" s="53"/>
      <c r="FF796" s="53"/>
      <c r="FG796" s="53"/>
      <c r="FH796" s="53"/>
      <c r="FI796" s="53"/>
      <c r="FJ796" s="53"/>
      <c r="FK796" s="53"/>
      <c r="FL796" s="53"/>
      <c r="FM796" s="53"/>
      <c r="FN796" s="53"/>
      <c r="FO796" s="53"/>
      <c r="FP796" s="53"/>
      <c r="FQ796" s="53"/>
      <c r="FR796" s="53"/>
      <c r="FS796" s="53"/>
      <c r="FT796" s="53"/>
      <c r="FU796" s="53"/>
      <c r="FV796" s="53"/>
      <c r="FW796" s="53"/>
      <c r="FX796" s="53"/>
      <c r="FY796" s="53"/>
      <c r="FZ796" s="53"/>
      <c r="GA796" s="53"/>
      <c r="GB796" s="53"/>
      <c r="GC796" s="53"/>
      <c r="GD796" s="53"/>
      <c r="GE796" s="53"/>
      <c r="GF796" s="53"/>
      <c r="GG796" s="53"/>
      <c r="GH796" s="53"/>
      <c r="GI796" s="53"/>
      <c r="GJ796" s="53"/>
      <c r="GK796" s="53"/>
      <c r="GL796" s="53"/>
      <c r="GM796" s="53"/>
      <c r="GN796" s="53"/>
      <c r="GO796" s="53"/>
      <c r="GP796" s="53"/>
      <c r="GQ796" s="53"/>
      <c r="GR796" s="53"/>
      <c r="GS796" s="53"/>
      <c r="GT796" s="53"/>
      <c r="GU796" s="53"/>
      <c r="GV796" s="53"/>
      <c r="GW796" s="53"/>
      <c r="GX796" s="53"/>
      <c r="GY796" s="53"/>
      <c r="GZ796" s="53"/>
      <c r="HA796" s="53"/>
      <c r="HB796" s="53"/>
      <c r="HC796" s="53"/>
      <c r="HD796" s="53"/>
      <c r="HE796" s="53"/>
      <c r="HF796" s="53"/>
      <c r="HG796" s="53"/>
      <c r="HH796" s="53"/>
      <c r="HI796" s="53"/>
      <c r="HJ796" s="53"/>
      <c r="HK796" s="53"/>
      <c r="HL796" s="53"/>
      <c r="HM796" s="53"/>
      <c r="HN796" s="53"/>
      <c r="HO796" s="53"/>
      <c r="HP796" s="53"/>
      <c r="HQ796" s="53"/>
      <c r="HR796" s="53"/>
      <c r="HS796" s="53"/>
      <c r="HT796" s="53"/>
      <c r="HU796" s="53"/>
      <c r="HV796" s="53"/>
      <c r="HW796" s="53"/>
      <c r="HX796" s="53"/>
      <c r="HY796" s="53"/>
      <c r="HZ796" s="53"/>
      <c r="IA796" s="53"/>
    </row>
    <row r="797" spans="1:235" ht="11.25">
      <c r="A797" s="1"/>
      <c r="B797" s="1"/>
      <c r="C797" s="1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104"/>
      <c r="O797" s="104"/>
      <c r="P797" s="104"/>
      <c r="Q797" s="53"/>
      <c r="R797" s="53"/>
      <c r="S797" s="53"/>
      <c r="T797" s="53"/>
      <c r="U797" s="53"/>
      <c r="V797" s="53"/>
      <c r="W797" s="53"/>
      <c r="X797" s="53"/>
      <c r="Y797" s="53"/>
      <c r="Z797" s="53"/>
      <c r="AA797" s="53"/>
      <c r="AB797" s="53"/>
      <c r="AC797" s="53"/>
      <c r="AD797" s="53"/>
      <c r="AE797" s="53"/>
      <c r="AF797" s="53"/>
      <c r="AG797" s="53"/>
      <c r="AH797" s="53"/>
      <c r="AI797" s="53"/>
      <c r="AJ797" s="53"/>
      <c r="AK797" s="53"/>
      <c r="AL797" s="53"/>
      <c r="AM797" s="53"/>
      <c r="AN797" s="53"/>
      <c r="AO797" s="53"/>
      <c r="AP797" s="53"/>
      <c r="AQ797" s="53"/>
      <c r="AR797" s="53"/>
      <c r="AS797" s="53"/>
      <c r="AT797" s="53"/>
      <c r="AU797" s="53"/>
      <c r="AV797" s="53"/>
      <c r="AW797" s="53"/>
      <c r="AX797" s="53"/>
      <c r="AY797" s="53"/>
      <c r="AZ797" s="53"/>
      <c r="BA797" s="53"/>
      <c r="BB797" s="53"/>
      <c r="BC797" s="53"/>
      <c r="BD797" s="53"/>
      <c r="BE797" s="53"/>
      <c r="BF797" s="53"/>
      <c r="BG797" s="53"/>
      <c r="BH797" s="53"/>
      <c r="BI797" s="53"/>
      <c r="BJ797" s="53"/>
      <c r="BK797" s="53"/>
      <c r="BL797" s="53"/>
      <c r="BM797" s="53"/>
      <c r="BN797" s="53"/>
      <c r="BO797" s="53"/>
      <c r="BP797" s="53"/>
      <c r="BQ797" s="53"/>
      <c r="BR797" s="53"/>
      <c r="BS797" s="53"/>
      <c r="BT797" s="53"/>
      <c r="BU797" s="53"/>
      <c r="BV797" s="53"/>
      <c r="BW797" s="53"/>
      <c r="BX797" s="53"/>
      <c r="BY797" s="53"/>
      <c r="BZ797" s="53"/>
      <c r="CA797" s="53"/>
      <c r="CB797" s="53"/>
      <c r="CC797" s="53"/>
      <c r="CD797" s="53"/>
      <c r="CE797" s="53"/>
      <c r="CF797" s="53"/>
      <c r="CG797" s="53"/>
      <c r="CH797" s="53"/>
      <c r="CI797" s="53"/>
      <c r="CJ797" s="53"/>
      <c r="CK797" s="53"/>
      <c r="CL797" s="53"/>
      <c r="CM797" s="53"/>
      <c r="CN797" s="53"/>
      <c r="CO797" s="53"/>
      <c r="CP797" s="53"/>
      <c r="CQ797" s="53"/>
      <c r="CR797" s="53"/>
      <c r="CS797" s="53"/>
      <c r="CT797" s="53"/>
      <c r="CU797" s="53"/>
      <c r="CV797" s="53"/>
      <c r="CW797" s="53"/>
      <c r="CX797" s="53"/>
      <c r="CY797" s="53"/>
      <c r="CZ797" s="53"/>
      <c r="DA797" s="53"/>
      <c r="DB797" s="53"/>
      <c r="DC797" s="53"/>
      <c r="DD797" s="53"/>
      <c r="DE797" s="53"/>
      <c r="DF797" s="53"/>
      <c r="DG797" s="53"/>
      <c r="DH797" s="53"/>
      <c r="DI797" s="53"/>
      <c r="DJ797" s="53"/>
      <c r="DK797" s="53"/>
      <c r="DL797" s="53"/>
      <c r="DM797" s="53"/>
      <c r="DN797" s="53"/>
      <c r="DO797" s="53"/>
      <c r="DP797" s="53"/>
      <c r="DQ797" s="53"/>
      <c r="DR797" s="53"/>
      <c r="DS797" s="53"/>
      <c r="DT797" s="53"/>
      <c r="DU797" s="53"/>
      <c r="DV797" s="53"/>
      <c r="DW797" s="53"/>
      <c r="DX797" s="53"/>
      <c r="DY797" s="53"/>
      <c r="DZ797" s="53"/>
      <c r="EA797" s="53"/>
      <c r="EB797" s="53"/>
      <c r="EC797" s="53"/>
      <c r="ED797" s="53"/>
      <c r="EE797" s="53"/>
      <c r="EF797" s="53"/>
      <c r="EG797" s="53"/>
      <c r="EH797" s="53"/>
      <c r="EI797" s="53"/>
      <c r="EJ797" s="53"/>
      <c r="EK797" s="53"/>
      <c r="EL797" s="53"/>
      <c r="EM797" s="53"/>
      <c r="EN797" s="53"/>
      <c r="EO797" s="53"/>
      <c r="EP797" s="53"/>
      <c r="EQ797" s="53"/>
      <c r="ER797" s="53"/>
      <c r="ES797" s="53"/>
      <c r="ET797" s="53"/>
      <c r="EU797" s="53"/>
      <c r="EV797" s="53"/>
      <c r="EW797" s="53"/>
      <c r="EX797" s="53"/>
      <c r="EY797" s="53"/>
      <c r="EZ797" s="53"/>
      <c r="FA797" s="53"/>
      <c r="FB797" s="53"/>
      <c r="FC797" s="53"/>
      <c r="FD797" s="53"/>
      <c r="FE797" s="53"/>
      <c r="FF797" s="53"/>
      <c r="FG797" s="53"/>
      <c r="FH797" s="53"/>
      <c r="FI797" s="53"/>
      <c r="FJ797" s="53"/>
      <c r="FK797" s="53"/>
      <c r="FL797" s="53"/>
      <c r="FM797" s="53"/>
      <c r="FN797" s="53"/>
      <c r="FO797" s="53"/>
      <c r="FP797" s="53"/>
      <c r="FQ797" s="53"/>
      <c r="FR797" s="53"/>
      <c r="FS797" s="53"/>
      <c r="FT797" s="53"/>
      <c r="FU797" s="53"/>
      <c r="FV797" s="53"/>
      <c r="FW797" s="53"/>
      <c r="FX797" s="53"/>
      <c r="FY797" s="53"/>
      <c r="FZ797" s="53"/>
      <c r="GA797" s="53"/>
      <c r="GB797" s="53"/>
      <c r="GC797" s="53"/>
      <c r="GD797" s="53"/>
      <c r="GE797" s="53"/>
      <c r="GF797" s="53"/>
      <c r="GG797" s="53"/>
      <c r="GH797" s="53"/>
      <c r="GI797" s="53"/>
      <c r="GJ797" s="53"/>
      <c r="GK797" s="53"/>
      <c r="GL797" s="53"/>
      <c r="GM797" s="53"/>
      <c r="GN797" s="53"/>
      <c r="GO797" s="53"/>
      <c r="GP797" s="53"/>
      <c r="GQ797" s="53"/>
      <c r="GR797" s="53"/>
      <c r="GS797" s="53"/>
      <c r="GT797" s="53"/>
      <c r="GU797" s="53"/>
      <c r="GV797" s="53"/>
      <c r="GW797" s="53"/>
      <c r="GX797" s="53"/>
      <c r="GY797" s="53"/>
      <c r="GZ797" s="53"/>
      <c r="HA797" s="53"/>
      <c r="HB797" s="53"/>
      <c r="HC797" s="53"/>
      <c r="HD797" s="53"/>
      <c r="HE797" s="53"/>
      <c r="HF797" s="53"/>
      <c r="HG797" s="53"/>
      <c r="HH797" s="53"/>
      <c r="HI797" s="53"/>
      <c r="HJ797" s="53"/>
      <c r="HK797" s="53"/>
      <c r="HL797" s="53"/>
      <c r="HM797" s="53"/>
      <c r="HN797" s="53"/>
      <c r="HO797" s="53"/>
      <c r="HP797" s="53"/>
      <c r="HQ797" s="53"/>
      <c r="HR797" s="53"/>
      <c r="HS797" s="53"/>
      <c r="HT797" s="53"/>
      <c r="HU797" s="53"/>
      <c r="HV797" s="53"/>
      <c r="HW797" s="53"/>
      <c r="HX797" s="53"/>
      <c r="HY797" s="53"/>
      <c r="HZ797" s="53"/>
      <c r="IA797" s="53"/>
    </row>
    <row r="798" spans="1:235" ht="11.25">
      <c r="A798" s="1"/>
      <c r="B798" s="1"/>
      <c r="C798" s="1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104"/>
      <c r="O798" s="104"/>
      <c r="P798" s="104"/>
      <c r="Q798" s="53"/>
      <c r="R798" s="53"/>
      <c r="S798" s="53"/>
      <c r="T798" s="53"/>
      <c r="U798" s="53"/>
      <c r="V798" s="53"/>
      <c r="W798" s="53"/>
      <c r="X798" s="53"/>
      <c r="Y798" s="53"/>
      <c r="Z798" s="53"/>
      <c r="AA798" s="53"/>
      <c r="AB798" s="53"/>
      <c r="AC798" s="53"/>
      <c r="AD798" s="53"/>
      <c r="AE798" s="53"/>
      <c r="AF798" s="53"/>
      <c r="AG798" s="53"/>
      <c r="AH798" s="53"/>
      <c r="AI798" s="53"/>
      <c r="AJ798" s="53"/>
      <c r="AK798" s="53"/>
      <c r="AL798" s="53"/>
      <c r="AM798" s="53"/>
      <c r="AN798" s="53"/>
      <c r="AO798" s="53"/>
      <c r="AP798" s="53"/>
      <c r="AQ798" s="53"/>
      <c r="AR798" s="53"/>
      <c r="AS798" s="53"/>
      <c r="AT798" s="53"/>
      <c r="AU798" s="53"/>
      <c r="AV798" s="53"/>
      <c r="AW798" s="53"/>
      <c r="AX798" s="53"/>
      <c r="AY798" s="53"/>
      <c r="AZ798" s="53"/>
      <c r="BA798" s="53"/>
      <c r="BB798" s="53"/>
      <c r="BC798" s="53"/>
      <c r="BD798" s="53"/>
      <c r="BE798" s="53"/>
      <c r="BF798" s="53"/>
      <c r="BG798" s="53"/>
      <c r="BH798" s="53"/>
      <c r="BI798" s="53"/>
      <c r="BJ798" s="53"/>
      <c r="BK798" s="53"/>
      <c r="BL798" s="53"/>
      <c r="BM798" s="53"/>
      <c r="BN798" s="53"/>
      <c r="BO798" s="53"/>
      <c r="BP798" s="53"/>
      <c r="BQ798" s="53"/>
      <c r="BR798" s="53"/>
      <c r="BS798" s="53"/>
      <c r="BT798" s="53"/>
      <c r="BU798" s="53"/>
      <c r="BV798" s="53"/>
      <c r="BW798" s="53"/>
      <c r="BX798" s="53"/>
      <c r="BY798" s="53"/>
      <c r="BZ798" s="53"/>
      <c r="CA798" s="53"/>
      <c r="CB798" s="53"/>
      <c r="CC798" s="53"/>
      <c r="CD798" s="53"/>
      <c r="CE798" s="53"/>
      <c r="CF798" s="53"/>
      <c r="CG798" s="53"/>
      <c r="CH798" s="53"/>
      <c r="CI798" s="53"/>
      <c r="CJ798" s="53"/>
      <c r="CK798" s="53"/>
      <c r="CL798" s="53"/>
      <c r="CM798" s="53"/>
      <c r="CN798" s="53"/>
      <c r="CO798" s="53"/>
      <c r="CP798" s="53"/>
      <c r="CQ798" s="53"/>
      <c r="CR798" s="53"/>
      <c r="CS798" s="53"/>
      <c r="CT798" s="53"/>
      <c r="CU798" s="53"/>
      <c r="CV798" s="53"/>
      <c r="CW798" s="53"/>
      <c r="CX798" s="53"/>
      <c r="CY798" s="53"/>
      <c r="CZ798" s="53"/>
      <c r="DA798" s="53"/>
      <c r="DB798" s="53"/>
      <c r="DC798" s="53"/>
      <c r="DD798" s="53"/>
      <c r="DE798" s="53"/>
      <c r="DF798" s="53"/>
      <c r="DG798" s="53"/>
      <c r="DH798" s="53"/>
      <c r="DI798" s="53"/>
      <c r="DJ798" s="53"/>
      <c r="DK798" s="53"/>
      <c r="DL798" s="53"/>
      <c r="DM798" s="53"/>
      <c r="DN798" s="53"/>
      <c r="DO798" s="53"/>
      <c r="DP798" s="53"/>
      <c r="DQ798" s="53"/>
      <c r="DR798" s="53"/>
      <c r="DS798" s="53"/>
      <c r="DT798" s="53"/>
      <c r="DU798" s="53"/>
      <c r="DV798" s="53"/>
      <c r="DW798" s="53"/>
      <c r="DX798" s="53"/>
      <c r="DY798" s="53"/>
      <c r="DZ798" s="53"/>
      <c r="EA798" s="53"/>
      <c r="EB798" s="53"/>
      <c r="EC798" s="53"/>
      <c r="ED798" s="53"/>
      <c r="EE798" s="53"/>
      <c r="EF798" s="53"/>
      <c r="EG798" s="53"/>
      <c r="EH798" s="53"/>
      <c r="EI798" s="53"/>
      <c r="EJ798" s="53"/>
      <c r="EK798" s="53"/>
      <c r="EL798" s="53"/>
      <c r="EM798" s="53"/>
      <c r="EN798" s="53"/>
      <c r="EO798" s="53"/>
      <c r="EP798" s="53"/>
      <c r="EQ798" s="53"/>
      <c r="ER798" s="53"/>
      <c r="ES798" s="53"/>
      <c r="ET798" s="53"/>
      <c r="EU798" s="53"/>
      <c r="EV798" s="53"/>
      <c r="EW798" s="53"/>
      <c r="EX798" s="53"/>
      <c r="EY798" s="53"/>
      <c r="EZ798" s="53"/>
      <c r="FA798" s="53"/>
      <c r="FB798" s="53"/>
      <c r="FC798" s="53"/>
      <c r="FD798" s="53"/>
      <c r="FE798" s="53"/>
      <c r="FF798" s="53"/>
      <c r="FG798" s="53"/>
      <c r="FH798" s="53"/>
      <c r="FI798" s="53"/>
      <c r="FJ798" s="53"/>
      <c r="FK798" s="53"/>
      <c r="FL798" s="53"/>
      <c r="FM798" s="53"/>
      <c r="FN798" s="53"/>
      <c r="FO798" s="53"/>
      <c r="FP798" s="53"/>
      <c r="FQ798" s="53"/>
      <c r="FR798" s="53"/>
      <c r="FS798" s="53"/>
      <c r="FT798" s="53"/>
      <c r="FU798" s="53"/>
      <c r="FV798" s="53"/>
      <c r="FW798" s="53"/>
      <c r="FX798" s="53"/>
      <c r="FY798" s="53"/>
      <c r="FZ798" s="53"/>
      <c r="GA798" s="53"/>
      <c r="GB798" s="53"/>
      <c r="GC798" s="53"/>
      <c r="GD798" s="53"/>
      <c r="GE798" s="53"/>
      <c r="GF798" s="53"/>
      <c r="GG798" s="53"/>
      <c r="GH798" s="53"/>
      <c r="GI798" s="53"/>
      <c r="GJ798" s="53"/>
      <c r="GK798" s="53"/>
      <c r="GL798" s="53"/>
      <c r="GM798" s="53"/>
      <c r="GN798" s="53"/>
      <c r="GO798" s="53"/>
      <c r="GP798" s="53"/>
      <c r="GQ798" s="53"/>
      <c r="GR798" s="53"/>
      <c r="GS798" s="53"/>
      <c r="GT798" s="53"/>
      <c r="GU798" s="53"/>
      <c r="GV798" s="53"/>
      <c r="GW798" s="53"/>
      <c r="GX798" s="53"/>
      <c r="GY798" s="53"/>
      <c r="GZ798" s="53"/>
      <c r="HA798" s="53"/>
      <c r="HB798" s="53"/>
      <c r="HC798" s="53"/>
      <c r="HD798" s="53"/>
      <c r="HE798" s="53"/>
      <c r="HF798" s="53"/>
      <c r="HG798" s="53"/>
      <c r="HH798" s="53"/>
      <c r="HI798" s="53"/>
      <c r="HJ798" s="53"/>
      <c r="HK798" s="53"/>
      <c r="HL798" s="53"/>
      <c r="HM798" s="53"/>
      <c r="HN798" s="53"/>
      <c r="HO798" s="53"/>
      <c r="HP798" s="53"/>
      <c r="HQ798" s="53"/>
      <c r="HR798" s="53"/>
      <c r="HS798" s="53"/>
      <c r="HT798" s="53"/>
      <c r="HU798" s="53"/>
      <c r="HV798" s="53"/>
      <c r="HW798" s="53"/>
      <c r="HX798" s="53"/>
      <c r="HY798" s="53"/>
      <c r="HZ798" s="53"/>
      <c r="IA798" s="53"/>
    </row>
    <row r="799" spans="1:235" ht="11.25">
      <c r="A799" s="1"/>
      <c r="B799" s="1"/>
      <c r="C799" s="1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104"/>
      <c r="O799" s="104"/>
      <c r="P799" s="104"/>
      <c r="Q799" s="53"/>
      <c r="R799" s="53"/>
      <c r="S799" s="53"/>
      <c r="T799" s="53"/>
      <c r="U799" s="53"/>
      <c r="V799" s="53"/>
      <c r="W799" s="53"/>
      <c r="X799" s="53"/>
      <c r="Y799" s="53"/>
      <c r="Z799" s="53"/>
      <c r="AA799" s="53"/>
      <c r="AB799" s="53"/>
      <c r="AC799" s="53"/>
      <c r="AD799" s="53"/>
      <c r="AE799" s="53"/>
      <c r="AF799" s="53"/>
      <c r="AG799" s="53"/>
      <c r="AH799" s="53"/>
      <c r="AI799" s="53"/>
      <c r="AJ799" s="53"/>
      <c r="AK799" s="53"/>
      <c r="AL799" s="53"/>
      <c r="AM799" s="53"/>
      <c r="AN799" s="53"/>
      <c r="AO799" s="53"/>
      <c r="AP799" s="53"/>
      <c r="AQ799" s="53"/>
      <c r="AR799" s="53"/>
      <c r="AS799" s="53"/>
      <c r="AT799" s="53"/>
      <c r="AU799" s="53"/>
      <c r="AV799" s="53"/>
      <c r="AW799" s="53"/>
      <c r="AX799" s="53"/>
      <c r="AY799" s="53"/>
      <c r="AZ799" s="53"/>
      <c r="BA799" s="53"/>
      <c r="BB799" s="53"/>
      <c r="BC799" s="53"/>
      <c r="BD799" s="53"/>
      <c r="BE799" s="53"/>
      <c r="BF799" s="53"/>
      <c r="BG799" s="53"/>
      <c r="BH799" s="53"/>
      <c r="BI799" s="53"/>
      <c r="BJ799" s="53"/>
      <c r="BK799" s="53"/>
      <c r="BL799" s="53"/>
      <c r="BM799" s="53"/>
      <c r="BN799" s="53"/>
      <c r="BO799" s="53"/>
      <c r="BP799" s="53"/>
      <c r="BQ799" s="53"/>
      <c r="BR799" s="53"/>
      <c r="BS799" s="53"/>
      <c r="BT799" s="53"/>
      <c r="BU799" s="53"/>
      <c r="BV799" s="53"/>
      <c r="BW799" s="53"/>
      <c r="BX799" s="53"/>
      <c r="BY799" s="53"/>
      <c r="BZ799" s="53"/>
      <c r="CA799" s="53"/>
      <c r="CB799" s="53"/>
      <c r="CC799" s="53"/>
      <c r="CD799" s="53"/>
      <c r="CE799" s="53"/>
      <c r="CF799" s="53"/>
      <c r="CG799" s="53"/>
      <c r="CH799" s="53"/>
      <c r="CI799" s="53"/>
      <c r="CJ799" s="53"/>
      <c r="CK799" s="53"/>
      <c r="CL799" s="53"/>
      <c r="CM799" s="53"/>
      <c r="CN799" s="53"/>
      <c r="CO799" s="53"/>
      <c r="CP799" s="53"/>
      <c r="CQ799" s="53"/>
      <c r="CR799" s="53"/>
      <c r="CS799" s="53"/>
      <c r="CT799" s="53"/>
      <c r="CU799" s="53"/>
      <c r="CV799" s="53"/>
      <c r="CW799" s="53"/>
      <c r="CX799" s="53"/>
      <c r="CY799" s="53"/>
      <c r="CZ799" s="53"/>
      <c r="DA799" s="53"/>
      <c r="DB799" s="53"/>
      <c r="DC799" s="53"/>
      <c r="DD799" s="53"/>
      <c r="DE799" s="53"/>
      <c r="DF799" s="53"/>
      <c r="DG799" s="53"/>
      <c r="DH799" s="53"/>
      <c r="DI799" s="53"/>
      <c r="DJ799" s="53"/>
      <c r="DK799" s="53"/>
      <c r="DL799" s="53"/>
      <c r="DM799" s="53"/>
      <c r="DN799" s="53"/>
      <c r="DO799" s="53"/>
      <c r="DP799" s="53"/>
      <c r="DQ799" s="53"/>
      <c r="DR799" s="53"/>
      <c r="DS799" s="53"/>
      <c r="DT799" s="53"/>
      <c r="DU799" s="53"/>
      <c r="DV799" s="53"/>
      <c r="DW799" s="53"/>
      <c r="DX799" s="53"/>
      <c r="DY799" s="53"/>
      <c r="DZ799" s="53"/>
      <c r="EA799" s="53"/>
      <c r="EB799" s="53"/>
      <c r="EC799" s="53"/>
      <c r="ED799" s="53"/>
      <c r="EE799" s="53"/>
      <c r="EF799" s="53"/>
      <c r="EG799" s="53"/>
      <c r="EH799" s="53"/>
      <c r="EI799" s="53"/>
      <c r="EJ799" s="53"/>
      <c r="EK799" s="53"/>
      <c r="EL799" s="53"/>
      <c r="EM799" s="53"/>
      <c r="EN799" s="53"/>
      <c r="EO799" s="53"/>
      <c r="EP799" s="53"/>
      <c r="EQ799" s="53"/>
      <c r="ER799" s="53"/>
      <c r="ES799" s="53"/>
      <c r="ET799" s="53"/>
      <c r="EU799" s="53"/>
      <c r="EV799" s="53"/>
      <c r="EW799" s="53"/>
      <c r="EX799" s="53"/>
      <c r="EY799" s="53"/>
      <c r="EZ799" s="53"/>
      <c r="FA799" s="53"/>
      <c r="FB799" s="53"/>
      <c r="FC799" s="53"/>
      <c r="FD799" s="53"/>
      <c r="FE799" s="53"/>
      <c r="FF799" s="53"/>
      <c r="FG799" s="53"/>
      <c r="FH799" s="53"/>
      <c r="FI799" s="53"/>
      <c r="FJ799" s="53"/>
      <c r="FK799" s="53"/>
      <c r="FL799" s="53"/>
      <c r="FM799" s="53"/>
      <c r="FN799" s="53"/>
      <c r="FO799" s="53"/>
      <c r="FP799" s="53"/>
      <c r="FQ799" s="53"/>
      <c r="FR799" s="53"/>
      <c r="FS799" s="53"/>
      <c r="FT799" s="53"/>
      <c r="FU799" s="53"/>
      <c r="FV799" s="53"/>
      <c r="FW799" s="53"/>
      <c r="FX799" s="53"/>
      <c r="FY799" s="53"/>
      <c r="FZ799" s="53"/>
      <c r="GA799" s="53"/>
      <c r="GB799" s="53"/>
      <c r="GC799" s="53"/>
      <c r="GD799" s="53"/>
      <c r="GE799" s="53"/>
      <c r="GF799" s="53"/>
      <c r="GG799" s="53"/>
      <c r="GH799" s="53"/>
      <c r="GI799" s="53"/>
      <c r="GJ799" s="53"/>
      <c r="GK799" s="53"/>
      <c r="GL799" s="53"/>
      <c r="GM799" s="53"/>
      <c r="GN799" s="53"/>
      <c r="GO799" s="53"/>
      <c r="GP799" s="53"/>
      <c r="GQ799" s="53"/>
      <c r="GR799" s="53"/>
      <c r="GS799" s="53"/>
      <c r="GT799" s="53"/>
      <c r="GU799" s="53"/>
      <c r="GV799" s="53"/>
      <c r="GW799" s="53"/>
      <c r="GX799" s="53"/>
      <c r="GY799" s="53"/>
      <c r="GZ799" s="53"/>
      <c r="HA799" s="53"/>
      <c r="HB799" s="53"/>
      <c r="HC799" s="53"/>
      <c r="HD799" s="53"/>
      <c r="HE799" s="53"/>
      <c r="HF799" s="53"/>
      <c r="HG799" s="53"/>
      <c r="HH799" s="53"/>
      <c r="HI799" s="53"/>
      <c r="HJ799" s="53"/>
      <c r="HK799" s="53"/>
      <c r="HL799" s="53"/>
      <c r="HM799" s="53"/>
      <c r="HN799" s="53"/>
      <c r="HO799" s="53"/>
      <c r="HP799" s="53"/>
      <c r="HQ799" s="53"/>
      <c r="HR799" s="53"/>
      <c r="HS799" s="53"/>
      <c r="HT799" s="53"/>
      <c r="HU799" s="53"/>
      <c r="HV799" s="53"/>
      <c r="HW799" s="53"/>
      <c r="HX799" s="53"/>
      <c r="HY799" s="53"/>
      <c r="HZ799" s="53"/>
      <c r="IA799" s="53"/>
    </row>
    <row r="800" spans="1:235" ht="11.25">
      <c r="A800" s="1"/>
      <c r="B800" s="1"/>
      <c r="C800" s="1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104"/>
      <c r="O800" s="104"/>
      <c r="P800" s="104"/>
      <c r="Q800" s="53"/>
      <c r="R800" s="53"/>
      <c r="S800" s="53"/>
      <c r="T800" s="53"/>
      <c r="U800" s="53"/>
      <c r="V800" s="53"/>
      <c r="W800" s="53"/>
      <c r="X800" s="53"/>
      <c r="Y800" s="53"/>
      <c r="Z800" s="53"/>
      <c r="AA800" s="53"/>
      <c r="AB800" s="53"/>
      <c r="AC800" s="53"/>
      <c r="AD800" s="53"/>
      <c r="AE800" s="53"/>
      <c r="AF800" s="53"/>
      <c r="AG800" s="53"/>
      <c r="AH800" s="53"/>
      <c r="AI800" s="53"/>
      <c r="AJ800" s="53"/>
      <c r="AK800" s="53"/>
      <c r="AL800" s="53"/>
      <c r="AM800" s="53"/>
      <c r="AN800" s="53"/>
      <c r="AO800" s="53"/>
      <c r="AP800" s="53"/>
      <c r="AQ800" s="53"/>
      <c r="AR800" s="53"/>
      <c r="AS800" s="53"/>
      <c r="AT800" s="53"/>
      <c r="AU800" s="53"/>
      <c r="AV800" s="53"/>
      <c r="AW800" s="53"/>
      <c r="AX800" s="53"/>
      <c r="AY800" s="53"/>
      <c r="AZ800" s="53"/>
      <c r="BA800" s="53"/>
      <c r="BB800" s="53"/>
      <c r="BC800" s="53"/>
      <c r="BD800" s="53"/>
      <c r="BE800" s="53"/>
      <c r="BF800" s="53"/>
      <c r="BG800" s="53"/>
      <c r="BH800" s="53"/>
      <c r="BI800" s="53"/>
      <c r="BJ800" s="53"/>
      <c r="BK800" s="53"/>
      <c r="BL800" s="53"/>
      <c r="BM800" s="53"/>
      <c r="BN800" s="53"/>
      <c r="BO800" s="53"/>
      <c r="BP800" s="53"/>
      <c r="BQ800" s="53"/>
      <c r="BR800" s="53"/>
      <c r="BS800" s="53"/>
      <c r="BT800" s="53"/>
      <c r="BU800" s="53"/>
      <c r="BV800" s="53"/>
      <c r="BW800" s="53"/>
      <c r="BX800" s="53"/>
      <c r="BY800" s="53"/>
      <c r="BZ800" s="53"/>
      <c r="CA800" s="53"/>
      <c r="CB800" s="53"/>
      <c r="CC800" s="53"/>
      <c r="CD800" s="53"/>
      <c r="CE800" s="53"/>
      <c r="CF800" s="53"/>
      <c r="CG800" s="53"/>
      <c r="CH800" s="53"/>
      <c r="CI800" s="53"/>
      <c r="CJ800" s="53"/>
      <c r="CK800" s="53"/>
      <c r="CL800" s="53"/>
      <c r="CM800" s="53"/>
      <c r="CN800" s="53"/>
      <c r="CO800" s="53"/>
      <c r="CP800" s="53"/>
      <c r="CQ800" s="53"/>
      <c r="CR800" s="53"/>
      <c r="CS800" s="53"/>
      <c r="CT800" s="53"/>
      <c r="CU800" s="53"/>
      <c r="CV800" s="53"/>
      <c r="CW800" s="53"/>
      <c r="CX800" s="53"/>
      <c r="CY800" s="53"/>
      <c r="CZ800" s="53"/>
      <c r="DA800" s="53"/>
      <c r="DB800" s="53"/>
      <c r="DC800" s="53"/>
      <c r="DD800" s="53"/>
      <c r="DE800" s="53"/>
      <c r="DF800" s="53"/>
      <c r="DG800" s="53"/>
      <c r="DH800" s="53"/>
      <c r="DI800" s="53"/>
      <c r="DJ800" s="53"/>
      <c r="DK800" s="53"/>
      <c r="DL800" s="53"/>
      <c r="DM800" s="53"/>
      <c r="DN800" s="53"/>
      <c r="DO800" s="53"/>
      <c r="DP800" s="53"/>
      <c r="DQ800" s="53"/>
      <c r="DR800" s="53"/>
      <c r="DS800" s="53"/>
      <c r="DT800" s="53"/>
      <c r="DU800" s="53"/>
      <c r="DV800" s="53"/>
      <c r="DW800" s="53"/>
      <c r="DX800" s="53"/>
      <c r="DY800" s="53"/>
      <c r="DZ800" s="53"/>
      <c r="EA800" s="53"/>
      <c r="EB800" s="53"/>
      <c r="EC800" s="53"/>
      <c r="ED800" s="53"/>
      <c r="EE800" s="53"/>
      <c r="EF800" s="53"/>
      <c r="EG800" s="53"/>
      <c r="EH800" s="53"/>
      <c r="EI800" s="53"/>
      <c r="EJ800" s="53"/>
      <c r="EK800" s="53"/>
      <c r="EL800" s="53"/>
      <c r="EM800" s="53"/>
      <c r="EN800" s="53"/>
      <c r="EO800" s="53"/>
      <c r="EP800" s="53"/>
      <c r="EQ800" s="53"/>
      <c r="ER800" s="53"/>
      <c r="ES800" s="53"/>
      <c r="ET800" s="53"/>
      <c r="EU800" s="53"/>
      <c r="EV800" s="53"/>
      <c r="EW800" s="53"/>
      <c r="EX800" s="53"/>
      <c r="EY800" s="53"/>
      <c r="EZ800" s="53"/>
      <c r="FA800" s="53"/>
      <c r="FB800" s="53"/>
      <c r="FC800" s="53"/>
      <c r="FD800" s="53"/>
      <c r="FE800" s="53"/>
      <c r="FF800" s="53"/>
      <c r="FG800" s="53"/>
      <c r="FH800" s="53"/>
      <c r="FI800" s="53"/>
      <c r="FJ800" s="53"/>
      <c r="FK800" s="53"/>
      <c r="FL800" s="53"/>
      <c r="FM800" s="53"/>
      <c r="FN800" s="53"/>
      <c r="FO800" s="53"/>
      <c r="FP800" s="53"/>
      <c r="FQ800" s="53"/>
      <c r="FR800" s="53"/>
      <c r="FS800" s="53"/>
      <c r="FT800" s="53"/>
      <c r="FU800" s="53"/>
      <c r="FV800" s="53"/>
      <c r="FW800" s="53"/>
      <c r="FX800" s="53"/>
      <c r="FY800" s="53"/>
      <c r="FZ800" s="53"/>
      <c r="GA800" s="53"/>
      <c r="GB800" s="53"/>
      <c r="GC800" s="53"/>
      <c r="GD800" s="53"/>
      <c r="GE800" s="53"/>
      <c r="GF800" s="53"/>
      <c r="GG800" s="53"/>
      <c r="GH800" s="53"/>
      <c r="GI800" s="53"/>
      <c r="GJ800" s="53"/>
      <c r="GK800" s="53"/>
      <c r="GL800" s="53"/>
      <c r="GM800" s="53"/>
      <c r="GN800" s="53"/>
      <c r="GO800" s="53"/>
      <c r="GP800" s="53"/>
      <c r="GQ800" s="53"/>
      <c r="GR800" s="53"/>
      <c r="GS800" s="53"/>
      <c r="GT800" s="53"/>
      <c r="GU800" s="53"/>
      <c r="GV800" s="53"/>
      <c r="GW800" s="53"/>
      <c r="GX800" s="53"/>
      <c r="GY800" s="53"/>
      <c r="GZ800" s="53"/>
      <c r="HA800" s="53"/>
      <c r="HB800" s="53"/>
      <c r="HC800" s="53"/>
      <c r="HD800" s="53"/>
      <c r="HE800" s="53"/>
      <c r="HF800" s="53"/>
      <c r="HG800" s="53"/>
      <c r="HH800" s="53"/>
      <c r="HI800" s="53"/>
      <c r="HJ800" s="53"/>
      <c r="HK800" s="53"/>
      <c r="HL800" s="53"/>
      <c r="HM800" s="53"/>
      <c r="HN800" s="53"/>
      <c r="HO800" s="53"/>
      <c r="HP800" s="53"/>
      <c r="HQ800" s="53"/>
      <c r="HR800" s="53"/>
      <c r="HS800" s="53"/>
      <c r="HT800" s="53"/>
      <c r="HU800" s="53"/>
      <c r="HV800" s="53"/>
      <c r="HW800" s="53"/>
      <c r="HX800" s="53"/>
      <c r="HY800" s="53"/>
      <c r="HZ800" s="53"/>
      <c r="IA800" s="53"/>
    </row>
    <row r="801" spans="1:235" ht="11.25">
      <c r="A801" s="1"/>
      <c r="B801" s="1"/>
      <c r="C801" s="1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104"/>
      <c r="O801" s="104"/>
      <c r="P801" s="104"/>
      <c r="Q801" s="53"/>
      <c r="R801" s="53"/>
      <c r="S801" s="53"/>
      <c r="T801" s="53"/>
      <c r="U801" s="53"/>
      <c r="V801" s="53"/>
      <c r="W801" s="53"/>
      <c r="X801" s="53"/>
      <c r="Y801" s="53"/>
      <c r="Z801" s="53"/>
      <c r="AA801" s="53"/>
      <c r="AB801" s="53"/>
      <c r="AC801" s="53"/>
      <c r="AD801" s="53"/>
      <c r="AE801" s="53"/>
      <c r="AF801" s="53"/>
      <c r="AG801" s="53"/>
      <c r="AH801" s="53"/>
      <c r="AI801" s="53"/>
      <c r="AJ801" s="53"/>
      <c r="AK801" s="53"/>
      <c r="AL801" s="53"/>
      <c r="AM801" s="53"/>
      <c r="AN801" s="53"/>
      <c r="AO801" s="53"/>
      <c r="AP801" s="53"/>
      <c r="AQ801" s="53"/>
      <c r="AR801" s="53"/>
      <c r="AS801" s="53"/>
      <c r="AT801" s="53"/>
      <c r="AU801" s="53"/>
      <c r="AV801" s="53"/>
      <c r="AW801" s="53"/>
      <c r="AX801" s="53"/>
      <c r="AY801" s="53"/>
      <c r="AZ801" s="53"/>
      <c r="BA801" s="53"/>
      <c r="BB801" s="53"/>
      <c r="BC801" s="53"/>
      <c r="BD801" s="53"/>
      <c r="BE801" s="53"/>
      <c r="BF801" s="53"/>
      <c r="BG801" s="53"/>
      <c r="BH801" s="53"/>
      <c r="BI801" s="53"/>
      <c r="BJ801" s="53"/>
      <c r="BK801" s="53"/>
      <c r="BL801" s="53"/>
      <c r="BM801" s="53"/>
      <c r="BN801" s="53"/>
      <c r="BO801" s="53"/>
      <c r="BP801" s="53"/>
      <c r="BQ801" s="53"/>
      <c r="BR801" s="53"/>
      <c r="BS801" s="53"/>
      <c r="BT801" s="53"/>
      <c r="BU801" s="53"/>
      <c r="BV801" s="53"/>
      <c r="BW801" s="53"/>
      <c r="BX801" s="53"/>
      <c r="BY801" s="53"/>
      <c r="BZ801" s="53"/>
      <c r="CA801" s="53"/>
      <c r="CB801" s="53"/>
      <c r="CC801" s="53"/>
      <c r="CD801" s="53"/>
      <c r="CE801" s="53"/>
      <c r="CF801" s="53"/>
      <c r="CG801" s="53"/>
      <c r="CH801" s="53"/>
      <c r="CI801" s="53"/>
      <c r="CJ801" s="53"/>
      <c r="CK801" s="53"/>
      <c r="CL801" s="53"/>
      <c r="CM801" s="53"/>
      <c r="CN801" s="53"/>
      <c r="CO801" s="53"/>
      <c r="CP801" s="53"/>
      <c r="CQ801" s="53"/>
      <c r="CR801" s="53"/>
      <c r="CS801" s="53"/>
      <c r="CT801" s="53"/>
      <c r="CU801" s="53"/>
      <c r="CV801" s="53"/>
      <c r="CW801" s="53"/>
      <c r="CX801" s="53"/>
      <c r="CY801" s="53"/>
      <c r="CZ801" s="53"/>
      <c r="DA801" s="53"/>
      <c r="DB801" s="53"/>
      <c r="DC801" s="53"/>
      <c r="DD801" s="53"/>
      <c r="DE801" s="53"/>
      <c r="DF801" s="53"/>
      <c r="DG801" s="53"/>
      <c r="DH801" s="53"/>
      <c r="DI801" s="53"/>
      <c r="DJ801" s="53"/>
      <c r="DK801" s="53"/>
      <c r="DL801" s="53"/>
      <c r="DM801" s="53"/>
      <c r="DN801" s="53"/>
      <c r="DO801" s="53"/>
      <c r="DP801" s="53"/>
      <c r="DQ801" s="53"/>
      <c r="DR801" s="53"/>
      <c r="DS801" s="53"/>
      <c r="DT801" s="53"/>
      <c r="DU801" s="53"/>
      <c r="DV801" s="53"/>
      <c r="DW801" s="53"/>
      <c r="DX801" s="53"/>
      <c r="DY801" s="53"/>
      <c r="DZ801" s="53"/>
      <c r="EA801" s="53"/>
      <c r="EB801" s="53"/>
      <c r="EC801" s="53"/>
      <c r="ED801" s="53"/>
      <c r="EE801" s="53"/>
      <c r="EF801" s="53"/>
      <c r="EG801" s="53"/>
      <c r="EH801" s="53"/>
      <c r="EI801" s="53"/>
      <c r="EJ801" s="53"/>
      <c r="EK801" s="53"/>
      <c r="EL801" s="53"/>
      <c r="EM801" s="53"/>
      <c r="EN801" s="53"/>
      <c r="EO801" s="53"/>
      <c r="EP801" s="53"/>
      <c r="EQ801" s="53"/>
      <c r="ER801" s="53"/>
      <c r="ES801" s="53"/>
      <c r="ET801" s="53"/>
      <c r="EU801" s="53"/>
      <c r="EV801" s="53"/>
      <c r="EW801" s="53"/>
      <c r="EX801" s="53"/>
      <c r="EY801" s="53"/>
      <c r="EZ801" s="53"/>
      <c r="FA801" s="53"/>
      <c r="FB801" s="53"/>
      <c r="FC801" s="53"/>
      <c r="FD801" s="53"/>
      <c r="FE801" s="53"/>
      <c r="FF801" s="53"/>
      <c r="FG801" s="53"/>
      <c r="FH801" s="53"/>
      <c r="FI801" s="53"/>
      <c r="FJ801" s="53"/>
      <c r="FK801" s="53"/>
      <c r="FL801" s="53"/>
      <c r="FM801" s="53"/>
      <c r="FN801" s="53"/>
      <c r="FO801" s="53"/>
      <c r="FP801" s="53"/>
      <c r="FQ801" s="53"/>
      <c r="FR801" s="53"/>
      <c r="FS801" s="53"/>
      <c r="FT801" s="53"/>
      <c r="FU801" s="53"/>
      <c r="FV801" s="53"/>
      <c r="FW801" s="53"/>
      <c r="FX801" s="53"/>
      <c r="FY801" s="53"/>
      <c r="FZ801" s="53"/>
      <c r="GA801" s="53"/>
      <c r="GB801" s="53"/>
      <c r="GC801" s="53"/>
      <c r="GD801" s="53"/>
      <c r="GE801" s="53"/>
      <c r="GF801" s="53"/>
      <c r="GG801" s="53"/>
      <c r="GH801" s="53"/>
      <c r="GI801" s="53"/>
      <c r="GJ801" s="53"/>
      <c r="GK801" s="53"/>
      <c r="GL801" s="53"/>
      <c r="GM801" s="53"/>
      <c r="GN801" s="53"/>
      <c r="GO801" s="53"/>
      <c r="GP801" s="53"/>
      <c r="GQ801" s="53"/>
      <c r="GR801" s="53"/>
      <c r="GS801" s="53"/>
      <c r="GT801" s="53"/>
      <c r="GU801" s="53"/>
      <c r="GV801" s="53"/>
      <c r="GW801" s="53"/>
      <c r="GX801" s="53"/>
      <c r="GY801" s="53"/>
      <c r="GZ801" s="53"/>
      <c r="HA801" s="53"/>
      <c r="HB801" s="53"/>
      <c r="HC801" s="53"/>
      <c r="HD801" s="53"/>
      <c r="HE801" s="53"/>
      <c r="HF801" s="53"/>
      <c r="HG801" s="53"/>
      <c r="HH801" s="53"/>
      <c r="HI801" s="53"/>
      <c r="HJ801" s="53"/>
      <c r="HK801" s="53"/>
      <c r="HL801" s="53"/>
      <c r="HM801" s="53"/>
      <c r="HN801" s="53"/>
      <c r="HO801" s="53"/>
      <c r="HP801" s="53"/>
      <c r="HQ801" s="53"/>
      <c r="HR801" s="53"/>
      <c r="HS801" s="53"/>
      <c r="HT801" s="53"/>
      <c r="HU801" s="53"/>
      <c r="HV801" s="53"/>
      <c r="HW801" s="53"/>
      <c r="HX801" s="53"/>
      <c r="HY801" s="53"/>
      <c r="HZ801" s="53"/>
      <c r="IA801" s="53"/>
    </row>
    <row r="802" spans="1:235" ht="11.25">
      <c r="A802" s="1"/>
      <c r="B802" s="1"/>
      <c r="C802" s="1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104"/>
      <c r="O802" s="104"/>
      <c r="P802" s="104"/>
      <c r="Q802" s="53"/>
      <c r="R802" s="53"/>
      <c r="S802" s="53"/>
      <c r="T802" s="53"/>
      <c r="U802" s="53"/>
      <c r="V802" s="53"/>
      <c r="W802" s="53"/>
      <c r="X802" s="53"/>
      <c r="Y802" s="53"/>
      <c r="Z802" s="53"/>
      <c r="AA802" s="53"/>
      <c r="AB802" s="53"/>
      <c r="AC802" s="53"/>
      <c r="AD802" s="53"/>
      <c r="AE802" s="53"/>
      <c r="AF802" s="53"/>
      <c r="AG802" s="53"/>
      <c r="AH802" s="53"/>
      <c r="AI802" s="53"/>
      <c r="AJ802" s="53"/>
      <c r="AK802" s="53"/>
      <c r="AL802" s="53"/>
      <c r="AM802" s="53"/>
      <c r="AN802" s="53"/>
      <c r="AO802" s="53"/>
      <c r="AP802" s="53"/>
      <c r="AQ802" s="53"/>
      <c r="AR802" s="53"/>
      <c r="AS802" s="53"/>
      <c r="AT802" s="53"/>
      <c r="AU802" s="53"/>
      <c r="AV802" s="53"/>
      <c r="AW802" s="53"/>
      <c r="AX802" s="53"/>
      <c r="AY802" s="53"/>
      <c r="AZ802" s="53"/>
      <c r="BA802" s="53"/>
      <c r="BB802" s="53"/>
      <c r="BC802" s="53"/>
      <c r="BD802" s="53"/>
      <c r="BE802" s="53"/>
      <c r="BF802" s="53"/>
      <c r="BG802" s="53"/>
      <c r="BH802" s="53"/>
      <c r="BI802" s="53"/>
      <c r="BJ802" s="53"/>
      <c r="BK802" s="53"/>
      <c r="BL802" s="53"/>
      <c r="BM802" s="53"/>
      <c r="BN802" s="53"/>
      <c r="BO802" s="53"/>
      <c r="BP802" s="53"/>
      <c r="BQ802" s="53"/>
      <c r="BR802" s="53"/>
      <c r="BS802" s="53"/>
      <c r="BT802" s="53"/>
      <c r="BU802" s="53"/>
      <c r="BV802" s="53"/>
      <c r="BW802" s="53"/>
      <c r="BX802" s="53"/>
      <c r="BY802" s="53"/>
      <c r="BZ802" s="53"/>
      <c r="CA802" s="53"/>
      <c r="CB802" s="53"/>
      <c r="CC802" s="53"/>
      <c r="CD802" s="53"/>
      <c r="CE802" s="53"/>
      <c r="CF802" s="53"/>
      <c r="CG802" s="53"/>
      <c r="CH802" s="53"/>
      <c r="CI802" s="53"/>
      <c r="CJ802" s="53"/>
      <c r="CK802" s="53"/>
      <c r="CL802" s="53"/>
      <c r="CM802" s="53"/>
      <c r="CN802" s="53"/>
      <c r="CO802" s="53"/>
      <c r="CP802" s="53"/>
      <c r="CQ802" s="53"/>
      <c r="CR802" s="53"/>
      <c r="CS802" s="53"/>
      <c r="CT802" s="53"/>
      <c r="CU802" s="53"/>
      <c r="CV802" s="53"/>
      <c r="CW802" s="53"/>
      <c r="CX802" s="53"/>
      <c r="CY802" s="53"/>
      <c r="CZ802" s="53"/>
      <c r="DA802" s="53"/>
      <c r="DB802" s="53"/>
      <c r="DC802" s="53"/>
      <c r="DD802" s="53"/>
      <c r="DE802" s="53"/>
      <c r="DF802" s="53"/>
      <c r="DG802" s="53"/>
      <c r="DH802" s="53"/>
      <c r="DI802" s="53"/>
      <c r="DJ802" s="53"/>
      <c r="DK802" s="53"/>
      <c r="DL802" s="53"/>
      <c r="DM802" s="53"/>
      <c r="DN802" s="53"/>
      <c r="DO802" s="53"/>
      <c r="DP802" s="53"/>
      <c r="DQ802" s="53"/>
      <c r="DR802" s="53"/>
      <c r="DS802" s="53"/>
      <c r="DT802" s="53"/>
      <c r="DU802" s="53"/>
      <c r="DV802" s="53"/>
      <c r="DW802" s="53"/>
      <c r="DX802" s="53"/>
      <c r="DY802" s="53"/>
      <c r="DZ802" s="53"/>
      <c r="EA802" s="53"/>
      <c r="EB802" s="53"/>
      <c r="EC802" s="53"/>
      <c r="ED802" s="53"/>
      <c r="EE802" s="53"/>
      <c r="EF802" s="53"/>
      <c r="EG802" s="53"/>
      <c r="EH802" s="53"/>
      <c r="EI802" s="53"/>
      <c r="EJ802" s="53"/>
      <c r="EK802" s="53"/>
      <c r="EL802" s="53"/>
      <c r="EM802" s="53"/>
      <c r="EN802" s="53"/>
      <c r="EO802" s="53"/>
      <c r="EP802" s="53"/>
      <c r="EQ802" s="53"/>
      <c r="ER802" s="53"/>
      <c r="ES802" s="53"/>
      <c r="ET802" s="53"/>
      <c r="EU802" s="53"/>
      <c r="EV802" s="53"/>
      <c r="EW802" s="53"/>
      <c r="EX802" s="53"/>
      <c r="EY802" s="53"/>
      <c r="EZ802" s="53"/>
      <c r="FA802" s="53"/>
      <c r="FB802" s="53"/>
      <c r="FC802" s="53"/>
      <c r="FD802" s="53"/>
      <c r="FE802" s="53"/>
      <c r="FF802" s="53"/>
      <c r="FG802" s="53"/>
      <c r="FH802" s="53"/>
      <c r="FI802" s="53"/>
      <c r="FJ802" s="53"/>
      <c r="FK802" s="53"/>
      <c r="FL802" s="53"/>
      <c r="FM802" s="53"/>
      <c r="FN802" s="53"/>
      <c r="FO802" s="53"/>
      <c r="FP802" s="53"/>
      <c r="FQ802" s="53"/>
      <c r="FR802" s="53"/>
      <c r="FS802" s="53"/>
      <c r="FT802" s="53"/>
      <c r="FU802" s="53"/>
      <c r="FV802" s="53"/>
      <c r="FW802" s="53"/>
      <c r="FX802" s="53"/>
      <c r="FY802" s="53"/>
      <c r="FZ802" s="53"/>
      <c r="GA802" s="53"/>
      <c r="GB802" s="53"/>
      <c r="GC802" s="53"/>
      <c r="GD802" s="53"/>
      <c r="GE802" s="53"/>
      <c r="GF802" s="53"/>
      <c r="GG802" s="53"/>
      <c r="GH802" s="53"/>
      <c r="GI802" s="53"/>
      <c r="GJ802" s="53"/>
      <c r="GK802" s="53"/>
      <c r="GL802" s="53"/>
      <c r="GM802" s="53"/>
      <c r="GN802" s="53"/>
      <c r="GO802" s="53"/>
      <c r="GP802" s="53"/>
      <c r="GQ802" s="53"/>
      <c r="GR802" s="53"/>
      <c r="GS802" s="53"/>
      <c r="GT802" s="53"/>
      <c r="GU802" s="53"/>
      <c r="GV802" s="53"/>
      <c r="GW802" s="53"/>
      <c r="GX802" s="53"/>
      <c r="GY802" s="53"/>
      <c r="GZ802" s="53"/>
      <c r="HA802" s="53"/>
      <c r="HB802" s="53"/>
      <c r="HC802" s="53"/>
      <c r="HD802" s="53"/>
      <c r="HE802" s="53"/>
      <c r="HF802" s="53"/>
      <c r="HG802" s="53"/>
      <c r="HH802" s="53"/>
      <c r="HI802" s="53"/>
      <c r="HJ802" s="53"/>
      <c r="HK802" s="53"/>
      <c r="HL802" s="53"/>
      <c r="HM802" s="53"/>
      <c r="HN802" s="53"/>
      <c r="HO802" s="53"/>
      <c r="HP802" s="53"/>
      <c r="HQ802" s="53"/>
      <c r="HR802" s="53"/>
      <c r="HS802" s="53"/>
      <c r="HT802" s="53"/>
      <c r="HU802" s="53"/>
      <c r="HV802" s="53"/>
      <c r="HW802" s="53"/>
      <c r="HX802" s="53"/>
      <c r="HY802" s="53"/>
      <c r="HZ802" s="53"/>
      <c r="IA802" s="53"/>
    </row>
    <row r="803" spans="1:235" ht="11.25">
      <c r="A803" s="1"/>
      <c r="B803" s="1"/>
      <c r="C803" s="1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104"/>
      <c r="O803" s="104"/>
      <c r="P803" s="104"/>
      <c r="Q803" s="53"/>
      <c r="R803" s="53"/>
      <c r="S803" s="53"/>
      <c r="T803" s="53"/>
      <c r="U803" s="53"/>
      <c r="V803" s="53"/>
      <c r="W803" s="53"/>
      <c r="X803" s="53"/>
      <c r="Y803" s="53"/>
      <c r="Z803" s="53"/>
      <c r="AA803" s="53"/>
      <c r="AB803" s="53"/>
      <c r="AC803" s="53"/>
      <c r="AD803" s="53"/>
      <c r="AE803" s="53"/>
      <c r="AF803" s="53"/>
      <c r="AG803" s="53"/>
      <c r="AH803" s="53"/>
      <c r="AI803" s="53"/>
      <c r="AJ803" s="53"/>
      <c r="AK803" s="53"/>
      <c r="AL803" s="53"/>
      <c r="AM803" s="53"/>
      <c r="AN803" s="53"/>
      <c r="AO803" s="53"/>
      <c r="AP803" s="53"/>
      <c r="AQ803" s="53"/>
      <c r="AR803" s="53"/>
      <c r="AS803" s="53"/>
      <c r="AT803" s="53"/>
      <c r="AU803" s="53"/>
      <c r="AV803" s="53"/>
      <c r="AW803" s="53"/>
      <c r="AX803" s="53"/>
      <c r="AY803" s="53"/>
      <c r="AZ803" s="53"/>
      <c r="BA803" s="53"/>
      <c r="BB803" s="53"/>
      <c r="BC803" s="53"/>
      <c r="BD803" s="53"/>
      <c r="BE803" s="53"/>
      <c r="BF803" s="53"/>
      <c r="BG803" s="53"/>
      <c r="BH803" s="53"/>
      <c r="BI803" s="53"/>
      <c r="BJ803" s="53"/>
      <c r="BK803" s="53"/>
      <c r="BL803" s="53"/>
      <c r="BM803" s="53"/>
      <c r="BN803" s="53"/>
      <c r="BO803" s="53"/>
      <c r="BP803" s="53"/>
      <c r="BQ803" s="53"/>
      <c r="BR803" s="53"/>
      <c r="BS803" s="53"/>
      <c r="BT803" s="53"/>
      <c r="BU803" s="53"/>
      <c r="BV803" s="53"/>
      <c r="BW803" s="53"/>
      <c r="BX803" s="53"/>
      <c r="BY803" s="53"/>
      <c r="BZ803" s="53"/>
      <c r="CA803" s="53"/>
      <c r="CB803" s="53"/>
      <c r="CC803" s="53"/>
      <c r="CD803" s="53"/>
      <c r="CE803" s="53"/>
      <c r="CF803" s="53"/>
      <c r="CG803" s="53"/>
      <c r="CH803" s="53"/>
      <c r="CI803" s="53"/>
      <c r="CJ803" s="53"/>
      <c r="CK803" s="53"/>
      <c r="CL803" s="53"/>
      <c r="CM803" s="53"/>
      <c r="CN803" s="53"/>
      <c r="CO803" s="53"/>
      <c r="CP803" s="53"/>
      <c r="CQ803" s="53"/>
      <c r="CR803" s="53"/>
      <c r="CS803" s="53"/>
      <c r="CT803" s="53"/>
      <c r="CU803" s="53"/>
      <c r="CV803" s="53"/>
      <c r="CW803" s="53"/>
      <c r="CX803" s="53"/>
      <c r="CY803" s="53"/>
      <c r="CZ803" s="53"/>
      <c r="DA803" s="53"/>
      <c r="DB803" s="53"/>
      <c r="DC803" s="53"/>
      <c r="DD803" s="53"/>
      <c r="DE803" s="53"/>
      <c r="DF803" s="53"/>
      <c r="DG803" s="53"/>
      <c r="DH803" s="53"/>
      <c r="DI803" s="53"/>
      <c r="DJ803" s="53"/>
      <c r="DK803" s="53"/>
      <c r="DL803" s="53"/>
      <c r="DM803" s="53"/>
      <c r="DN803" s="53"/>
      <c r="DO803" s="53"/>
      <c r="DP803" s="53"/>
      <c r="DQ803" s="53"/>
      <c r="DR803" s="53"/>
      <c r="DS803" s="53"/>
      <c r="DT803" s="53"/>
      <c r="DU803" s="53"/>
      <c r="DV803" s="53"/>
      <c r="DW803" s="53"/>
      <c r="DX803" s="53"/>
      <c r="DY803" s="53"/>
      <c r="DZ803" s="53"/>
      <c r="EA803" s="53"/>
      <c r="EB803" s="53"/>
      <c r="EC803" s="53"/>
      <c r="ED803" s="53"/>
      <c r="EE803" s="53"/>
      <c r="EF803" s="53"/>
      <c r="EG803" s="53"/>
      <c r="EH803" s="53"/>
      <c r="EI803" s="53"/>
      <c r="EJ803" s="53"/>
      <c r="EK803" s="53"/>
      <c r="EL803" s="53"/>
      <c r="EM803" s="53"/>
      <c r="EN803" s="53"/>
      <c r="EO803" s="53"/>
      <c r="EP803" s="53"/>
      <c r="EQ803" s="53"/>
      <c r="ER803" s="53"/>
      <c r="ES803" s="53"/>
      <c r="ET803" s="53"/>
      <c r="EU803" s="53"/>
      <c r="EV803" s="53"/>
      <c r="EW803" s="53"/>
      <c r="EX803" s="53"/>
      <c r="EY803" s="53"/>
      <c r="EZ803" s="53"/>
      <c r="FA803" s="53"/>
      <c r="FB803" s="53"/>
      <c r="FC803" s="53"/>
      <c r="FD803" s="53"/>
      <c r="FE803" s="53"/>
      <c r="FF803" s="53"/>
      <c r="FG803" s="53"/>
      <c r="FH803" s="53"/>
      <c r="FI803" s="53"/>
      <c r="FJ803" s="53"/>
      <c r="FK803" s="53"/>
      <c r="FL803" s="53"/>
      <c r="FM803" s="53"/>
      <c r="FN803" s="53"/>
      <c r="FO803" s="53"/>
      <c r="FP803" s="53"/>
      <c r="FQ803" s="53"/>
      <c r="FR803" s="53"/>
      <c r="FS803" s="53"/>
      <c r="FT803" s="53"/>
      <c r="FU803" s="53"/>
      <c r="FV803" s="53"/>
      <c r="FW803" s="53"/>
      <c r="FX803" s="53"/>
      <c r="FY803" s="53"/>
      <c r="FZ803" s="53"/>
      <c r="GA803" s="53"/>
      <c r="GB803" s="53"/>
      <c r="GC803" s="53"/>
      <c r="GD803" s="53"/>
      <c r="GE803" s="53"/>
      <c r="GF803" s="53"/>
      <c r="GG803" s="53"/>
      <c r="GH803" s="53"/>
      <c r="GI803" s="53"/>
      <c r="GJ803" s="53"/>
      <c r="GK803" s="53"/>
      <c r="GL803" s="53"/>
      <c r="GM803" s="53"/>
      <c r="GN803" s="53"/>
      <c r="GO803" s="53"/>
      <c r="GP803" s="53"/>
      <c r="GQ803" s="53"/>
      <c r="GR803" s="53"/>
      <c r="GS803" s="53"/>
      <c r="GT803" s="53"/>
      <c r="GU803" s="53"/>
      <c r="GV803" s="53"/>
      <c r="GW803" s="53"/>
      <c r="GX803" s="53"/>
      <c r="GY803" s="53"/>
      <c r="GZ803" s="53"/>
      <c r="HA803" s="53"/>
      <c r="HB803" s="53"/>
      <c r="HC803" s="53"/>
      <c r="HD803" s="53"/>
      <c r="HE803" s="53"/>
      <c r="HF803" s="53"/>
      <c r="HG803" s="53"/>
      <c r="HH803" s="53"/>
      <c r="HI803" s="53"/>
      <c r="HJ803" s="53"/>
      <c r="HK803" s="53"/>
      <c r="HL803" s="53"/>
      <c r="HM803" s="53"/>
      <c r="HN803" s="53"/>
      <c r="HO803" s="53"/>
      <c r="HP803" s="53"/>
      <c r="HQ803" s="53"/>
      <c r="HR803" s="53"/>
      <c r="HS803" s="53"/>
      <c r="HT803" s="53"/>
      <c r="HU803" s="53"/>
      <c r="HV803" s="53"/>
      <c r="HW803" s="53"/>
      <c r="HX803" s="53"/>
      <c r="HY803" s="53"/>
      <c r="HZ803" s="53"/>
      <c r="IA803" s="53"/>
    </row>
    <row r="804" spans="1:235" ht="11.25">
      <c r="A804" s="1"/>
      <c r="B804" s="1"/>
      <c r="C804" s="1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104"/>
      <c r="O804" s="104"/>
      <c r="P804" s="104"/>
      <c r="Q804" s="53"/>
      <c r="R804" s="53"/>
      <c r="S804" s="53"/>
      <c r="T804" s="53"/>
      <c r="U804" s="53"/>
      <c r="V804" s="53"/>
      <c r="W804" s="53"/>
      <c r="X804" s="53"/>
      <c r="Y804" s="53"/>
      <c r="Z804" s="53"/>
      <c r="AA804" s="53"/>
      <c r="AB804" s="53"/>
      <c r="AC804" s="53"/>
      <c r="AD804" s="53"/>
      <c r="AE804" s="53"/>
      <c r="AF804" s="53"/>
      <c r="AG804" s="53"/>
      <c r="AH804" s="53"/>
      <c r="AI804" s="53"/>
      <c r="AJ804" s="53"/>
      <c r="AK804" s="53"/>
      <c r="AL804" s="53"/>
      <c r="AM804" s="53"/>
      <c r="AN804" s="53"/>
      <c r="AO804" s="53"/>
      <c r="AP804" s="53"/>
      <c r="AQ804" s="53"/>
      <c r="AR804" s="53"/>
      <c r="AS804" s="53"/>
      <c r="AT804" s="53"/>
      <c r="AU804" s="53"/>
      <c r="AV804" s="53"/>
      <c r="AW804" s="53"/>
      <c r="AX804" s="53"/>
      <c r="AY804" s="53"/>
      <c r="AZ804" s="53"/>
      <c r="BA804" s="53"/>
      <c r="BB804" s="53"/>
      <c r="BC804" s="53"/>
      <c r="BD804" s="53"/>
      <c r="BE804" s="53"/>
      <c r="BF804" s="53"/>
      <c r="BG804" s="53"/>
      <c r="BH804" s="53"/>
      <c r="BI804" s="53"/>
      <c r="BJ804" s="53"/>
      <c r="BK804" s="53"/>
      <c r="BL804" s="53"/>
      <c r="BM804" s="53"/>
      <c r="BN804" s="53"/>
      <c r="BO804" s="53"/>
      <c r="BP804" s="53"/>
      <c r="BQ804" s="53"/>
      <c r="BR804" s="53"/>
      <c r="BS804" s="53"/>
      <c r="BT804" s="53"/>
      <c r="BU804" s="53"/>
      <c r="BV804" s="53"/>
      <c r="BW804" s="53"/>
      <c r="BX804" s="53"/>
      <c r="BY804" s="53"/>
      <c r="BZ804" s="53"/>
      <c r="CA804" s="53"/>
      <c r="CB804" s="53"/>
      <c r="CC804" s="53"/>
      <c r="CD804" s="53"/>
      <c r="CE804" s="53"/>
      <c r="CF804" s="53"/>
      <c r="CG804" s="53"/>
      <c r="CH804" s="53"/>
      <c r="CI804" s="53"/>
      <c r="CJ804" s="53"/>
      <c r="CK804" s="53"/>
      <c r="CL804" s="53"/>
      <c r="CM804" s="53"/>
      <c r="CN804" s="53"/>
      <c r="CO804" s="53"/>
      <c r="CP804" s="53"/>
      <c r="CQ804" s="53"/>
      <c r="CR804" s="53"/>
      <c r="CS804" s="53"/>
      <c r="CT804" s="53"/>
      <c r="CU804" s="53"/>
      <c r="CV804" s="53"/>
      <c r="CW804" s="53"/>
      <c r="CX804" s="53"/>
      <c r="CY804" s="53"/>
      <c r="CZ804" s="53"/>
      <c r="DA804" s="53"/>
      <c r="DB804" s="53"/>
      <c r="DC804" s="53"/>
      <c r="DD804" s="53"/>
      <c r="DE804" s="53"/>
      <c r="DF804" s="53"/>
      <c r="DG804" s="53"/>
      <c r="DH804" s="53"/>
      <c r="DI804" s="53"/>
      <c r="DJ804" s="53"/>
      <c r="DK804" s="53"/>
      <c r="DL804" s="53"/>
      <c r="DM804" s="53"/>
      <c r="DN804" s="53"/>
      <c r="DO804" s="53"/>
      <c r="DP804" s="53"/>
      <c r="DQ804" s="53"/>
      <c r="DR804" s="53"/>
      <c r="DS804" s="53"/>
      <c r="DT804" s="53"/>
      <c r="DU804" s="53"/>
      <c r="DV804" s="53"/>
      <c r="DW804" s="53"/>
      <c r="DX804" s="53"/>
      <c r="DY804" s="53"/>
      <c r="DZ804" s="53"/>
      <c r="EA804" s="53"/>
      <c r="EB804" s="53"/>
      <c r="EC804" s="53"/>
      <c r="ED804" s="53"/>
      <c r="EE804" s="53"/>
      <c r="EF804" s="53"/>
      <c r="EG804" s="53"/>
      <c r="EH804" s="53"/>
      <c r="EI804" s="53"/>
      <c r="EJ804" s="53"/>
      <c r="EK804" s="53"/>
      <c r="EL804" s="53"/>
      <c r="EM804" s="53"/>
      <c r="EN804" s="53"/>
      <c r="EO804" s="53"/>
      <c r="EP804" s="53"/>
      <c r="EQ804" s="53"/>
      <c r="ER804" s="53"/>
      <c r="ES804" s="53"/>
      <c r="ET804" s="53"/>
      <c r="EU804" s="53"/>
      <c r="EV804" s="53"/>
      <c r="EW804" s="53"/>
      <c r="EX804" s="53"/>
      <c r="EY804" s="53"/>
      <c r="EZ804" s="53"/>
      <c r="FA804" s="53"/>
      <c r="FB804" s="53"/>
      <c r="FC804" s="53"/>
      <c r="FD804" s="53"/>
      <c r="FE804" s="53"/>
      <c r="FF804" s="53"/>
      <c r="FG804" s="53"/>
      <c r="FH804" s="53"/>
      <c r="FI804" s="53"/>
      <c r="FJ804" s="53"/>
      <c r="FK804" s="53"/>
      <c r="FL804" s="53"/>
      <c r="FM804" s="53"/>
      <c r="FN804" s="53"/>
      <c r="FO804" s="53"/>
      <c r="FP804" s="53"/>
      <c r="FQ804" s="53"/>
      <c r="FR804" s="53"/>
      <c r="FS804" s="53"/>
      <c r="FT804" s="53"/>
      <c r="FU804" s="53"/>
      <c r="FV804" s="53"/>
      <c r="FW804" s="53"/>
      <c r="FX804" s="53"/>
      <c r="FY804" s="53"/>
      <c r="FZ804" s="53"/>
      <c r="GA804" s="53"/>
      <c r="GB804" s="53"/>
      <c r="GC804" s="53"/>
      <c r="GD804" s="53"/>
      <c r="GE804" s="53"/>
      <c r="GF804" s="53"/>
      <c r="GG804" s="53"/>
      <c r="GH804" s="53"/>
      <c r="GI804" s="53"/>
      <c r="GJ804" s="53"/>
      <c r="GK804" s="53"/>
      <c r="GL804" s="53"/>
      <c r="GM804" s="53"/>
      <c r="GN804" s="53"/>
      <c r="GO804" s="53"/>
      <c r="GP804" s="53"/>
      <c r="GQ804" s="53"/>
      <c r="GR804" s="53"/>
      <c r="GS804" s="53"/>
      <c r="GT804" s="53"/>
      <c r="GU804" s="53"/>
      <c r="GV804" s="53"/>
      <c r="GW804" s="53"/>
      <c r="GX804" s="53"/>
      <c r="GY804" s="53"/>
      <c r="GZ804" s="53"/>
      <c r="HA804" s="53"/>
      <c r="HB804" s="53"/>
      <c r="HC804" s="53"/>
      <c r="HD804" s="53"/>
      <c r="HE804" s="53"/>
      <c r="HF804" s="53"/>
      <c r="HG804" s="53"/>
      <c r="HH804" s="53"/>
      <c r="HI804" s="53"/>
      <c r="HJ804" s="53"/>
      <c r="HK804" s="53"/>
      <c r="HL804" s="53"/>
      <c r="HM804" s="53"/>
      <c r="HN804" s="53"/>
      <c r="HO804" s="53"/>
      <c r="HP804" s="53"/>
      <c r="HQ804" s="53"/>
      <c r="HR804" s="53"/>
      <c r="HS804" s="53"/>
      <c r="HT804" s="53"/>
      <c r="HU804" s="53"/>
      <c r="HV804" s="53"/>
      <c r="HW804" s="53"/>
      <c r="HX804" s="53"/>
      <c r="HY804" s="53"/>
      <c r="HZ804" s="53"/>
      <c r="IA804" s="53"/>
    </row>
  </sheetData>
  <sheetProtection/>
  <mergeCells count="19">
    <mergeCell ref="A706:B706"/>
    <mergeCell ref="F16:F17"/>
    <mergeCell ref="D15:F15"/>
    <mergeCell ref="G16:I16"/>
    <mergeCell ref="K16:M16"/>
    <mergeCell ref="A15:A17"/>
    <mergeCell ref="B15:B17"/>
    <mergeCell ref="C15:C17"/>
    <mergeCell ref="D16:E16"/>
    <mergeCell ref="G15:J15"/>
    <mergeCell ref="A703:D703"/>
    <mergeCell ref="F14:G14"/>
    <mergeCell ref="J2:L2"/>
    <mergeCell ref="A13:P13"/>
    <mergeCell ref="O703:P703"/>
    <mergeCell ref="N15:P15"/>
    <mergeCell ref="N16:O16"/>
    <mergeCell ref="P16:P17"/>
    <mergeCell ref="J16:J17"/>
  </mergeCells>
  <printOptions horizontalCentered="1"/>
  <pageMargins left="1.1811023622047245" right="0.5905511811023623" top="1.1811023622047245" bottom="0.7874015748031497" header="0" footer="0"/>
  <pageSetup fitToHeight="0" fitToWidth="1" horizontalDpi="600" verticalDpi="600" orientation="landscape" paperSize="9" scale="73" r:id="rId1"/>
  <rowBreaks count="1" manualBreakCount="1">
    <brk id="66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Кузнєцова Олена Анатоліївна</cp:lastModifiedBy>
  <cp:lastPrinted>2020-02-19T10:42:35Z</cp:lastPrinted>
  <dcterms:created xsi:type="dcterms:W3CDTF">2014-04-22T08:24:49Z</dcterms:created>
  <dcterms:modified xsi:type="dcterms:W3CDTF">2020-02-19T15:40:47Z</dcterms:modified>
  <cp:category/>
  <cp:version/>
  <cp:contentType/>
  <cp:contentStatus/>
</cp:coreProperties>
</file>