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tabRatio="925" activeTab="0"/>
  </bookViews>
  <sheets>
    <sheet name="2020" sheetId="1" r:id="rId1"/>
  </sheets>
  <definedNames>
    <definedName name="_xlnm.Print_Area" localSheetId="0">'2020'!$A$1:$L$268</definedName>
  </definedNames>
  <calcPr fullCalcOnLoad="1"/>
</workbook>
</file>

<file path=xl/sharedStrings.xml><?xml version="1.0" encoding="utf-8"?>
<sst xmlns="http://schemas.openxmlformats.org/spreadsheetml/2006/main" count="455" uniqueCount="185">
  <si>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</si>
  <si>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</si>
  <si>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</si>
  <si>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</si>
  <si>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</si>
  <si>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</si>
  <si>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</si>
  <si>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</si>
  <si>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</si>
  <si>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</si>
  <si>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</si>
  <si>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</si>
  <si>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</si>
  <si>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</si>
  <si>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</si>
  <si>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</si>
  <si>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</si>
  <si>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</si>
  <si>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</si>
  <si>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</si>
  <si>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</si>
  <si>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</si>
  <si>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</si>
  <si>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</si>
  <si>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</si>
  <si>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</si>
  <si>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</si>
  <si>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</si>
  <si>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</si>
  <si>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</si>
  <si>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</si>
  <si>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</si>
  <si>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</si>
  <si>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</si>
  <si>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</si>
  <si>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</si>
  <si>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</si>
  <si>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</si>
  <si>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</si>
  <si>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</si>
  <si>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</si>
  <si>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</si>
  <si>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</si>
  <si>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</si>
  <si>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</si>
  <si>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</si>
  <si>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</si>
  <si>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</si>
  <si>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</si>
  <si>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</si>
  <si>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</si>
  <si>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</si>
  <si>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</si>
  <si>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</si>
  <si>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</si>
  <si>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</si>
  <si>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</si>
  <si>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</si>
  <si>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</si>
  <si>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</si>
  <si>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</si>
  <si>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</si>
  <si>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</si>
  <si>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</si>
  <si>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</si>
  <si>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</si>
  <si>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</si>
  <si>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</si>
  <si>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</si>
  <si>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</si>
  <si>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</si>
  <si>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</si>
  <si>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</si>
  <si>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</si>
  <si>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</si>
  <si>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</si>
  <si>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</si>
  <si>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</si>
  <si>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</si>
  <si>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</si>
  <si>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</si>
  <si>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</si>
  <si>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</si>
  <si>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</si>
  <si>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</si>
  <si>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</si>
  <si>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</si>
  <si>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</si>
  <si>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</si>
  <si>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</si>
  <si>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</si>
  <si>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</si>
  <si>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</si>
  <si>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</si>
  <si>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</si>
  <si>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</si>
  <si>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</si>
  <si>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</si>
  <si>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</si>
  <si>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</si>
  <si>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</si>
  <si>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</si>
  <si>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</si>
  <si>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</si>
  <si>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</si>
  <si>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</si>
  <si>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</si>
  <si>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</si>
  <si>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</si>
  <si>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</si>
  <si>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</si>
  <si>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</si>
  <si>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</si>
  <si>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</si>
  <si>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</si>
  <si>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</si>
  <si>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</si>
  <si>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</si>
  <si>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</si>
  <si>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</si>
  <si>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</si>
  <si>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</si>
  <si>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</si>
  <si>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</si>
  <si>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</si>
  <si>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</si>
  <si>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</si>
  <si>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</si>
  <si>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</si>
  <si>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</si>
  <si>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</si>
  <si>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</si>
  <si>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</si>
  <si>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</si>
  <si>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</si>
  <si>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</si>
  <si>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</si>
  <si>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</si>
  <si>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</si>
  <si>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</si>
  <si>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</si>
  <si>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</si>
  <si>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</si>
  <si>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</si>
  <si>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</si>
  <si>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</si>
  <si>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</si>
  <si>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</si>
  <si>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</si>
  <si>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</si>
  <si>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</si>
  <si>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</si>
  <si>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</si>
  <si>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</si>
  <si>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</si>
  <si>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</si>
  <si>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</si>
  <si>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</si>
  <si>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</si>
  <si>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</si>
  <si>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</si>
  <si>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</si>
  <si>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</si>
  <si>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</si>
  <si>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</si>
  <si>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</si>
  <si>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</si>
  <si>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</si>
  <si>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</si>
  <si>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</si>
  <si>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</si>
  <si>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</si>
  <si>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t>Виконавець: Масік Т.О.</t>
  </si>
  <si>
    <t>- Великій І.І. (надання одноразової цільової матеріальної допомоги для лікування онкологічного захворювання)</t>
  </si>
  <si>
    <t>- Долгих О.В. (надання цільової матеріальної допомоги для проведення дороговартісного оперативного лікування її сина Долгих О.М.);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</si>
  <si>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</si>
  <si>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</si>
  <si>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</si>
  <si>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</si>
  <si>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громадянам, які постраждали внаслідок Чорнобильської катастрофи категорії 2 (надання одноразової матеріальної допомоги)/;</t>
  </si>
  <si>
    <t>-   Отичу П.К. (надання цільової одноразової матеріальної допомоги за проведене оперативне лікування захворювання легень);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</si>
  <si>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___ жовтня 2020 року № ______-МР
</t>
  </si>
  <si>
    <t>Сумський міський голова</t>
  </si>
  <si>
    <t>- Мартиненко С.О. (надання цільової матеріальної допомоги для проведення лікування).</t>
  </si>
  <si>
    <t>О.М. Лисенко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</si>
</sst>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justify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/>
    </xf>
    <xf numFmtId="209" fontId="5" fillId="0" borderId="1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49" fontId="57" fillId="0" borderId="12" xfId="0" applyNumberFormat="1" applyFont="1" applyFill="1" applyBorder="1" applyAlignment="1">
      <alignment horizontal="justify" vertical="center" wrapText="1"/>
    </xf>
    <xf numFmtId="49" fontId="57" fillId="0" borderId="11" xfId="0" applyNumberFormat="1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0" fontId="39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8"/>
  <sheetViews>
    <sheetView tabSelected="1" view="pageBreakPreview" zoomScale="106" zoomScaleNormal="90" zoomScaleSheetLayoutView="106" workbookViewId="0" topLeftCell="A254">
      <selection activeCell="A265" sqref="A265:IV265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123" t="s">
        <v>165</v>
      </c>
      <c r="J2" s="123"/>
      <c r="K2" s="123"/>
      <c r="L2" s="123"/>
    </row>
    <row r="3" spans="9:12" ht="113.25" customHeight="1">
      <c r="I3" s="124" t="s">
        <v>181</v>
      </c>
      <c r="J3" s="124"/>
      <c r="K3" s="124"/>
      <c r="L3" s="124"/>
    </row>
    <row r="4" spans="9:12" ht="23.25" customHeight="1">
      <c r="I4" s="115"/>
      <c r="J4" s="115"/>
      <c r="K4" s="115"/>
      <c r="L4" s="115"/>
    </row>
    <row r="5" spans="9:11" ht="17.25" customHeight="1">
      <c r="I5" s="30"/>
      <c r="J5" s="51"/>
      <c r="K5" s="51"/>
    </row>
    <row r="6" ht="18" customHeight="1"/>
    <row r="7" spans="1:12" ht="18.75" customHeight="1">
      <c r="A7" s="116" t="s">
        <v>126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2.75">
      <c r="A8" s="39" t="s">
        <v>6</v>
      </c>
      <c r="L8" s="40" t="s">
        <v>4</v>
      </c>
    </row>
    <row r="9" spans="1:14" ht="33.75" customHeight="1">
      <c r="A9" s="108" t="s">
        <v>23</v>
      </c>
      <c r="B9" s="108" t="s">
        <v>12</v>
      </c>
      <c r="C9" s="109" t="s">
        <v>127</v>
      </c>
      <c r="D9" s="110"/>
      <c r="E9" s="111"/>
      <c r="F9" s="112" t="s">
        <v>118</v>
      </c>
      <c r="G9" s="112"/>
      <c r="H9" s="112"/>
      <c r="I9" s="112" t="s">
        <v>46</v>
      </c>
      <c r="J9" s="112"/>
      <c r="K9" s="112"/>
      <c r="L9" s="108" t="s">
        <v>9</v>
      </c>
      <c r="N9" s="32"/>
    </row>
    <row r="10" spans="1:12" ht="24.75" customHeight="1">
      <c r="A10" s="108"/>
      <c r="B10" s="108"/>
      <c r="C10" s="108" t="s">
        <v>7</v>
      </c>
      <c r="D10" s="108" t="s">
        <v>0</v>
      </c>
      <c r="E10" s="108"/>
      <c r="F10" s="108" t="s">
        <v>7</v>
      </c>
      <c r="G10" s="108" t="s">
        <v>156</v>
      </c>
      <c r="H10" s="108"/>
      <c r="I10" s="108" t="s">
        <v>7</v>
      </c>
      <c r="J10" s="108" t="s">
        <v>156</v>
      </c>
      <c r="K10" s="108"/>
      <c r="L10" s="108"/>
    </row>
    <row r="11" spans="1:14" ht="32.25" customHeight="1">
      <c r="A11" s="108"/>
      <c r="B11" s="108"/>
      <c r="C11" s="108"/>
      <c r="D11" s="2" t="s">
        <v>18</v>
      </c>
      <c r="E11" s="2" t="s">
        <v>17</v>
      </c>
      <c r="F11" s="108"/>
      <c r="G11" s="2" t="s">
        <v>18</v>
      </c>
      <c r="H11" s="2" t="s">
        <v>17</v>
      </c>
      <c r="I11" s="108"/>
      <c r="J11" s="2" t="s">
        <v>18</v>
      </c>
      <c r="K11" s="2" t="s">
        <v>17</v>
      </c>
      <c r="L11" s="108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+D21+D118+D126+D142+D165+D173+D179+D184+D219+D225+D243+D214+D215</f>
        <v>86222097</v>
      </c>
      <c r="E13" s="6">
        <f>+E21+E118+E126+E142+E165+E173+E179+E184+E219+E225+E243+E214+E215</f>
        <v>42000</v>
      </c>
      <c r="F13" s="6">
        <f>+G13+H13</f>
        <v>88061707</v>
      </c>
      <c r="G13" s="6">
        <f>+G21+G118+G126+G142+G165+G173+G179+G184+G219+G225+G243+G214+G215</f>
        <v>88021127</v>
      </c>
      <c r="H13" s="6">
        <f>+H21+H118+H126+H142+H165+H173+H179+H184+H219+H225+H243+H214+H215</f>
        <v>40580</v>
      </c>
      <c r="I13" s="6">
        <f>+J13+K13</f>
        <v>91731393</v>
      </c>
      <c r="J13" s="6">
        <f>+J21+J118+J126+J142+J165+J173+J179+J184+J219+J225+J243+J214+J215</f>
        <v>91693722</v>
      </c>
      <c r="K13" s="6">
        <f>+K21+K118+K126+K142+K165+K173+K179+K184+K219+K225+K243+K214+K215</f>
        <v>37671</v>
      </c>
      <c r="L13" s="8"/>
      <c r="N13" s="32"/>
    </row>
    <row r="14" spans="1:12" ht="22.5" customHeight="1">
      <c r="A14" s="91" t="s">
        <v>128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33" customHeight="1">
      <c r="A15" s="105" t="s">
        <v>102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90" t="s">
        <v>38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24" customHeight="1">
      <c r="A19" s="106" t="s">
        <v>129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21.75" customHeight="1">
      <c r="A20" s="105" t="s">
        <v>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D22+D77+D101+D106+D107+D108+D109+D110+D111+D114</f>
        <v>14353492</v>
      </c>
      <c r="E21" s="3">
        <f>E22+E77+E101+E106+E107+E108+E109+E110+E111+E114</f>
        <v>42000</v>
      </c>
      <c r="F21" s="3">
        <f>H21+G21</f>
        <v>12084289</v>
      </c>
      <c r="G21" s="3">
        <f>G22+G77+G101+G106+G107+G108+G109+G110+G111+G114</f>
        <v>12043709</v>
      </c>
      <c r="H21" s="3">
        <f>H22+H77+H101+H106+H107+H108+H109+H110+H111+H114</f>
        <v>40580</v>
      </c>
      <c r="I21" s="3">
        <f>K21+J21</f>
        <v>12587564</v>
      </c>
      <c r="J21" s="3">
        <f>J22+J77+J101+J106+J107+J108+J109+J110+J111+J114</f>
        <v>12549893</v>
      </c>
      <c r="K21" s="3">
        <f>K22+K77+K101+K106+K107+K108+K109+K110+K111+K114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10116828</v>
      </c>
      <c r="G22" s="3">
        <f>G23+G24+G28+G29+G30+G31+G32+G33+G34+G35+G36+G37+G38+G39+G40+G41+G42+G43+G46+G47+G48+G49+G50+G51+G52+G53+G54+G55+G56+G59+G60+G61+G62+G63+G64+G65+G66+G67+G68+G69+G70+G71+G72+G75+G76</f>
        <v>10116828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72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82" t="s">
        <v>87</v>
      </c>
    </row>
    <row r="24" spans="1:12" ht="35.25" customHeight="1">
      <c r="A24" s="73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5925000</v>
      </c>
      <c r="G24" s="7">
        <f>25000+7700000-1800000</f>
        <v>5925000</v>
      </c>
      <c r="H24" s="4">
        <v>0</v>
      </c>
      <c r="I24" s="3">
        <f>J24+K24</f>
        <v>8138900</v>
      </c>
      <c r="J24" s="7">
        <v>8138900</v>
      </c>
      <c r="K24" s="4">
        <v>0</v>
      </c>
      <c r="L24" s="83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1" t="s">
        <v>166</v>
      </c>
      <c r="J26" s="71"/>
      <c r="K26" s="71"/>
      <c r="L26" s="71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85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82" t="s">
        <v>87</v>
      </c>
      <c r="N28" s="34"/>
    </row>
    <row r="29" spans="1:12" ht="48" customHeight="1">
      <c r="A29" s="86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83"/>
    </row>
    <row r="30" spans="1:12" ht="29.25" customHeight="1">
      <c r="A30" s="92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82" t="s">
        <v>87</v>
      </c>
    </row>
    <row r="31" spans="1:12" ht="45" customHeight="1">
      <c r="A31" s="93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35198</v>
      </c>
      <c r="G31" s="7">
        <f>-5000+40198</f>
        <v>35198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83"/>
    </row>
    <row r="32" spans="1:12" ht="33" customHeight="1">
      <c r="A32" s="72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82" t="s">
        <v>85</v>
      </c>
    </row>
    <row r="33" spans="1:12" ht="43.5" customHeight="1">
      <c r="A33" s="73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83"/>
    </row>
    <row r="34" spans="1:12" ht="31.5" customHeight="1">
      <c r="A34" s="72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82" t="s">
        <v>85</v>
      </c>
    </row>
    <row r="35" spans="1:12" ht="39.75" customHeight="1">
      <c r="A35" s="73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83"/>
    </row>
    <row r="36" spans="1:12" ht="32.25" customHeight="1">
      <c r="A36" s="72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82" t="s">
        <v>85</v>
      </c>
    </row>
    <row r="37" spans="1:12" ht="43.5" customHeight="1">
      <c r="A37" s="73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83"/>
    </row>
    <row r="38" spans="1:12" ht="37.5" customHeight="1">
      <c r="A38" s="72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82" t="s">
        <v>85</v>
      </c>
    </row>
    <row r="39" spans="1:12" ht="48" customHeight="1">
      <c r="A39" s="73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7371</v>
      </c>
      <c r="G39" s="7">
        <f>-81081+88452</f>
        <v>7371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83"/>
    </row>
    <row r="40" spans="1:12" ht="48" customHeight="1">
      <c r="A40" s="72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82" t="s">
        <v>85</v>
      </c>
    </row>
    <row r="41" spans="1:12" ht="37.5" customHeight="1">
      <c r="A41" s="73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83"/>
    </row>
    <row r="42" spans="1:12" ht="37.5" customHeight="1">
      <c r="A42" s="72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82" t="s">
        <v>85</v>
      </c>
    </row>
    <row r="43" spans="1:12" ht="36.75" customHeight="1">
      <c r="A43" s="73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83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1" t="s">
        <v>166</v>
      </c>
      <c r="J44" s="71"/>
      <c r="K44" s="71"/>
      <c r="L44" s="71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72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82" t="s">
        <v>85</v>
      </c>
    </row>
    <row r="47" spans="1:12" ht="44.25" customHeight="1">
      <c r="A47" s="73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83"/>
    </row>
    <row r="48" spans="1:12" ht="36.75" customHeight="1">
      <c r="A48" s="72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82" t="s">
        <v>85</v>
      </c>
    </row>
    <row r="49" spans="1:12" ht="55.5" customHeight="1">
      <c r="A49" s="73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83"/>
    </row>
    <row r="50" spans="1:12" ht="65.25" customHeight="1">
      <c r="A50" s="14" t="s">
        <v>104</v>
      </c>
      <c r="B50" s="64" t="s">
        <v>131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aca="true" t="shared" si="3" ref="C53:C77">+D53+E53</f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1" t="s">
        <v>166</v>
      </c>
      <c r="J57" s="71"/>
      <c r="K57" s="71"/>
      <c r="L57" s="71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t="shared" si="3"/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38.25" customHeight="1">
      <c r="A60" s="14" t="s">
        <v>116</v>
      </c>
      <c r="B60" s="64" t="s">
        <v>131</v>
      </c>
      <c r="C60" s="6">
        <f t="shared" si="3"/>
        <v>50000</v>
      </c>
      <c r="D60" s="7">
        <v>50000</v>
      </c>
      <c r="E60" s="7">
        <v>0</v>
      </c>
      <c r="F60" s="6">
        <f>G60+H60</f>
        <v>25000</v>
      </c>
      <c r="G60" s="7">
        <v>25000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3"/>
        <v>90000</v>
      </c>
      <c r="D61" s="7">
        <v>90000</v>
      </c>
      <c r="E61" s="7">
        <v>0</v>
      </c>
      <c r="F61" s="6">
        <f aca="true" t="shared" si="5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3"/>
        <v>30000</v>
      </c>
      <c r="D62" s="7">
        <v>30000</v>
      </c>
      <c r="E62" s="7">
        <v>0</v>
      </c>
      <c r="F62" s="6">
        <f t="shared" si="5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158</v>
      </c>
      <c r="B63" s="64" t="s">
        <v>131</v>
      </c>
      <c r="C63" s="6">
        <f t="shared" si="3"/>
        <v>80000</v>
      </c>
      <c r="D63" s="7">
        <v>80000</v>
      </c>
      <c r="E63" s="7">
        <v>0</v>
      </c>
      <c r="F63" s="6">
        <f t="shared" si="5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159</v>
      </c>
      <c r="B64" s="64" t="s">
        <v>131</v>
      </c>
      <c r="C64" s="6">
        <f t="shared" si="3"/>
        <v>22000</v>
      </c>
      <c r="D64" s="7">
        <v>22000</v>
      </c>
      <c r="E64" s="7">
        <v>0</v>
      </c>
      <c r="F64" s="6">
        <f t="shared" si="5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0.5" customHeight="1">
      <c r="A65" s="63" t="s">
        <v>174</v>
      </c>
      <c r="B65" s="64" t="s">
        <v>131</v>
      </c>
      <c r="C65" s="6">
        <f t="shared" si="3"/>
        <v>100000</v>
      </c>
      <c r="D65" s="7">
        <v>100000</v>
      </c>
      <c r="E65" s="7">
        <v>0</v>
      </c>
      <c r="F65" s="6">
        <f t="shared" si="5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39" customHeight="1">
      <c r="A66" s="63" t="s">
        <v>167</v>
      </c>
      <c r="B66" s="64" t="s">
        <v>122</v>
      </c>
      <c r="C66" s="6">
        <f t="shared" si="3"/>
        <v>0</v>
      </c>
      <c r="D66" s="7">
        <v>0</v>
      </c>
      <c r="E66" s="7">
        <v>0</v>
      </c>
      <c r="F66" s="6">
        <f t="shared" si="5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175</v>
      </c>
      <c r="B67" s="64" t="s">
        <v>122</v>
      </c>
      <c r="C67" s="6">
        <f aca="true" t="shared" si="6" ref="C67:C75">+D67+E67</f>
        <v>0</v>
      </c>
      <c r="D67" s="7">
        <v>0</v>
      </c>
      <c r="E67" s="7">
        <v>0</v>
      </c>
      <c r="F67" s="6">
        <f aca="true" t="shared" si="7" ref="F67:F75">G67+H67</f>
        <v>28800</v>
      </c>
      <c r="G67" s="7">
        <v>28800</v>
      </c>
      <c r="H67" s="4">
        <v>0</v>
      </c>
      <c r="I67" s="3">
        <f aca="true" t="shared" si="8" ref="I67:I75">J67+K67</f>
        <v>0</v>
      </c>
      <c r="J67" s="7">
        <v>0</v>
      </c>
      <c r="K67" s="4">
        <v>0</v>
      </c>
      <c r="L67" s="25" t="s">
        <v>19</v>
      </c>
    </row>
    <row r="68" spans="1:12" ht="52.5" customHeight="1">
      <c r="A68" s="14" t="s">
        <v>176</v>
      </c>
      <c r="B68" s="64" t="s">
        <v>122</v>
      </c>
      <c r="C68" s="6">
        <f t="shared" si="6"/>
        <v>0</v>
      </c>
      <c r="D68" s="7">
        <v>0</v>
      </c>
      <c r="E68" s="7">
        <v>0</v>
      </c>
      <c r="F68" s="6">
        <f t="shared" si="7"/>
        <v>100000</v>
      </c>
      <c r="G68" s="7">
        <v>100000</v>
      </c>
      <c r="H68" s="4">
        <v>0</v>
      </c>
      <c r="I68" s="3">
        <f t="shared" si="8"/>
        <v>0</v>
      </c>
      <c r="J68" s="7">
        <v>0</v>
      </c>
      <c r="K68" s="4">
        <v>0</v>
      </c>
      <c r="L68" s="25" t="s">
        <v>19</v>
      </c>
    </row>
    <row r="69" spans="1:12" ht="54.75" customHeight="1">
      <c r="A69" s="14" t="s">
        <v>177</v>
      </c>
      <c r="B69" s="64" t="s">
        <v>122</v>
      </c>
      <c r="C69" s="6">
        <f t="shared" si="6"/>
        <v>0</v>
      </c>
      <c r="D69" s="7">
        <v>0</v>
      </c>
      <c r="E69" s="7">
        <v>0</v>
      </c>
      <c r="F69" s="6">
        <f t="shared" si="7"/>
        <v>200000</v>
      </c>
      <c r="G69" s="7">
        <v>200000</v>
      </c>
      <c r="H69" s="4">
        <v>0</v>
      </c>
      <c r="I69" s="3">
        <f t="shared" si="8"/>
        <v>0</v>
      </c>
      <c r="J69" s="7">
        <v>0</v>
      </c>
      <c r="K69" s="4">
        <v>0</v>
      </c>
      <c r="L69" s="25" t="s">
        <v>19</v>
      </c>
    </row>
    <row r="70" spans="1:12" ht="40.5" customHeight="1">
      <c r="A70" s="14" t="s">
        <v>178</v>
      </c>
      <c r="B70" s="64" t="s">
        <v>122</v>
      </c>
      <c r="C70" s="6">
        <f t="shared" si="6"/>
        <v>0</v>
      </c>
      <c r="D70" s="7">
        <v>0</v>
      </c>
      <c r="E70" s="7">
        <v>0</v>
      </c>
      <c r="F70" s="6">
        <f t="shared" si="7"/>
        <v>15000</v>
      </c>
      <c r="G70" s="7">
        <v>15000</v>
      </c>
      <c r="H70" s="4">
        <v>0</v>
      </c>
      <c r="I70" s="3">
        <f t="shared" si="8"/>
        <v>0</v>
      </c>
      <c r="J70" s="7">
        <v>0</v>
      </c>
      <c r="K70" s="4">
        <v>0</v>
      </c>
      <c r="L70" s="25" t="s">
        <v>19</v>
      </c>
    </row>
    <row r="71" spans="1:12" ht="42.75" customHeight="1">
      <c r="A71" s="14" t="s">
        <v>179</v>
      </c>
      <c r="B71" s="64" t="s">
        <v>122</v>
      </c>
      <c r="C71" s="6">
        <f t="shared" si="6"/>
        <v>0</v>
      </c>
      <c r="D71" s="7">
        <v>0</v>
      </c>
      <c r="E71" s="7">
        <v>0</v>
      </c>
      <c r="F71" s="6">
        <f t="shared" si="7"/>
        <v>537100</v>
      </c>
      <c r="G71" s="7">
        <v>537100</v>
      </c>
      <c r="H71" s="4">
        <v>0</v>
      </c>
      <c r="I71" s="3">
        <f t="shared" si="8"/>
        <v>0</v>
      </c>
      <c r="J71" s="7">
        <v>0</v>
      </c>
      <c r="K71" s="4">
        <v>0</v>
      </c>
      <c r="L71" s="25" t="s">
        <v>19</v>
      </c>
    </row>
    <row r="72" spans="1:12" ht="40.5" customHeight="1">
      <c r="A72" s="14" t="s">
        <v>180</v>
      </c>
      <c r="B72" s="64" t="s">
        <v>122</v>
      </c>
      <c r="C72" s="6">
        <f t="shared" si="6"/>
        <v>0</v>
      </c>
      <c r="D72" s="7">
        <v>0</v>
      </c>
      <c r="E72" s="7">
        <v>0</v>
      </c>
      <c r="F72" s="6">
        <f t="shared" si="7"/>
        <v>30000</v>
      </c>
      <c r="G72" s="7">
        <v>30000</v>
      </c>
      <c r="H72" s="4">
        <v>0</v>
      </c>
      <c r="I72" s="3">
        <f t="shared" si="8"/>
        <v>0</v>
      </c>
      <c r="J72" s="7">
        <v>0</v>
      </c>
      <c r="K72" s="4">
        <v>0</v>
      </c>
      <c r="L72" s="25" t="s">
        <v>19</v>
      </c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71" t="s">
        <v>166</v>
      </c>
      <c r="J73" s="71"/>
      <c r="K73" s="71"/>
      <c r="L73" s="71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38.25" customHeight="1">
      <c r="A75" s="14" t="s">
        <v>173</v>
      </c>
      <c r="B75" s="64" t="s">
        <v>122</v>
      </c>
      <c r="C75" s="6">
        <f t="shared" si="6"/>
        <v>0</v>
      </c>
      <c r="D75" s="7">
        <v>0</v>
      </c>
      <c r="E75" s="7">
        <v>0</v>
      </c>
      <c r="F75" s="6">
        <f t="shared" si="7"/>
        <v>35000</v>
      </c>
      <c r="G75" s="7">
        <v>35000</v>
      </c>
      <c r="H75" s="4">
        <v>0</v>
      </c>
      <c r="I75" s="3">
        <f t="shared" si="8"/>
        <v>0</v>
      </c>
      <c r="J75" s="7">
        <v>0</v>
      </c>
      <c r="K75" s="4">
        <v>0</v>
      </c>
      <c r="L75" s="25" t="s">
        <v>19</v>
      </c>
    </row>
    <row r="76" spans="1:12" ht="32.25" customHeight="1">
      <c r="A76" s="63" t="s">
        <v>183</v>
      </c>
      <c r="B76" s="64" t="s">
        <v>122</v>
      </c>
      <c r="C76" s="6">
        <f>+D76+E76</f>
        <v>0</v>
      </c>
      <c r="D76" s="7">
        <v>0</v>
      </c>
      <c r="E76" s="7">
        <v>0</v>
      </c>
      <c r="F76" s="6">
        <f>G76+H76</f>
        <v>100000</v>
      </c>
      <c r="G76" s="7">
        <v>100000</v>
      </c>
      <c r="H76" s="4">
        <v>0</v>
      </c>
      <c r="I76" s="3">
        <f>J76+K76</f>
        <v>0</v>
      </c>
      <c r="J76" s="7">
        <v>0</v>
      </c>
      <c r="K76" s="4">
        <v>0</v>
      </c>
      <c r="L76" s="25" t="s">
        <v>19</v>
      </c>
    </row>
    <row r="77" spans="1:12" ht="33.75" customHeight="1">
      <c r="A77" s="36" t="s">
        <v>90</v>
      </c>
      <c r="B77" s="43"/>
      <c r="C77" s="3">
        <f t="shared" si="3"/>
        <v>834612</v>
      </c>
      <c r="D77" s="6">
        <f>+D78+D79+D80+D81+D82+D83+D84+D85+D86+D87+D88+D89+D90+D91+D92+D93+D94+D97+D98+D99+D100</f>
        <v>834612</v>
      </c>
      <c r="E77" s="6">
        <f>+E78+E79+E80+E81+E82+E83+E84+E85+E86+E87+E88+E89+E90+E91+E92+E93+E94+E97+E98+E99+E100</f>
        <v>0</v>
      </c>
      <c r="F77" s="6">
        <f>G77+H77</f>
        <v>1296777</v>
      </c>
      <c r="G77" s="6">
        <f>+G78+G79+G80+G81+G82+G83+G84+G85+G86+G87+G88+G89+G90+G91+G92+G93+G94+G97+G98+G99+G100</f>
        <v>1296777</v>
      </c>
      <c r="H77" s="6">
        <f>+H78+H79+H80+H81+H82+H83+H84+H85+H86+H87+H88+H89+H90+H91+H92+H93+H94+H97+H98+H99+H100</f>
        <v>0</v>
      </c>
      <c r="I77" s="6">
        <f aca="true" t="shared" si="9" ref="I77:I84">J77+K77</f>
        <v>898943</v>
      </c>
      <c r="J77" s="6">
        <f>+J78+J79+J80+J81+J82+J83+J84+J85+J86+J87+J88+J89+J90+J91+J92+J93+J94+J97+J98+J99+J100</f>
        <v>898943</v>
      </c>
      <c r="K77" s="6">
        <f>+K78+K79+K80+K81+K82+K83+K84+K85+K86+K87+K88+K89+K90+K91+K92+K93+K94+K97+K98+K99+K100</f>
        <v>0</v>
      </c>
      <c r="L77" s="44"/>
    </row>
    <row r="78" spans="1:12" ht="31.5" customHeight="1">
      <c r="A78" s="72" t="s">
        <v>48</v>
      </c>
      <c r="B78" s="64" t="s">
        <v>131</v>
      </c>
      <c r="C78" s="3">
        <f>D78+E78</f>
        <v>9605</v>
      </c>
      <c r="D78" s="4">
        <v>9605</v>
      </c>
      <c r="E78" s="4">
        <v>0</v>
      </c>
      <c r="F78" s="6">
        <f aca="true" t="shared" si="10" ref="F78:F89">+G78+H78</f>
        <v>0</v>
      </c>
      <c r="G78" s="7">
        <v>0</v>
      </c>
      <c r="H78" s="7">
        <v>0</v>
      </c>
      <c r="I78" s="3">
        <f t="shared" si="9"/>
        <v>0</v>
      </c>
      <c r="J78" s="7">
        <v>0</v>
      </c>
      <c r="K78" s="7">
        <v>0</v>
      </c>
      <c r="L78" s="82" t="s">
        <v>85</v>
      </c>
    </row>
    <row r="79" spans="1:12" ht="42.75" customHeight="1">
      <c r="A79" s="73"/>
      <c r="B79" s="64" t="s">
        <v>122</v>
      </c>
      <c r="C79" s="3">
        <f aca="true" t="shared" si="11" ref="C79:C91">D79+E79</f>
        <v>0</v>
      </c>
      <c r="D79" s="4">
        <v>0</v>
      </c>
      <c r="E79" s="4">
        <v>0</v>
      </c>
      <c r="F79" s="6">
        <f t="shared" si="10"/>
        <v>0</v>
      </c>
      <c r="G79" s="7">
        <f>-10510+10510</f>
        <v>0</v>
      </c>
      <c r="H79" s="4">
        <v>0</v>
      </c>
      <c r="I79" s="3">
        <f t="shared" si="9"/>
        <v>11350</v>
      </c>
      <c r="J79" s="7">
        <v>11350</v>
      </c>
      <c r="K79" s="4">
        <v>0</v>
      </c>
      <c r="L79" s="83"/>
    </row>
    <row r="80" spans="1:12" ht="25.5" customHeight="1">
      <c r="A80" s="72" t="s">
        <v>10</v>
      </c>
      <c r="B80" s="64" t="s">
        <v>131</v>
      </c>
      <c r="C80" s="3">
        <f>D80+E80</f>
        <v>142160</v>
      </c>
      <c r="D80" s="4">
        <v>142160</v>
      </c>
      <c r="E80" s="4">
        <v>0</v>
      </c>
      <c r="F80" s="6">
        <f t="shared" si="10"/>
        <v>0</v>
      </c>
      <c r="G80" s="7">
        <v>0</v>
      </c>
      <c r="H80" s="4">
        <v>0</v>
      </c>
      <c r="I80" s="3">
        <f t="shared" si="9"/>
        <v>0</v>
      </c>
      <c r="J80" s="7">
        <v>0</v>
      </c>
      <c r="K80" s="4">
        <v>0</v>
      </c>
      <c r="L80" s="82" t="s">
        <v>125</v>
      </c>
    </row>
    <row r="81" spans="1:12" ht="40.5" customHeight="1">
      <c r="A81" s="73"/>
      <c r="B81" s="64" t="s">
        <v>122</v>
      </c>
      <c r="C81" s="3">
        <f t="shared" si="11"/>
        <v>0</v>
      </c>
      <c r="D81" s="4">
        <v>0</v>
      </c>
      <c r="E81" s="4">
        <v>0</v>
      </c>
      <c r="F81" s="6">
        <f t="shared" si="10"/>
        <v>155390</v>
      </c>
      <c r="G81" s="7">
        <v>155390</v>
      </c>
      <c r="H81" s="4">
        <v>0</v>
      </c>
      <c r="I81" s="3">
        <f t="shared" si="9"/>
        <v>167712</v>
      </c>
      <c r="J81" s="7">
        <v>167712</v>
      </c>
      <c r="K81" s="4">
        <v>0</v>
      </c>
      <c r="L81" s="83"/>
    </row>
    <row r="82" spans="1:14" s="23" customFormat="1" ht="21.75" customHeight="1">
      <c r="A82" s="72" t="s">
        <v>135</v>
      </c>
      <c r="B82" s="64" t="s">
        <v>131</v>
      </c>
      <c r="C82" s="3">
        <f>D82+E82</f>
        <v>63059</v>
      </c>
      <c r="D82" s="4">
        <v>63059</v>
      </c>
      <c r="E82" s="4">
        <v>0</v>
      </c>
      <c r="F82" s="6">
        <f t="shared" si="10"/>
        <v>0</v>
      </c>
      <c r="G82" s="7">
        <v>0</v>
      </c>
      <c r="H82" s="4">
        <v>0</v>
      </c>
      <c r="I82" s="3">
        <f t="shared" si="9"/>
        <v>0</v>
      </c>
      <c r="J82" s="7">
        <v>0</v>
      </c>
      <c r="K82" s="4">
        <v>0</v>
      </c>
      <c r="L82" s="82" t="s">
        <v>85</v>
      </c>
      <c r="N82" s="34"/>
    </row>
    <row r="83" spans="1:12" ht="39.75" customHeight="1">
      <c r="A83" s="73"/>
      <c r="B83" s="64" t="s">
        <v>122</v>
      </c>
      <c r="C83" s="3">
        <f t="shared" si="11"/>
        <v>0</v>
      </c>
      <c r="D83" s="4">
        <v>0</v>
      </c>
      <c r="E83" s="4">
        <v>0</v>
      </c>
      <c r="F83" s="6">
        <f t="shared" si="10"/>
        <v>86550</v>
      </c>
      <c r="G83" s="7">
        <f>86344+206</f>
        <v>86550</v>
      </c>
      <c r="H83" s="4">
        <v>0</v>
      </c>
      <c r="I83" s="3">
        <f t="shared" si="9"/>
        <v>93240</v>
      </c>
      <c r="J83" s="7">
        <v>93240</v>
      </c>
      <c r="K83" s="4">
        <v>0</v>
      </c>
      <c r="L83" s="83"/>
    </row>
    <row r="84" spans="1:12" ht="27" customHeight="1">
      <c r="A84" s="85" t="s">
        <v>108</v>
      </c>
      <c r="B84" s="64" t="s">
        <v>131</v>
      </c>
      <c r="C84" s="3">
        <f>D84+E84</f>
        <v>367607</v>
      </c>
      <c r="D84" s="4">
        <v>367607</v>
      </c>
      <c r="E84" s="4">
        <v>0</v>
      </c>
      <c r="F84" s="6">
        <f>+G84+H84</f>
        <v>0</v>
      </c>
      <c r="G84" s="7">
        <v>0</v>
      </c>
      <c r="H84" s="4">
        <v>0</v>
      </c>
      <c r="I84" s="3">
        <f t="shared" si="9"/>
        <v>0</v>
      </c>
      <c r="J84" s="7">
        <v>0</v>
      </c>
      <c r="K84" s="4">
        <v>0</v>
      </c>
      <c r="L84" s="82" t="s">
        <v>123</v>
      </c>
    </row>
    <row r="85" spans="1:12" ht="39" customHeight="1">
      <c r="A85" s="86"/>
      <c r="B85" s="64" t="s">
        <v>122</v>
      </c>
      <c r="C85" s="3">
        <f t="shared" si="11"/>
        <v>0</v>
      </c>
      <c r="D85" s="4">
        <v>0</v>
      </c>
      <c r="E85" s="4">
        <v>0</v>
      </c>
      <c r="F85" s="6">
        <f t="shared" si="10"/>
        <v>284580</v>
      </c>
      <c r="G85" s="7">
        <f>355200-70620</f>
        <v>284580</v>
      </c>
      <c r="H85" s="4">
        <v>0</v>
      </c>
      <c r="I85" s="3">
        <f aca="true" t="shared" si="12" ref="I85:I101">J85+K85</f>
        <v>375446</v>
      </c>
      <c r="J85" s="7">
        <v>375446</v>
      </c>
      <c r="K85" s="4">
        <v>0</v>
      </c>
      <c r="L85" s="83"/>
    </row>
    <row r="86" spans="1:12" ht="25.5" customHeight="1">
      <c r="A86" s="72" t="s">
        <v>136</v>
      </c>
      <c r="B86" s="64" t="s">
        <v>131</v>
      </c>
      <c r="C86" s="3">
        <f>D86+E86</f>
        <v>44726</v>
      </c>
      <c r="D86" s="4">
        <v>44726</v>
      </c>
      <c r="E86" s="4">
        <v>0</v>
      </c>
      <c r="F86" s="6">
        <f t="shared" si="10"/>
        <v>0</v>
      </c>
      <c r="G86" s="7">
        <v>0</v>
      </c>
      <c r="H86" s="4">
        <v>0</v>
      </c>
      <c r="I86" s="3">
        <f t="shared" si="12"/>
        <v>0</v>
      </c>
      <c r="J86" s="7">
        <v>0</v>
      </c>
      <c r="K86" s="4">
        <v>0</v>
      </c>
      <c r="L86" s="82" t="s">
        <v>85</v>
      </c>
    </row>
    <row r="87" spans="1:12" ht="36" customHeight="1">
      <c r="A87" s="73"/>
      <c r="B87" s="64" t="s">
        <v>122</v>
      </c>
      <c r="C87" s="3">
        <f t="shared" si="11"/>
        <v>0</v>
      </c>
      <c r="D87" s="4">
        <v>0</v>
      </c>
      <c r="E87" s="4">
        <v>0</v>
      </c>
      <c r="F87" s="6">
        <f t="shared" si="10"/>
        <v>45020</v>
      </c>
      <c r="G87" s="7">
        <f>47520-2500</f>
        <v>45020</v>
      </c>
      <c r="H87" s="4">
        <v>0</v>
      </c>
      <c r="I87" s="3">
        <f t="shared" si="12"/>
        <v>47520</v>
      </c>
      <c r="J87" s="7">
        <v>47520</v>
      </c>
      <c r="K87" s="4">
        <v>0</v>
      </c>
      <c r="L87" s="83"/>
    </row>
    <row r="88" spans="1:12" ht="25.5" customHeight="1">
      <c r="A88" s="72" t="s">
        <v>29</v>
      </c>
      <c r="B88" s="64" t="s">
        <v>131</v>
      </c>
      <c r="C88" s="3">
        <f>D88+E88</f>
        <v>22488</v>
      </c>
      <c r="D88" s="4">
        <v>22488</v>
      </c>
      <c r="E88" s="4">
        <v>0</v>
      </c>
      <c r="F88" s="6">
        <f t="shared" si="10"/>
        <v>0</v>
      </c>
      <c r="G88" s="7">
        <v>0</v>
      </c>
      <c r="H88" s="4">
        <v>0</v>
      </c>
      <c r="I88" s="3">
        <f t="shared" si="12"/>
        <v>0</v>
      </c>
      <c r="J88" s="7">
        <v>0</v>
      </c>
      <c r="K88" s="4">
        <v>0</v>
      </c>
      <c r="L88" s="82" t="s">
        <v>85</v>
      </c>
    </row>
    <row r="89" spans="1:12" ht="34.5" customHeight="1">
      <c r="A89" s="73"/>
      <c r="B89" s="64" t="s">
        <v>122</v>
      </c>
      <c r="C89" s="3">
        <f t="shared" si="11"/>
        <v>0</v>
      </c>
      <c r="D89" s="4">
        <v>0</v>
      </c>
      <c r="E89" s="4">
        <v>0</v>
      </c>
      <c r="F89" s="6">
        <f t="shared" si="10"/>
        <v>24582</v>
      </c>
      <c r="G89" s="7">
        <v>24582</v>
      </c>
      <c r="H89" s="4">
        <v>0</v>
      </c>
      <c r="I89" s="3">
        <f t="shared" si="12"/>
        <v>26542</v>
      </c>
      <c r="J89" s="7">
        <v>26542</v>
      </c>
      <c r="K89" s="4">
        <v>0</v>
      </c>
      <c r="L89" s="83"/>
    </row>
    <row r="90" spans="1:12" ht="24.75" customHeight="1">
      <c r="A90" s="72" t="s">
        <v>14</v>
      </c>
      <c r="B90" s="64" t="s">
        <v>131</v>
      </c>
      <c r="C90" s="3">
        <f>D90+E90</f>
        <v>30510</v>
      </c>
      <c r="D90" s="4">
        <v>30510</v>
      </c>
      <c r="E90" s="4">
        <v>0</v>
      </c>
      <c r="F90" s="6">
        <f>+G90+H90</f>
        <v>0</v>
      </c>
      <c r="G90" s="7">
        <v>0</v>
      </c>
      <c r="H90" s="4">
        <v>0</v>
      </c>
      <c r="I90" s="3">
        <f>J90+K90</f>
        <v>0</v>
      </c>
      <c r="J90" s="7">
        <v>0</v>
      </c>
      <c r="K90" s="4">
        <v>0</v>
      </c>
      <c r="L90" s="82" t="s">
        <v>89</v>
      </c>
    </row>
    <row r="91" spans="1:12" ht="37.5" customHeight="1">
      <c r="A91" s="73"/>
      <c r="B91" s="64" t="s">
        <v>122</v>
      </c>
      <c r="C91" s="3">
        <f t="shared" si="11"/>
        <v>0</v>
      </c>
      <c r="D91" s="4">
        <v>0</v>
      </c>
      <c r="E91" s="4">
        <v>0</v>
      </c>
      <c r="F91" s="6">
        <f>+G91+H91</f>
        <v>37020</v>
      </c>
      <c r="G91" s="7">
        <v>37020</v>
      </c>
      <c r="H91" s="4">
        <v>0</v>
      </c>
      <c r="I91" s="3">
        <f t="shared" si="12"/>
        <v>40327</v>
      </c>
      <c r="J91" s="7">
        <v>40327</v>
      </c>
      <c r="K91" s="4">
        <v>0</v>
      </c>
      <c r="L91" s="83"/>
    </row>
    <row r="92" spans="1:12" ht="33" customHeight="1">
      <c r="A92" s="72" t="s">
        <v>49</v>
      </c>
      <c r="B92" s="64" t="s">
        <v>131</v>
      </c>
      <c r="C92" s="6">
        <f aca="true" t="shared" si="13" ref="C92:C100">+D92+E92</f>
        <v>21000</v>
      </c>
      <c r="D92" s="7">
        <v>21000</v>
      </c>
      <c r="E92" s="4">
        <v>0</v>
      </c>
      <c r="F92" s="6">
        <f aca="true" t="shared" si="14" ref="F92:F100">G92+H92</f>
        <v>0</v>
      </c>
      <c r="G92" s="7">
        <v>0</v>
      </c>
      <c r="H92" s="4">
        <v>0</v>
      </c>
      <c r="I92" s="3">
        <f>J92+K92</f>
        <v>0</v>
      </c>
      <c r="J92" s="7">
        <v>0</v>
      </c>
      <c r="K92" s="4">
        <v>0</v>
      </c>
      <c r="L92" s="82" t="s">
        <v>85</v>
      </c>
    </row>
    <row r="93" spans="1:12" ht="59.25" customHeight="1">
      <c r="A93" s="73"/>
      <c r="B93" s="64" t="s">
        <v>122</v>
      </c>
      <c r="C93" s="6">
        <f t="shared" si="13"/>
        <v>0</v>
      </c>
      <c r="D93" s="7">
        <v>0</v>
      </c>
      <c r="E93" s="4">
        <v>0</v>
      </c>
      <c r="F93" s="6">
        <f t="shared" si="14"/>
        <v>35000</v>
      </c>
      <c r="G93" s="7">
        <v>35000</v>
      </c>
      <c r="H93" s="4">
        <v>0</v>
      </c>
      <c r="I93" s="3">
        <f t="shared" si="12"/>
        <v>35000</v>
      </c>
      <c r="J93" s="7">
        <v>35000</v>
      </c>
      <c r="K93" s="4">
        <v>0</v>
      </c>
      <c r="L93" s="83"/>
    </row>
    <row r="94" spans="1:12" s="62" customFormat="1" ht="37.5" customHeight="1">
      <c r="A94" s="56" t="s">
        <v>103</v>
      </c>
      <c r="B94" s="64" t="s">
        <v>131</v>
      </c>
      <c r="C94" s="57">
        <f t="shared" si="13"/>
        <v>33480</v>
      </c>
      <c r="D94" s="58">
        <v>33480</v>
      </c>
      <c r="E94" s="59">
        <v>0</v>
      </c>
      <c r="F94" s="57">
        <f t="shared" si="14"/>
        <v>0</v>
      </c>
      <c r="G94" s="58">
        <v>0</v>
      </c>
      <c r="H94" s="59">
        <v>0</v>
      </c>
      <c r="I94" s="60">
        <f t="shared" si="12"/>
        <v>0</v>
      </c>
      <c r="J94" s="58">
        <f>+ROUND(G94*1.055,0)</f>
        <v>0</v>
      </c>
      <c r="K94" s="59">
        <v>0</v>
      </c>
      <c r="L94" s="61" t="s">
        <v>100</v>
      </c>
    </row>
    <row r="95" spans="1:14" s="23" customFormat="1" ht="19.5" customHeight="1">
      <c r="A95" s="22"/>
      <c r="C95" s="24"/>
      <c r="D95" s="24"/>
      <c r="E95" s="24"/>
      <c r="F95" s="24"/>
      <c r="G95" s="24"/>
      <c r="H95" s="24"/>
      <c r="I95" s="71" t="s">
        <v>166</v>
      </c>
      <c r="J95" s="71"/>
      <c r="K95" s="71"/>
      <c r="L95" s="71"/>
      <c r="N95" s="34"/>
    </row>
    <row r="96" spans="1:14" s="23" customFormat="1" ht="14.25">
      <c r="A96" s="25">
        <v>1</v>
      </c>
      <c r="B96" s="26">
        <v>2</v>
      </c>
      <c r="C96" s="27">
        <v>3</v>
      </c>
      <c r="D96" s="27">
        <v>4</v>
      </c>
      <c r="E96" s="27">
        <v>5</v>
      </c>
      <c r="F96" s="27">
        <v>6</v>
      </c>
      <c r="G96" s="27">
        <v>7</v>
      </c>
      <c r="H96" s="27">
        <v>8</v>
      </c>
      <c r="I96" s="27">
        <v>9</v>
      </c>
      <c r="J96" s="27">
        <v>10</v>
      </c>
      <c r="K96" s="27">
        <v>11</v>
      </c>
      <c r="L96" s="27">
        <v>12</v>
      </c>
      <c r="N96" s="34"/>
    </row>
    <row r="97" spans="1:12" s="62" customFormat="1" ht="27" customHeight="1">
      <c r="A97" s="99" t="s">
        <v>137</v>
      </c>
      <c r="B97" s="64" t="s">
        <v>131</v>
      </c>
      <c r="C97" s="57">
        <f t="shared" si="13"/>
        <v>14000</v>
      </c>
      <c r="D97" s="58">
        <v>14000</v>
      </c>
      <c r="E97" s="59">
        <v>0</v>
      </c>
      <c r="F97" s="57">
        <f t="shared" si="14"/>
        <v>0</v>
      </c>
      <c r="G97" s="58">
        <v>0</v>
      </c>
      <c r="H97" s="59">
        <v>0</v>
      </c>
      <c r="I97" s="60">
        <f>J97+K97</f>
        <v>0</v>
      </c>
      <c r="J97" s="58">
        <v>0</v>
      </c>
      <c r="K97" s="59">
        <v>0</v>
      </c>
      <c r="L97" s="101" t="s">
        <v>100</v>
      </c>
    </row>
    <row r="98" spans="1:12" s="62" customFormat="1" ht="42" customHeight="1">
      <c r="A98" s="100"/>
      <c r="B98" s="64" t="s">
        <v>122</v>
      </c>
      <c r="C98" s="57">
        <f t="shared" si="13"/>
        <v>0</v>
      </c>
      <c r="D98" s="58">
        <v>0</v>
      </c>
      <c r="E98" s="59">
        <v>0</v>
      </c>
      <c r="F98" s="57">
        <f t="shared" si="14"/>
        <v>14000</v>
      </c>
      <c r="G98" s="58">
        <v>14000</v>
      </c>
      <c r="H98" s="59">
        <v>0</v>
      </c>
      <c r="I98" s="60">
        <f t="shared" si="12"/>
        <v>14000</v>
      </c>
      <c r="J98" s="58">
        <v>14000</v>
      </c>
      <c r="K98" s="59">
        <v>0</v>
      </c>
      <c r="L98" s="102"/>
    </row>
    <row r="99" spans="1:12" s="62" customFormat="1" ht="32.25" customHeight="1">
      <c r="A99" s="99" t="s">
        <v>160</v>
      </c>
      <c r="B99" s="64" t="s">
        <v>131</v>
      </c>
      <c r="C99" s="57">
        <f t="shared" si="13"/>
        <v>85977</v>
      </c>
      <c r="D99" s="58">
        <v>85977</v>
      </c>
      <c r="E99" s="59">
        <v>0</v>
      </c>
      <c r="F99" s="57">
        <f t="shared" si="14"/>
        <v>0</v>
      </c>
      <c r="G99" s="58">
        <v>0</v>
      </c>
      <c r="H99" s="59">
        <v>0</v>
      </c>
      <c r="I99" s="60">
        <f>J99+K99</f>
        <v>0</v>
      </c>
      <c r="J99" s="58">
        <v>0</v>
      </c>
      <c r="K99" s="59">
        <v>0</v>
      </c>
      <c r="L99" s="101" t="s">
        <v>100</v>
      </c>
    </row>
    <row r="100" spans="1:12" s="62" customFormat="1" ht="45.75" customHeight="1">
      <c r="A100" s="100"/>
      <c r="B100" s="64" t="s">
        <v>122</v>
      </c>
      <c r="C100" s="57">
        <f t="shared" si="13"/>
        <v>0</v>
      </c>
      <c r="D100" s="58">
        <v>0</v>
      </c>
      <c r="E100" s="59">
        <v>0</v>
      </c>
      <c r="F100" s="57">
        <f t="shared" si="14"/>
        <v>614635</v>
      </c>
      <c r="G100" s="58">
        <f>87806+526829</f>
        <v>614635</v>
      </c>
      <c r="H100" s="59">
        <v>0</v>
      </c>
      <c r="I100" s="60">
        <f t="shared" si="12"/>
        <v>87806</v>
      </c>
      <c r="J100" s="58">
        <v>87806</v>
      </c>
      <c r="K100" s="59">
        <v>0</v>
      </c>
      <c r="L100" s="102"/>
    </row>
    <row r="101" spans="1:12" ht="57" customHeight="1">
      <c r="A101" s="36" t="s">
        <v>169</v>
      </c>
      <c r="B101" s="2"/>
      <c r="C101" s="3">
        <f>D101+E101</f>
        <v>414600</v>
      </c>
      <c r="D101" s="3">
        <f>D102+D103+D104+D105</f>
        <v>414600</v>
      </c>
      <c r="E101" s="3">
        <f>E102+E103+E104+E105</f>
        <v>0</v>
      </c>
      <c r="F101" s="6">
        <f>+G101+H101</f>
        <v>309000</v>
      </c>
      <c r="G101" s="3">
        <f>G102+G103+G104+G105</f>
        <v>309000</v>
      </c>
      <c r="H101" s="3">
        <f>H102+H103+H104+H105</f>
        <v>0</v>
      </c>
      <c r="I101" s="3">
        <f t="shared" si="12"/>
        <v>317100</v>
      </c>
      <c r="J101" s="3">
        <f>J102+J103+J104+J105</f>
        <v>317100</v>
      </c>
      <c r="K101" s="3">
        <f>K102+K103+K104+K105</f>
        <v>0</v>
      </c>
      <c r="L101" s="25"/>
    </row>
    <row r="102" spans="1:12" ht="32.25" customHeight="1">
      <c r="A102" s="85" t="s">
        <v>170</v>
      </c>
      <c r="B102" s="64" t="s">
        <v>131</v>
      </c>
      <c r="C102" s="3">
        <f>+D102+E102</f>
        <v>314456</v>
      </c>
      <c r="D102" s="4">
        <v>314456</v>
      </c>
      <c r="E102" s="4">
        <v>0</v>
      </c>
      <c r="F102" s="6">
        <f>+G102</f>
        <v>0</v>
      </c>
      <c r="G102" s="7">
        <v>0</v>
      </c>
      <c r="H102" s="4">
        <v>0</v>
      </c>
      <c r="I102" s="3">
        <f>+J102</f>
        <v>0</v>
      </c>
      <c r="J102" s="7">
        <f>+ROUND(G102*1.057,0)</f>
        <v>0</v>
      </c>
      <c r="K102" s="4">
        <v>0</v>
      </c>
      <c r="L102" s="82" t="s">
        <v>123</v>
      </c>
    </row>
    <row r="103" spans="1:12" ht="51" customHeight="1">
      <c r="A103" s="86"/>
      <c r="B103" s="64" t="s">
        <v>122</v>
      </c>
      <c r="C103" s="3">
        <f>+D103+E103</f>
        <v>0</v>
      </c>
      <c r="D103" s="4">
        <v>0</v>
      </c>
      <c r="E103" s="4">
        <v>0</v>
      </c>
      <c r="F103" s="6">
        <f>+G103</f>
        <v>295700</v>
      </c>
      <c r="G103" s="7">
        <f>9000+286700</f>
        <v>295700</v>
      </c>
      <c r="H103" s="4">
        <v>0</v>
      </c>
      <c r="I103" s="3">
        <f>+J103</f>
        <v>303042</v>
      </c>
      <c r="J103" s="7">
        <v>303042</v>
      </c>
      <c r="K103" s="4">
        <v>0</v>
      </c>
      <c r="L103" s="83"/>
    </row>
    <row r="104" spans="1:12" ht="48.75" customHeight="1">
      <c r="A104" s="14" t="s">
        <v>121</v>
      </c>
      <c r="B104" s="64" t="s">
        <v>122</v>
      </c>
      <c r="C104" s="3">
        <f>D104+E104</f>
        <v>0</v>
      </c>
      <c r="D104" s="4">
        <v>0</v>
      </c>
      <c r="E104" s="4">
        <v>0</v>
      </c>
      <c r="F104" s="6">
        <f>+G104</f>
        <v>13300</v>
      </c>
      <c r="G104" s="7">
        <v>13300</v>
      </c>
      <c r="H104" s="4">
        <v>0</v>
      </c>
      <c r="I104" s="3">
        <f>+J104</f>
        <v>14058</v>
      </c>
      <c r="J104" s="7">
        <v>14058</v>
      </c>
      <c r="K104" s="4">
        <v>0</v>
      </c>
      <c r="L104" s="25" t="s">
        <v>123</v>
      </c>
    </row>
    <row r="105" spans="1:12" ht="53.25" customHeight="1">
      <c r="A105" s="38" t="s">
        <v>109</v>
      </c>
      <c r="B105" s="64" t="s">
        <v>131</v>
      </c>
      <c r="C105" s="3">
        <f>+D105</f>
        <v>100144</v>
      </c>
      <c r="D105" s="4">
        <v>100144</v>
      </c>
      <c r="E105" s="4">
        <v>0</v>
      </c>
      <c r="F105" s="6">
        <v>0</v>
      </c>
      <c r="G105" s="7">
        <v>0</v>
      </c>
      <c r="H105" s="4">
        <v>0</v>
      </c>
      <c r="I105" s="3">
        <v>0</v>
      </c>
      <c r="J105" s="7">
        <v>0</v>
      </c>
      <c r="K105" s="4">
        <v>0</v>
      </c>
      <c r="L105" s="25" t="s">
        <v>85</v>
      </c>
    </row>
    <row r="106" spans="1:12" ht="28.5" customHeight="1">
      <c r="A106" s="103" t="s">
        <v>171</v>
      </c>
      <c r="B106" s="64" t="s">
        <v>131</v>
      </c>
      <c r="C106" s="3">
        <f aca="true" t="shared" si="15" ref="C106:C114">D106+E106</f>
        <v>68552</v>
      </c>
      <c r="D106" s="4">
        <v>68552</v>
      </c>
      <c r="E106" s="4">
        <v>0</v>
      </c>
      <c r="F106" s="6">
        <f>+G106+H106</f>
        <v>0</v>
      </c>
      <c r="G106" s="7">
        <v>0</v>
      </c>
      <c r="H106" s="4">
        <v>0</v>
      </c>
      <c r="I106" s="3">
        <f aca="true" t="shared" si="16" ref="I106:I114">J106+K106</f>
        <v>0</v>
      </c>
      <c r="J106" s="7">
        <f>+ROUND(G106*1.057,0)</f>
        <v>0</v>
      </c>
      <c r="K106" s="4">
        <v>0</v>
      </c>
      <c r="L106" s="82" t="s">
        <v>85</v>
      </c>
    </row>
    <row r="107" spans="1:12" ht="75" customHeight="1">
      <c r="A107" s="104"/>
      <c r="B107" s="64" t="s">
        <v>122</v>
      </c>
      <c r="C107" s="3">
        <f t="shared" si="15"/>
        <v>0</v>
      </c>
      <c r="D107" s="4">
        <v>0</v>
      </c>
      <c r="E107" s="4">
        <v>0</v>
      </c>
      <c r="F107" s="6">
        <f>+G107+H107</f>
        <v>69929</v>
      </c>
      <c r="G107" s="7">
        <f>62000+7032+897</f>
        <v>69929</v>
      </c>
      <c r="H107" s="4">
        <v>0</v>
      </c>
      <c r="I107" s="3">
        <f t="shared" si="16"/>
        <v>65534</v>
      </c>
      <c r="J107" s="7">
        <v>65534</v>
      </c>
      <c r="K107" s="4">
        <v>0</v>
      </c>
      <c r="L107" s="83"/>
    </row>
    <row r="108" spans="1:12" ht="31.5" customHeight="1">
      <c r="A108" s="95" t="s">
        <v>138</v>
      </c>
      <c r="B108" s="64" t="s">
        <v>131</v>
      </c>
      <c r="C108" s="3">
        <f t="shared" si="15"/>
        <v>18560</v>
      </c>
      <c r="D108" s="4">
        <v>18560</v>
      </c>
      <c r="E108" s="4">
        <v>0</v>
      </c>
      <c r="F108" s="6">
        <f>+G108+H108</f>
        <v>0</v>
      </c>
      <c r="G108" s="7">
        <v>0</v>
      </c>
      <c r="H108" s="4">
        <v>0</v>
      </c>
      <c r="I108" s="3">
        <f t="shared" si="16"/>
        <v>0</v>
      </c>
      <c r="J108" s="7">
        <v>0</v>
      </c>
      <c r="K108" s="4">
        <v>0</v>
      </c>
      <c r="L108" s="82" t="s">
        <v>85</v>
      </c>
    </row>
    <row r="109" spans="1:12" ht="48" customHeight="1">
      <c r="A109" s="96"/>
      <c r="B109" s="64" t="s">
        <v>122</v>
      </c>
      <c r="C109" s="3">
        <f t="shared" si="15"/>
        <v>0</v>
      </c>
      <c r="D109" s="4">
        <v>0</v>
      </c>
      <c r="E109" s="4">
        <v>0</v>
      </c>
      <c r="F109" s="6">
        <f>+G109+H109</f>
        <v>18615</v>
      </c>
      <c r="G109" s="7">
        <v>18615</v>
      </c>
      <c r="H109" s="4">
        <v>0</v>
      </c>
      <c r="I109" s="3">
        <f t="shared" si="16"/>
        <v>19710</v>
      </c>
      <c r="J109" s="7">
        <v>19710</v>
      </c>
      <c r="K109" s="4">
        <v>0</v>
      </c>
      <c r="L109" s="83"/>
    </row>
    <row r="110" spans="1:12" ht="33" customHeight="1">
      <c r="A110" s="97" t="s">
        <v>117</v>
      </c>
      <c r="B110" s="64" t="s">
        <v>131</v>
      </c>
      <c r="C110" s="3">
        <f t="shared" si="15"/>
        <v>232600</v>
      </c>
      <c r="D110" s="4">
        <v>190600</v>
      </c>
      <c r="E110" s="4">
        <v>42000</v>
      </c>
      <c r="F110" s="6">
        <v>0</v>
      </c>
      <c r="G110" s="7">
        <v>0</v>
      </c>
      <c r="H110" s="7">
        <v>0</v>
      </c>
      <c r="I110" s="3">
        <f t="shared" si="16"/>
        <v>0</v>
      </c>
      <c r="J110" s="7">
        <f>+ROUND(G110*1.057,0)</f>
        <v>0</v>
      </c>
      <c r="K110" s="7">
        <f>+ROUND(H110*1.057,0)</f>
        <v>0</v>
      </c>
      <c r="L110" s="82" t="s">
        <v>85</v>
      </c>
    </row>
    <row r="111" spans="1:12" ht="45.75" customHeight="1">
      <c r="A111" s="98"/>
      <c r="B111" s="64" t="s">
        <v>122</v>
      </c>
      <c r="C111" s="3">
        <f t="shared" si="15"/>
        <v>0</v>
      </c>
      <c r="D111" s="4">
        <v>0</v>
      </c>
      <c r="E111" s="4">
        <v>0</v>
      </c>
      <c r="F111" s="6">
        <f>+G111+H111</f>
        <v>235640</v>
      </c>
      <c r="G111" s="7">
        <f>-4940+200000</f>
        <v>195060</v>
      </c>
      <c r="H111" s="7">
        <f>4940+35640</f>
        <v>40580</v>
      </c>
      <c r="I111" s="3">
        <f t="shared" si="16"/>
        <v>249071</v>
      </c>
      <c r="J111" s="7">
        <v>211400</v>
      </c>
      <c r="K111" s="7">
        <v>37671</v>
      </c>
      <c r="L111" s="83"/>
    </row>
    <row r="112" spans="1:14" s="23" customFormat="1" ht="19.5" customHeight="1">
      <c r="A112" s="22"/>
      <c r="C112" s="24"/>
      <c r="D112" s="24"/>
      <c r="E112" s="24"/>
      <c r="F112" s="24"/>
      <c r="G112" s="24"/>
      <c r="H112" s="24"/>
      <c r="I112" s="71" t="s">
        <v>166</v>
      </c>
      <c r="J112" s="71"/>
      <c r="K112" s="71"/>
      <c r="L112" s="71"/>
      <c r="N112" s="34"/>
    </row>
    <row r="113" spans="1:14" s="23" customFormat="1" ht="14.25">
      <c r="A113" s="25">
        <v>1</v>
      </c>
      <c r="B113" s="26">
        <v>2</v>
      </c>
      <c r="C113" s="27">
        <v>3</v>
      </c>
      <c r="D113" s="27">
        <v>4</v>
      </c>
      <c r="E113" s="27">
        <v>5</v>
      </c>
      <c r="F113" s="27">
        <v>6</v>
      </c>
      <c r="G113" s="27">
        <v>7</v>
      </c>
      <c r="H113" s="27">
        <v>8</v>
      </c>
      <c r="I113" s="27">
        <v>9</v>
      </c>
      <c r="J113" s="27">
        <v>10</v>
      </c>
      <c r="K113" s="27">
        <v>11</v>
      </c>
      <c r="L113" s="27">
        <v>12</v>
      </c>
      <c r="N113" s="34"/>
    </row>
    <row r="114" spans="1:12" ht="123" customHeight="1">
      <c r="A114" s="67" t="s">
        <v>168</v>
      </c>
      <c r="B114" s="64" t="s">
        <v>122</v>
      </c>
      <c r="C114" s="3">
        <f t="shared" si="15"/>
        <v>0</v>
      </c>
      <c r="D114" s="4">
        <v>0</v>
      </c>
      <c r="E114" s="4">
        <v>0</v>
      </c>
      <c r="F114" s="6">
        <f>+G114+H114</f>
        <v>37500</v>
      </c>
      <c r="G114" s="7">
        <v>37500</v>
      </c>
      <c r="H114" s="7">
        <v>0</v>
      </c>
      <c r="I114" s="3">
        <f t="shared" si="16"/>
        <v>0</v>
      </c>
      <c r="J114" s="7">
        <v>0</v>
      </c>
      <c r="K114" s="7">
        <v>0</v>
      </c>
      <c r="L114" s="68" t="s">
        <v>19</v>
      </c>
    </row>
    <row r="115" spans="1:12" ht="18.75" customHeight="1">
      <c r="A115" s="90" t="s">
        <v>39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1:12" ht="20.25" customHeight="1">
      <c r="A116" s="107" t="s">
        <v>50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22.5" customHeight="1">
      <c r="A117" s="113" t="s">
        <v>51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1:12" ht="62.25" customHeight="1">
      <c r="A118" s="36" t="s">
        <v>91</v>
      </c>
      <c r="B118" s="64"/>
      <c r="C118" s="3">
        <f>+D118+E118</f>
        <v>1385920</v>
      </c>
      <c r="D118" s="3">
        <f>+D120+D122+D119+D121</f>
        <v>1385920</v>
      </c>
      <c r="E118" s="3">
        <f>+E120+E122+E119+E121</f>
        <v>0</v>
      </c>
      <c r="F118" s="6">
        <f>+G118+H118</f>
        <v>1892237</v>
      </c>
      <c r="G118" s="3">
        <f>+G120+G122+G119+G121</f>
        <v>1892237</v>
      </c>
      <c r="H118" s="3">
        <f>+H120+H122+H119+H121</f>
        <v>0</v>
      </c>
      <c r="I118" s="3">
        <f>+I120+I122+I119+I121</f>
        <v>1563066</v>
      </c>
      <c r="J118" s="3">
        <f>+J120+J122+J119+J121</f>
        <v>1563066</v>
      </c>
      <c r="K118" s="3">
        <v>0</v>
      </c>
      <c r="L118" s="25" t="s">
        <v>85</v>
      </c>
    </row>
    <row r="119" spans="1:12" ht="36.75" customHeight="1">
      <c r="A119" s="85" t="s">
        <v>52</v>
      </c>
      <c r="B119" s="64" t="s">
        <v>131</v>
      </c>
      <c r="C119" s="3">
        <f>+D119+E119</f>
        <v>886992</v>
      </c>
      <c r="D119" s="4">
        <v>886992</v>
      </c>
      <c r="E119" s="4">
        <v>0</v>
      </c>
      <c r="F119" s="6">
        <f>+G119+H119</f>
        <v>0</v>
      </c>
      <c r="G119" s="7">
        <v>0</v>
      </c>
      <c r="H119" s="4">
        <v>0</v>
      </c>
      <c r="I119" s="3">
        <f>J119+K119</f>
        <v>0</v>
      </c>
      <c r="J119" s="7">
        <v>0</v>
      </c>
      <c r="K119" s="4">
        <v>0</v>
      </c>
      <c r="L119" s="82" t="s">
        <v>85</v>
      </c>
    </row>
    <row r="120" spans="1:12" ht="49.5" customHeight="1">
      <c r="A120" s="86"/>
      <c r="B120" s="64" t="s">
        <v>122</v>
      </c>
      <c r="C120" s="3">
        <f>+D120+E120</f>
        <v>0</v>
      </c>
      <c r="D120" s="4">
        <v>0</v>
      </c>
      <c r="E120" s="4">
        <v>0</v>
      </c>
      <c r="F120" s="6">
        <f>+G120+H120</f>
        <v>1359881</v>
      </c>
      <c r="G120" s="7">
        <v>1359881</v>
      </c>
      <c r="H120" s="4">
        <v>0</v>
      </c>
      <c r="I120" s="3">
        <f>J120+K120</f>
        <v>1000366</v>
      </c>
      <c r="J120" s="7">
        <v>1000366</v>
      </c>
      <c r="K120" s="4">
        <v>0</v>
      </c>
      <c r="L120" s="83"/>
    </row>
    <row r="121" spans="1:12" ht="36" customHeight="1">
      <c r="A121" s="85" t="s">
        <v>53</v>
      </c>
      <c r="B121" s="64" t="s">
        <v>131</v>
      </c>
      <c r="C121" s="3">
        <f>+D121+E121</f>
        <v>498928</v>
      </c>
      <c r="D121" s="4">
        <v>498928</v>
      </c>
      <c r="E121" s="4">
        <v>0</v>
      </c>
      <c r="F121" s="6">
        <f>+G121+H121</f>
        <v>0</v>
      </c>
      <c r="G121" s="7">
        <v>0</v>
      </c>
      <c r="H121" s="4">
        <v>0</v>
      </c>
      <c r="I121" s="3">
        <f>J121+K121</f>
        <v>0</v>
      </c>
      <c r="J121" s="7">
        <f>+ROUND(G121*1.057,0)</f>
        <v>0</v>
      </c>
      <c r="K121" s="4">
        <v>0</v>
      </c>
      <c r="L121" s="82" t="s">
        <v>85</v>
      </c>
    </row>
    <row r="122" spans="1:12" ht="54" customHeight="1">
      <c r="A122" s="86"/>
      <c r="B122" s="64" t="s">
        <v>122</v>
      </c>
      <c r="C122" s="3">
        <f>+D122+E122</f>
        <v>0</v>
      </c>
      <c r="D122" s="4">
        <v>0</v>
      </c>
      <c r="E122" s="4">
        <v>0</v>
      </c>
      <c r="F122" s="6">
        <f>+G122+H122</f>
        <v>532356</v>
      </c>
      <c r="G122" s="7">
        <v>532356</v>
      </c>
      <c r="H122" s="4">
        <v>0</v>
      </c>
      <c r="I122" s="3">
        <f>J122+K122</f>
        <v>562700</v>
      </c>
      <c r="J122" s="7">
        <f>+ROUND(G122*1.057,0)</f>
        <v>562700</v>
      </c>
      <c r="K122" s="4">
        <v>0</v>
      </c>
      <c r="L122" s="83"/>
    </row>
    <row r="123" spans="1:12" ht="16.5" customHeight="1">
      <c r="A123" s="90" t="s">
        <v>40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ht="39.75" customHeight="1">
      <c r="A124" s="91" t="s">
        <v>30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ht="36.75" customHeight="1">
      <c r="A125" s="105" t="s">
        <v>101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1:12" ht="36.75" customHeight="1">
      <c r="A126" s="13" t="s">
        <v>92</v>
      </c>
      <c r="B126" s="43"/>
      <c r="C126" s="3">
        <f aca="true" t="shared" si="17" ref="C126:C138">D126+E126</f>
        <v>1704214</v>
      </c>
      <c r="D126" s="3">
        <f>D127+D128+D129+D130+D133+D134+D135+D136+D137+D138</f>
        <v>1704214</v>
      </c>
      <c r="E126" s="3">
        <f>E127+E128+E129+E130+E133+E134+E135+E136+E137+E138</f>
        <v>0</v>
      </c>
      <c r="F126" s="3">
        <f>G126+H126</f>
        <v>1959300</v>
      </c>
      <c r="G126" s="3">
        <f>G127+G128+G129+G130+G133+G134+G135+G136+G137+G138</f>
        <v>1959300</v>
      </c>
      <c r="H126" s="3">
        <f>H127+H128+H129+H130+H133+H134+H135+H136+H137+H138</f>
        <v>0</v>
      </c>
      <c r="I126" s="3">
        <f aca="true" t="shared" si="18" ref="I126:I138">J126+K126</f>
        <v>1983255</v>
      </c>
      <c r="J126" s="3">
        <f>J127+J128+J129+J130+J133+J134+J135+J136+J137+J138</f>
        <v>1983255</v>
      </c>
      <c r="K126" s="3">
        <f>K127+K128+K129+K130+K133+K134+K135+K136+K137+K138</f>
        <v>0</v>
      </c>
      <c r="L126" s="44"/>
    </row>
    <row r="127" spans="1:14" s="23" customFormat="1" ht="24">
      <c r="A127" s="92" t="s">
        <v>11</v>
      </c>
      <c r="B127" s="64" t="s">
        <v>131</v>
      </c>
      <c r="C127" s="3">
        <f>D127+E127</f>
        <v>15824</v>
      </c>
      <c r="D127" s="4">
        <v>15824</v>
      </c>
      <c r="E127" s="4">
        <v>0</v>
      </c>
      <c r="F127" s="6">
        <f aca="true" t="shared" si="19" ref="F127:F138">+G127+H127</f>
        <v>0</v>
      </c>
      <c r="G127" s="7">
        <v>0</v>
      </c>
      <c r="H127" s="4">
        <v>0</v>
      </c>
      <c r="I127" s="3">
        <f>J127+K127</f>
        <v>0</v>
      </c>
      <c r="J127" s="7">
        <f>+ROUND(G127*1.057,0)</f>
        <v>0</v>
      </c>
      <c r="K127" s="4">
        <v>0</v>
      </c>
      <c r="L127" s="82" t="s">
        <v>85</v>
      </c>
      <c r="N127" s="34"/>
    </row>
    <row r="128" spans="1:12" ht="36.75" customHeight="1">
      <c r="A128" s="93"/>
      <c r="B128" s="64" t="s">
        <v>122</v>
      </c>
      <c r="C128" s="3">
        <f t="shared" si="17"/>
        <v>0</v>
      </c>
      <c r="D128" s="4">
        <v>0</v>
      </c>
      <c r="E128" s="4">
        <v>0</v>
      </c>
      <c r="F128" s="6">
        <f t="shared" si="19"/>
        <v>14820</v>
      </c>
      <c r="G128" s="7">
        <v>14820</v>
      </c>
      <c r="H128" s="4">
        <v>0</v>
      </c>
      <c r="I128" s="3">
        <f t="shared" si="18"/>
        <v>15665</v>
      </c>
      <c r="J128" s="7">
        <f>+ROUND(G128*1.057,0)</f>
        <v>15665</v>
      </c>
      <c r="K128" s="4">
        <v>0</v>
      </c>
      <c r="L128" s="83"/>
    </row>
    <row r="129" spans="1:12" ht="33.75" customHeight="1">
      <c r="A129" s="92" t="s">
        <v>139</v>
      </c>
      <c r="B129" s="64" t="s">
        <v>131</v>
      </c>
      <c r="C129" s="3">
        <f>D129+E129</f>
        <v>721180</v>
      </c>
      <c r="D129" s="4">
        <v>721180</v>
      </c>
      <c r="E129" s="4">
        <v>0</v>
      </c>
      <c r="F129" s="6">
        <f t="shared" si="19"/>
        <v>0</v>
      </c>
      <c r="G129" s="7">
        <v>0</v>
      </c>
      <c r="H129" s="4">
        <v>0</v>
      </c>
      <c r="I129" s="3">
        <f>J129+K129</f>
        <v>0</v>
      </c>
      <c r="J129" s="7">
        <f>+ROUND(G129*1.057,0)</f>
        <v>0</v>
      </c>
      <c r="K129" s="4">
        <v>0</v>
      </c>
      <c r="L129" s="82" t="s">
        <v>85</v>
      </c>
    </row>
    <row r="130" spans="1:12" ht="37.5" customHeight="1">
      <c r="A130" s="93"/>
      <c r="B130" s="64" t="s">
        <v>122</v>
      </c>
      <c r="C130" s="3">
        <f t="shared" si="17"/>
        <v>0</v>
      </c>
      <c r="D130" s="4">
        <v>0</v>
      </c>
      <c r="E130" s="4">
        <v>0</v>
      </c>
      <c r="F130" s="6">
        <f t="shared" si="19"/>
        <v>820800</v>
      </c>
      <c r="G130" s="7">
        <f>786800-16000+50000</f>
        <v>820800</v>
      </c>
      <c r="H130" s="4">
        <v>0</v>
      </c>
      <c r="I130" s="3">
        <f t="shared" si="18"/>
        <v>831648</v>
      </c>
      <c r="J130" s="7">
        <v>831648</v>
      </c>
      <c r="K130" s="4">
        <v>0</v>
      </c>
      <c r="L130" s="83"/>
    </row>
    <row r="131" spans="1:14" s="23" customFormat="1" ht="19.5" customHeight="1">
      <c r="A131" s="22"/>
      <c r="C131" s="24"/>
      <c r="D131" s="24"/>
      <c r="E131" s="24"/>
      <c r="F131" s="24"/>
      <c r="G131" s="24"/>
      <c r="H131" s="24"/>
      <c r="I131" s="71" t="s">
        <v>166</v>
      </c>
      <c r="J131" s="71"/>
      <c r="K131" s="71"/>
      <c r="L131" s="71"/>
      <c r="N131" s="34"/>
    </row>
    <row r="132" spans="1:14" s="23" customFormat="1" ht="14.25">
      <c r="A132" s="25">
        <v>1</v>
      </c>
      <c r="B132" s="26">
        <v>2</v>
      </c>
      <c r="C132" s="27">
        <v>3</v>
      </c>
      <c r="D132" s="27">
        <v>4</v>
      </c>
      <c r="E132" s="27">
        <v>5</v>
      </c>
      <c r="F132" s="27">
        <v>6</v>
      </c>
      <c r="G132" s="27">
        <v>7</v>
      </c>
      <c r="H132" s="27">
        <v>8</v>
      </c>
      <c r="I132" s="27">
        <v>9</v>
      </c>
      <c r="J132" s="27">
        <v>10</v>
      </c>
      <c r="K132" s="27">
        <v>11</v>
      </c>
      <c r="L132" s="27">
        <v>12</v>
      </c>
      <c r="N132" s="34"/>
    </row>
    <row r="133" spans="1:12" ht="33" customHeight="1">
      <c r="A133" s="72" t="s">
        <v>140</v>
      </c>
      <c r="B133" s="64" t="s">
        <v>131</v>
      </c>
      <c r="C133" s="3">
        <f>D133+E133</f>
        <v>245633</v>
      </c>
      <c r="D133" s="4">
        <v>245633</v>
      </c>
      <c r="E133" s="4">
        <v>0</v>
      </c>
      <c r="F133" s="6">
        <f t="shared" si="19"/>
        <v>0</v>
      </c>
      <c r="G133" s="7">
        <v>0</v>
      </c>
      <c r="H133" s="4">
        <v>0</v>
      </c>
      <c r="I133" s="3">
        <f>J133+K133</f>
        <v>0</v>
      </c>
      <c r="J133" s="7">
        <v>0</v>
      </c>
      <c r="K133" s="4">
        <v>0</v>
      </c>
      <c r="L133" s="82" t="s">
        <v>85</v>
      </c>
    </row>
    <row r="134" spans="1:12" ht="36.75" customHeight="1">
      <c r="A134" s="73"/>
      <c r="B134" s="64" t="s">
        <v>122</v>
      </c>
      <c r="C134" s="3">
        <f t="shared" si="17"/>
        <v>0</v>
      </c>
      <c r="D134" s="4">
        <v>0</v>
      </c>
      <c r="E134" s="4">
        <v>0</v>
      </c>
      <c r="F134" s="6">
        <f t="shared" si="19"/>
        <v>241630</v>
      </c>
      <c r="G134" s="7">
        <f>272630-31000</f>
        <v>241630</v>
      </c>
      <c r="H134" s="4">
        <v>0</v>
      </c>
      <c r="I134" s="3">
        <f t="shared" si="18"/>
        <v>288175</v>
      </c>
      <c r="J134" s="7">
        <v>288175</v>
      </c>
      <c r="K134" s="4">
        <v>0</v>
      </c>
      <c r="L134" s="83"/>
    </row>
    <row r="135" spans="1:12" ht="31.5" customHeight="1">
      <c r="A135" s="72" t="s">
        <v>141</v>
      </c>
      <c r="B135" s="64" t="s">
        <v>131</v>
      </c>
      <c r="C135" s="3">
        <f>D135+E135</f>
        <v>219742</v>
      </c>
      <c r="D135" s="4">
        <v>219742</v>
      </c>
      <c r="E135" s="4">
        <v>0</v>
      </c>
      <c r="F135" s="6">
        <f t="shared" si="19"/>
        <v>0</v>
      </c>
      <c r="G135" s="7">
        <v>0</v>
      </c>
      <c r="H135" s="4">
        <v>0</v>
      </c>
      <c r="I135" s="3">
        <f>J135+K135</f>
        <v>0</v>
      </c>
      <c r="J135" s="7">
        <v>0</v>
      </c>
      <c r="K135" s="4">
        <v>0</v>
      </c>
      <c r="L135" s="82" t="s">
        <v>85</v>
      </c>
    </row>
    <row r="136" spans="1:12" ht="41.25" customHeight="1">
      <c r="A136" s="73"/>
      <c r="B136" s="64" t="s">
        <v>122</v>
      </c>
      <c r="C136" s="3">
        <f t="shared" si="17"/>
        <v>0</v>
      </c>
      <c r="D136" s="4">
        <v>0</v>
      </c>
      <c r="E136" s="4">
        <v>0</v>
      </c>
      <c r="F136" s="6">
        <f t="shared" si="19"/>
        <v>263150</v>
      </c>
      <c r="G136" s="7">
        <v>263150</v>
      </c>
      <c r="H136" s="4">
        <v>0</v>
      </c>
      <c r="I136" s="3">
        <f t="shared" si="18"/>
        <v>278150</v>
      </c>
      <c r="J136" s="7">
        <v>278150</v>
      </c>
      <c r="K136" s="4">
        <v>0</v>
      </c>
      <c r="L136" s="83"/>
    </row>
    <row r="137" spans="1:12" ht="27.75" customHeight="1">
      <c r="A137" s="72" t="s">
        <v>142</v>
      </c>
      <c r="B137" s="64" t="s">
        <v>131</v>
      </c>
      <c r="C137" s="3">
        <f>D137+E137</f>
        <v>501835</v>
      </c>
      <c r="D137" s="4">
        <v>501835</v>
      </c>
      <c r="E137" s="4">
        <v>0</v>
      </c>
      <c r="F137" s="6">
        <f t="shared" si="19"/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82" t="s">
        <v>85</v>
      </c>
    </row>
    <row r="138" spans="1:12" ht="51" customHeight="1">
      <c r="A138" s="73"/>
      <c r="B138" s="64" t="s">
        <v>122</v>
      </c>
      <c r="C138" s="3">
        <f t="shared" si="17"/>
        <v>0</v>
      </c>
      <c r="D138" s="4">
        <v>0</v>
      </c>
      <c r="E138" s="4">
        <v>0</v>
      </c>
      <c r="F138" s="6">
        <f t="shared" si="19"/>
        <v>618900</v>
      </c>
      <c r="G138" s="7">
        <f>80000+538900</f>
        <v>618900</v>
      </c>
      <c r="H138" s="4">
        <v>0</v>
      </c>
      <c r="I138" s="3">
        <f t="shared" si="18"/>
        <v>569617</v>
      </c>
      <c r="J138" s="7">
        <v>569617</v>
      </c>
      <c r="K138" s="4">
        <v>0</v>
      </c>
      <c r="L138" s="83"/>
    </row>
    <row r="139" spans="1:12" ht="25.5" customHeight="1">
      <c r="A139" s="89" t="s">
        <v>41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1:12" ht="27" customHeight="1">
      <c r="A140" s="94" t="s">
        <v>143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2" ht="23.25" customHeight="1">
      <c r="A141" s="84" t="s">
        <v>144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</row>
    <row r="142" spans="1:12" ht="30" customHeight="1">
      <c r="A142" s="50" t="s">
        <v>15</v>
      </c>
      <c r="B142" s="2"/>
      <c r="C142" s="6">
        <f>D142+E142</f>
        <v>991969</v>
      </c>
      <c r="D142" s="6">
        <f aca="true" t="shared" si="20" ref="D142:K142">D143+D147</f>
        <v>991969</v>
      </c>
      <c r="E142" s="6">
        <f t="shared" si="20"/>
        <v>0</v>
      </c>
      <c r="F142" s="6">
        <f t="shared" si="20"/>
        <v>984466</v>
      </c>
      <c r="G142" s="6">
        <f t="shared" si="20"/>
        <v>984466</v>
      </c>
      <c r="H142" s="6">
        <f t="shared" si="20"/>
        <v>0</v>
      </c>
      <c r="I142" s="6">
        <f t="shared" si="20"/>
        <v>1094390</v>
      </c>
      <c r="J142" s="6">
        <f t="shared" si="20"/>
        <v>1094390</v>
      </c>
      <c r="K142" s="6">
        <f t="shared" si="20"/>
        <v>0</v>
      </c>
      <c r="L142" s="25"/>
    </row>
    <row r="143" spans="1:12" ht="34.5" customHeight="1">
      <c r="A143" s="9" t="s">
        <v>93</v>
      </c>
      <c r="B143" s="43"/>
      <c r="C143" s="3">
        <f>D143+E143</f>
        <v>124475</v>
      </c>
      <c r="D143" s="3">
        <f>SUM(D144:D146)</f>
        <v>124475</v>
      </c>
      <c r="E143" s="3">
        <f>SUM(E144:E146)</f>
        <v>0</v>
      </c>
      <c r="F143" s="3">
        <f>G143+H143</f>
        <v>106376</v>
      </c>
      <c r="G143" s="3">
        <f>SUM(G144:G146)</f>
        <v>106376</v>
      </c>
      <c r="H143" s="3">
        <f>SUM(H144:H146)</f>
        <v>0</v>
      </c>
      <c r="I143" s="3">
        <f>J143+K143</f>
        <v>138879</v>
      </c>
      <c r="J143" s="3">
        <f>SUM(J144:J146)</f>
        <v>138879</v>
      </c>
      <c r="K143" s="3">
        <f>SUM(K144:K146)</f>
        <v>0</v>
      </c>
      <c r="L143" s="25"/>
    </row>
    <row r="144" spans="1:12" ht="29.25" customHeight="1">
      <c r="A144" s="72" t="s">
        <v>105</v>
      </c>
      <c r="B144" s="64" t="s">
        <v>131</v>
      </c>
      <c r="C144" s="3">
        <f>D144+E144</f>
        <v>112540</v>
      </c>
      <c r="D144" s="4">
        <v>112540</v>
      </c>
      <c r="E144" s="4">
        <v>0</v>
      </c>
      <c r="F144" s="6">
        <f>+G144+H144</f>
        <v>0</v>
      </c>
      <c r="G144" s="7">
        <v>0</v>
      </c>
      <c r="H144" s="4">
        <v>0</v>
      </c>
      <c r="I144" s="3">
        <f>J144+K144</f>
        <v>0</v>
      </c>
      <c r="J144" s="7">
        <v>0</v>
      </c>
      <c r="K144" s="4">
        <v>0</v>
      </c>
      <c r="L144" s="82" t="s">
        <v>85</v>
      </c>
    </row>
    <row r="145" spans="1:12" ht="44.25" customHeight="1">
      <c r="A145" s="73"/>
      <c r="B145" s="64" t="s">
        <v>122</v>
      </c>
      <c r="C145" s="3">
        <f>D145+E145</f>
        <v>0</v>
      </c>
      <c r="D145" s="4">
        <v>0</v>
      </c>
      <c r="E145" s="4">
        <v>0</v>
      </c>
      <c r="F145" s="6">
        <f>+G145+H145</f>
        <v>106376</v>
      </c>
      <c r="G145" s="7">
        <f>131376-15000-10000</f>
        <v>106376</v>
      </c>
      <c r="H145" s="4">
        <v>0</v>
      </c>
      <c r="I145" s="3">
        <f>J145+K145</f>
        <v>138879</v>
      </c>
      <c r="J145" s="7">
        <v>138879</v>
      </c>
      <c r="K145" s="4">
        <v>0</v>
      </c>
      <c r="L145" s="83"/>
    </row>
    <row r="146" spans="1:12" ht="30.75" customHeight="1">
      <c r="A146" s="14" t="s">
        <v>68</v>
      </c>
      <c r="B146" s="64" t="s">
        <v>131</v>
      </c>
      <c r="C146" s="3">
        <f>D146+E146</f>
        <v>11935</v>
      </c>
      <c r="D146" s="4">
        <v>11935</v>
      </c>
      <c r="E146" s="4">
        <v>0</v>
      </c>
      <c r="F146" s="6">
        <f>+G146+H146</f>
        <v>0</v>
      </c>
      <c r="G146" s="7">
        <v>0</v>
      </c>
      <c r="H146" s="4">
        <v>0</v>
      </c>
      <c r="I146" s="3">
        <f>J146+K146</f>
        <v>0</v>
      </c>
      <c r="J146" s="7">
        <v>0</v>
      </c>
      <c r="K146" s="4">
        <v>0</v>
      </c>
      <c r="L146" s="25" t="s">
        <v>85</v>
      </c>
    </row>
    <row r="147" spans="1:12" ht="45" customHeight="1">
      <c r="A147" s="9" t="s">
        <v>145</v>
      </c>
      <c r="B147" s="2"/>
      <c r="C147" s="3">
        <f>E147+D147</f>
        <v>867494</v>
      </c>
      <c r="D147" s="3">
        <f>+D148+D149+D150+D151+D154+D155+D156+D157+D158+D159+D160+D161</f>
        <v>867494</v>
      </c>
      <c r="E147" s="3">
        <f>+E148+E149+E150+E151+E154+E155+E156+E157+E158+E159+E160+E161</f>
        <v>0</v>
      </c>
      <c r="F147" s="3">
        <f>H147+G147</f>
        <v>878090</v>
      </c>
      <c r="G147" s="3">
        <f>+G148+G149+G150+G151+G154+G155+G156+G157+G158+G159+G160+G161</f>
        <v>878090</v>
      </c>
      <c r="H147" s="3">
        <f>+H148+H149+H150+H151+H154+H155+H156+H157+H158+H159+H160+H161</f>
        <v>0</v>
      </c>
      <c r="I147" s="3">
        <f>K147+J147</f>
        <v>955511</v>
      </c>
      <c r="J147" s="3">
        <f>+J148+J149+J150+J151+J154+J155+J156+J157+J158+J159+J160+J161</f>
        <v>955511</v>
      </c>
      <c r="K147" s="3">
        <f>+K148+K149+K150+K151+K154+K155+K156+K157+K158+K159+K160+K161</f>
        <v>0</v>
      </c>
      <c r="L147" s="25"/>
    </row>
    <row r="148" spans="1:12" ht="29.25" customHeight="1">
      <c r="A148" s="72" t="s">
        <v>146</v>
      </c>
      <c r="B148" s="64" t="s">
        <v>131</v>
      </c>
      <c r="C148" s="3">
        <f aca="true" t="shared" si="21" ref="C148:C159">D148+E148</f>
        <v>22488</v>
      </c>
      <c r="D148" s="4">
        <v>22488</v>
      </c>
      <c r="E148" s="4">
        <v>0</v>
      </c>
      <c r="F148" s="6">
        <f aca="true" t="shared" si="22" ref="F148:F159">+G148+H148</f>
        <v>0</v>
      </c>
      <c r="G148" s="7">
        <v>0</v>
      </c>
      <c r="H148" s="4">
        <v>0</v>
      </c>
      <c r="I148" s="3">
        <f>J148+K148</f>
        <v>0</v>
      </c>
      <c r="J148" s="7">
        <v>0</v>
      </c>
      <c r="K148" s="4">
        <v>0</v>
      </c>
      <c r="L148" s="82" t="s">
        <v>85</v>
      </c>
    </row>
    <row r="149" spans="1:12" ht="43.5" customHeight="1">
      <c r="A149" s="73"/>
      <c r="B149" s="64" t="s">
        <v>122</v>
      </c>
      <c r="C149" s="3">
        <f t="shared" si="21"/>
        <v>0</v>
      </c>
      <c r="D149" s="4">
        <v>0</v>
      </c>
      <c r="E149" s="4">
        <v>0</v>
      </c>
      <c r="F149" s="6">
        <f t="shared" si="22"/>
        <v>24582</v>
      </c>
      <c r="G149" s="7">
        <v>24582</v>
      </c>
      <c r="H149" s="4">
        <v>0</v>
      </c>
      <c r="I149" s="3">
        <f aca="true" t="shared" si="23" ref="I149:I160">J149+K149</f>
        <v>26542</v>
      </c>
      <c r="J149" s="7">
        <v>26542</v>
      </c>
      <c r="K149" s="4">
        <v>0</v>
      </c>
      <c r="L149" s="83"/>
    </row>
    <row r="150" spans="1:12" ht="31.5" customHeight="1">
      <c r="A150" s="72" t="s">
        <v>147</v>
      </c>
      <c r="B150" s="64" t="s">
        <v>131</v>
      </c>
      <c r="C150" s="3">
        <f t="shared" si="21"/>
        <v>144552</v>
      </c>
      <c r="D150" s="4">
        <v>144552</v>
      </c>
      <c r="E150" s="4">
        <v>0</v>
      </c>
      <c r="F150" s="6">
        <f t="shared" si="22"/>
        <v>0</v>
      </c>
      <c r="G150" s="7">
        <v>0</v>
      </c>
      <c r="H150" s="4">
        <v>0</v>
      </c>
      <c r="I150" s="3">
        <f>J150+K150</f>
        <v>0</v>
      </c>
      <c r="J150" s="7">
        <v>0</v>
      </c>
      <c r="K150" s="4">
        <v>0</v>
      </c>
      <c r="L150" s="82" t="s">
        <v>85</v>
      </c>
    </row>
    <row r="151" spans="1:12" ht="43.5" customHeight="1">
      <c r="A151" s="73"/>
      <c r="B151" s="64" t="s">
        <v>122</v>
      </c>
      <c r="C151" s="3">
        <f t="shared" si="21"/>
        <v>0</v>
      </c>
      <c r="D151" s="4">
        <v>0</v>
      </c>
      <c r="E151" s="4">
        <v>0</v>
      </c>
      <c r="F151" s="6">
        <f t="shared" si="22"/>
        <v>104590</v>
      </c>
      <c r="G151" s="7">
        <f>147970-7032-36348</f>
        <v>104590</v>
      </c>
      <c r="H151" s="4">
        <v>0</v>
      </c>
      <c r="I151" s="3">
        <f t="shared" si="23"/>
        <v>159765</v>
      </c>
      <c r="J151" s="7">
        <v>159765</v>
      </c>
      <c r="K151" s="4">
        <v>0</v>
      </c>
      <c r="L151" s="83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71" t="s">
        <v>166</v>
      </c>
      <c r="J152" s="71"/>
      <c r="K152" s="71"/>
      <c r="L152" s="71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4" s="23" customFormat="1" ht="29.25" customHeight="1">
      <c r="A154" s="72" t="s">
        <v>148</v>
      </c>
      <c r="B154" s="64" t="s">
        <v>131</v>
      </c>
      <c r="C154" s="3">
        <f t="shared" si="21"/>
        <v>243143</v>
      </c>
      <c r="D154" s="4">
        <v>243143</v>
      </c>
      <c r="E154" s="4">
        <v>0</v>
      </c>
      <c r="F154" s="6">
        <f t="shared" si="22"/>
        <v>0</v>
      </c>
      <c r="G154" s="7">
        <v>0</v>
      </c>
      <c r="H154" s="4">
        <v>0</v>
      </c>
      <c r="I154" s="3">
        <f>J154+K154</f>
        <v>0</v>
      </c>
      <c r="J154" s="7">
        <v>0</v>
      </c>
      <c r="K154" s="4">
        <v>0</v>
      </c>
      <c r="L154" s="82" t="s">
        <v>85</v>
      </c>
      <c r="N154" s="34"/>
    </row>
    <row r="155" spans="1:12" ht="52.5" customHeight="1">
      <c r="A155" s="73"/>
      <c r="B155" s="64" t="s">
        <v>122</v>
      </c>
      <c r="C155" s="3">
        <f t="shared" si="21"/>
        <v>0</v>
      </c>
      <c r="D155" s="4">
        <v>0</v>
      </c>
      <c r="E155" s="4">
        <v>0</v>
      </c>
      <c r="F155" s="6">
        <f t="shared" si="22"/>
        <v>361672</v>
      </c>
      <c r="G155" s="7">
        <f>332810+28862</f>
        <v>361672</v>
      </c>
      <c r="H155" s="4">
        <v>0</v>
      </c>
      <c r="I155" s="3">
        <f t="shared" si="23"/>
        <v>359342</v>
      </c>
      <c r="J155" s="7">
        <v>359342</v>
      </c>
      <c r="K155" s="4">
        <v>0</v>
      </c>
      <c r="L155" s="83"/>
    </row>
    <row r="156" spans="1:12" ht="30.75" customHeight="1">
      <c r="A156" s="92" t="s">
        <v>149</v>
      </c>
      <c r="B156" s="64" t="s">
        <v>131</v>
      </c>
      <c r="C156" s="3">
        <f t="shared" si="21"/>
        <v>83372</v>
      </c>
      <c r="D156" s="4">
        <v>83372</v>
      </c>
      <c r="E156" s="4">
        <v>0</v>
      </c>
      <c r="F156" s="6">
        <f t="shared" si="22"/>
        <v>0</v>
      </c>
      <c r="G156" s="7">
        <v>0</v>
      </c>
      <c r="H156" s="4">
        <v>0</v>
      </c>
      <c r="I156" s="3">
        <f>J156+K156</f>
        <v>0</v>
      </c>
      <c r="J156" s="7">
        <v>0</v>
      </c>
      <c r="K156" s="4">
        <v>0</v>
      </c>
      <c r="L156" s="82" t="s">
        <v>85</v>
      </c>
    </row>
    <row r="157" spans="1:12" ht="40.5" customHeight="1">
      <c r="A157" s="93"/>
      <c r="B157" s="64" t="s">
        <v>122</v>
      </c>
      <c r="C157" s="3">
        <f t="shared" si="21"/>
        <v>0</v>
      </c>
      <c r="D157" s="4">
        <v>0</v>
      </c>
      <c r="E157" s="4">
        <v>0</v>
      </c>
      <c r="F157" s="6">
        <f t="shared" si="22"/>
        <v>62368</v>
      </c>
      <c r="G157" s="7">
        <f>75350-12982</f>
        <v>62368</v>
      </c>
      <c r="H157" s="4">
        <v>0</v>
      </c>
      <c r="I157" s="3">
        <f t="shared" si="23"/>
        <v>70350</v>
      </c>
      <c r="J157" s="7">
        <v>70350</v>
      </c>
      <c r="K157" s="4">
        <v>0</v>
      </c>
      <c r="L157" s="83"/>
    </row>
    <row r="158" spans="1:12" ht="25.5" customHeight="1">
      <c r="A158" s="72" t="s">
        <v>150</v>
      </c>
      <c r="B158" s="64" t="s">
        <v>131</v>
      </c>
      <c r="C158" s="3">
        <f t="shared" si="21"/>
        <v>339512</v>
      </c>
      <c r="D158" s="4">
        <v>339512</v>
      </c>
      <c r="E158" s="4">
        <v>0</v>
      </c>
      <c r="F158" s="6">
        <f t="shared" si="22"/>
        <v>0</v>
      </c>
      <c r="G158" s="7">
        <v>0</v>
      </c>
      <c r="H158" s="4">
        <v>0</v>
      </c>
      <c r="I158" s="3">
        <f>J158+K158</f>
        <v>0</v>
      </c>
      <c r="J158" s="7">
        <v>0</v>
      </c>
      <c r="K158" s="4">
        <v>0</v>
      </c>
      <c r="L158" s="82" t="s">
        <v>19</v>
      </c>
    </row>
    <row r="159" spans="1:12" ht="48" customHeight="1">
      <c r="A159" s="73"/>
      <c r="B159" s="64" t="s">
        <v>122</v>
      </c>
      <c r="C159" s="3">
        <f t="shared" si="21"/>
        <v>0</v>
      </c>
      <c r="D159" s="4">
        <v>0</v>
      </c>
      <c r="E159" s="4">
        <v>0</v>
      </c>
      <c r="F159" s="6">
        <f t="shared" si="22"/>
        <v>324878</v>
      </c>
      <c r="G159" s="7">
        <f>339512-9756-4878</f>
        <v>324878</v>
      </c>
      <c r="H159" s="4">
        <v>0</v>
      </c>
      <c r="I159" s="3">
        <f t="shared" si="23"/>
        <v>339512</v>
      </c>
      <c r="J159" s="7">
        <v>339512</v>
      </c>
      <c r="K159" s="4">
        <v>0</v>
      </c>
      <c r="L159" s="83"/>
    </row>
    <row r="160" spans="1:12" ht="56.25" customHeight="1">
      <c r="A160" s="14" t="s">
        <v>43</v>
      </c>
      <c r="B160" s="64" t="s">
        <v>131</v>
      </c>
      <c r="C160" s="3">
        <f>D160+E160</f>
        <v>24427</v>
      </c>
      <c r="D160" s="4">
        <v>24427</v>
      </c>
      <c r="E160" s="4">
        <v>0</v>
      </c>
      <c r="F160" s="6">
        <f>+G160</f>
        <v>0</v>
      </c>
      <c r="G160" s="7">
        <v>0</v>
      </c>
      <c r="H160" s="4">
        <v>0</v>
      </c>
      <c r="I160" s="3">
        <f t="shared" si="23"/>
        <v>0</v>
      </c>
      <c r="J160" s="7">
        <v>0</v>
      </c>
      <c r="K160" s="4">
        <v>0</v>
      </c>
      <c r="L160" s="25" t="s">
        <v>19</v>
      </c>
    </row>
    <row r="161" spans="1:12" ht="46.5" customHeight="1">
      <c r="A161" s="14" t="s">
        <v>94</v>
      </c>
      <c r="B161" s="64" t="s">
        <v>131</v>
      </c>
      <c r="C161" s="3">
        <f>D161+E161</f>
        <v>10000</v>
      </c>
      <c r="D161" s="4">
        <v>10000</v>
      </c>
      <c r="E161" s="4">
        <v>0</v>
      </c>
      <c r="F161" s="6">
        <f>+G161</f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25" t="s">
        <v>19</v>
      </c>
    </row>
    <row r="162" spans="1:12" ht="22.5" customHeight="1">
      <c r="A162" s="90" t="s">
        <v>37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1:12" ht="21" customHeight="1">
      <c r="A163" s="91" t="s">
        <v>98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1:12" ht="25.5" customHeight="1">
      <c r="A164" s="84" t="s">
        <v>99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</row>
    <row r="165" spans="1:12" ht="41.25" customHeight="1">
      <c r="A165" s="45" t="s">
        <v>15</v>
      </c>
      <c r="B165" s="46"/>
      <c r="C165" s="47">
        <f>+D165+E165</f>
        <v>255150</v>
      </c>
      <c r="D165" s="47">
        <f>+D167+D166</f>
        <v>255150</v>
      </c>
      <c r="E165" s="47">
        <f>+E167+E166</f>
        <v>0</v>
      </c>
      <c r="F165" s="47">
        <f>+G165+H165</f>
        <v>270500</v>
      </c>
      <c r="G165" s="47">
        <f>+G167+G166</f>
        <v>270500</v>
      </c>
      <c r="H165" s="47">
        <f>+H167+H166</f>
        <v>0</v>
      </c>
      <c r="I165" s="47">
        <f>+J165+K165</f>
        <v>285919</v>
      </c>
      <c r="J165" s="47">
        <f>+J167+J166</f>
        <v>285919</v>
      </c>
      <c r="K165" s="47">
        <f>+K167+K166</f>
        <v>0</v>
      </c>
      <c r="L165" s="46"/>
    </row>
    <row r="166" spans="1:12" ht="27" customHeight="1">
      <c r="A166" s="80" t="s">
        <v>154</v>
      </c>
      <c r="B166" s="64" t="s">
        <v>131</v>
      </c>
      <c r="C166" s="3">
        <f>D166+E166</f>
        <v>255150</v>
      </c>
      <c r="D166" s="4">
        <v>255150</v>
      </c>
      <c r="E166" s="4">
        <v>0</v>
      </c>
      <c r="F166" s="6">
        <f>+G166</f>
        <v>0</v>
      </c>
      <c r="G166" s="7">
        <v>0</v>
      </c>
      <c r="H166" s="4">
        <v>0</v>
      </c>
      <c r="I166" s="3">
        <f>J166+K166</f>
        <v>0</v>
      </c>
      <c r="J166" s="7">
        <f>+ROUND(G166*1.057,0)</f>
        <v>0</v>
      </c>
      <c r="K166" s="4">
        <v>0</v>
      </c>
      <c r="L166" s="82" t="s">
        <v>19</v>
      </c>
    </row>
    <row r="167" spans="1:12" ht="46.5" customHeight="1">
      <c r="A167" s="81"/>
      <c r="B167" s="64" t="s">
        <v>122</v>
      </c>
      <c r="C167" s="3">
        <f>D167+E167</f>
        <v>0</v>
      </c>
      <c r="D167" s="4">
        <v>0</v>
      </c>
      <c r="E167" s="4">
        <v>0</v>
      </c>
      <c r="F167" s="6">
        <f>+G167</f>
        <v>270500</v>
      </c>
      <c r="G167" s="7">
        <v>270500</v>
      </c>
      <c r="H167" s="4">
        <v>0</v>
      </c>
      <c r="I167" s="3">
        <f>J167+K167</f>
        <v>285919</v>
      </c>
      <c r="J167" s="7">
        <f>+ROUND(G167*1.057,0)</f>
        <v>285919</v>
      </c>
      <c r="K167" s="4">
        <v>0</v>
      </c>
      <c r="L167" s="83"/>
    </row>
    <row r="168" spans="1:12" ht="24.75" customHeight="1">
      <c r="A168" s="90" t="s">
        <v>32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1:12" ht="39.75" customHeight="1">
      <c r="A169" s="91" t="s">
        <v>54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1:12" ht="37.5" customHeight="1">
      <c r="A170" s="113" t="s">
        <v>21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1:14" s="23" customFormat="1" ht="19.5" customHeight="1">
      <c r="A171" s="22"/>
      <c r="C171" s="24"/>
      <c r="D171" s="24"/>
      <c r="E171" s="24"/>
      <c r="F171" s="24"/>
      <c r="G171" s="24"/>
      <c r="H171" s="24"/>
      <c r="I171" s="71" t="s">
        <v>166</v>
      </c>
      <c r="J171" s="71"/>
      <c r="K171" s="71"/>
      <c r="L171" s="71"/>
      <c r="N171" s="34"/>
    </row>
    <row r="172" spans="1:14" s="23" customFormat="1" ht="14.25">
      <c r="A172" s="25">
        <v>1</v>
      </c>
      <c r="B172" s="26">
        <v>2</v>
      </c>
      <c r="C172" s="27">
        <v>3</v>
      </c>
      <c r="D172" s="27">
        <v>4</v>
      </c>
      <c r="E172" s="27">
        <v>5</v>
      </c>
      <c r="F172" s="27">
        <v>6</v>
      </c>
      <c r="G172" s="27">
        <v>7</v>
      </c>
      <c r="H172" s="27">
        <v>8</v>
      </c>
      <c r="I172" s="27">
        <v>9</v>
      </c>
      <c r="J172" s="27">
        <v>10</v>
      </c>
      <c r="K172" s="27">
        <v>11</v>
      </c>
      <c r="L172" s="27">
        <v>12</v>
      </c>
      <c r="N172" s="34"/>
    </row>
    <row r="173" spans="1:12" ht="29.25" customHeight="1">
      <c r="A173" s="45" t="s">
        <v>15</v>
      </c>
      <c r="B173" s="46"/>
      <c r="C173" s="47">
        <f>+D173+E173</f>
        <v>305300</v>
      </c>
      <c r="D173" s="47">
        <f>+D175+D174</f>
        <v>305300</v>
      </c>
      <c r="E173" s="47">
        <v>0</v>
      </c>
      <c r="F173" s="47">
        <f>+G173+H173</f>
        <v>320000</v>
      </c>
      <c r="G173" s="47">
        <f>+G175+G174</f>
        <v>320000</v>
      </c>
      <c r="H173" s="47">
        <f>+H175+H174</f>
        <v>0</v>
      </c>
      <c r="I173" s="47">
        <f>+J173+K173</f>
        <v>339000</v>
      </c>
      <c r="J173" s="47">
        <f>+J175+J174</f>
        <v>339000</v>
      </c>
      <c r="K173" s="47">
        <f>+K175+K174</f>
        <v>0</v>
      </c>
      <c r="L173" s="46"/>
    </row>
    <row r="174" spans="1:12" ht="29.25" customHeight="1">
      <c r="A174" s="72" t="s">
        <v>124</v>
      </c>
      <c r="B174" s="64" t="s">
        <v>131</v>
      </c>
      <c r="C174" s="3">
        <f>D174+E174</f>
        <v>305300</v>
      </c>
      <c r="D174" s="4">
        <v>305300</v>
      </c>
      <c r="E174" s="4">
        <v>0</v>
      </c>
      <c r="F174" s="3">
        <f>G174+H174</f>
        <v>0</v>
      </c>
      <c r="G174" s="7">
        <v>0</v>
      </c>
      <c r="H174" s="4">
        <v>0</v>
      </c>
      <c r="I174" s="3">
        <f>J174+K174</f>
        <v>0</v>
      </c>
      <c r="J174" s="7">
        <v>0</v>
      </c>
      <c r="K174" s="4">
        <v>0</v>
      </c>
      <c r="L174" s="82" t="s">
        <v>123</v>
      </c>
    </row>
    <row r="175" spans="1:12" ht="41.25" customHeight="1">
      <c r="A175" s="73"/>
      <c r="B175" s="64" t="s">
        <v>122</v>
      </c>
      <c r="C175" s="3">
        <f>D175+E175</f>
        <v>0</v>
      </c>
      <c r="D175" s="4">
        <v>0</v>
      </c>
      <c r="E175" s="4">
        <v>0</v>
      </c>
      <c r="F175" s="3">
        <f>G175+H175</f>
        <v>320000</v>
      </c>
      <c r="G175" s="7">
        <v>320000</v>
      </c>
      <c r="H175" s="4">
        <v>0</v>
      </c>
      <c r="I175" s="3">
        <f>J175+K175</f>
        <v>339000</v>
      </c>
      <c r="J175" s="7">
        <v>339000</v>
      </c>
      <c r="K175" s="4">
        <v>0</v>
      </c>
      <c r="L175" s="83"/>
    </row>
    <row r="176" spans="1:12" ht="23.25" customHeight="1">
      <c r="A176" s="90" t="s">
        <v>42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1:12" ht="27" customHeight="1">
      <c r="A177" s="107" t="s">
        <v>55</v>
      </c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ht="27" customHeight="1">
      <c r="A178" s="114" t="s">
        <v>25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1:12" ht="29.25" customHeight="1">
      <c r="A179" s="45" t="s">
        <v>15</v>
      </c>
      <c r="B179" s="46"/>
      <c r="C179" s="47">
        <f>+D179+E179</f>
        <v>81525</v>
      </c>
      <c r="D179" s="47">
        <f>+D181+D180</f>
        <v>81525</v>
      </c>
      <c r="E179" s="47">
        <f>+E181+E180</f>
        <v>0</v>
      </c>
      <c r="F179" s="47">
        <f>+G179+H179</f>
        <v>86500</v>
      </c>
      <c r="G179" s="47">
        <f>+G181+G180</f>
        <v>86500</v>
      </c>
      <c r="H179" s="47">
        <f>+H181+H180</f>
        <v>0</v>
      </c>
      <c r="I179" s="47">
        <f>+J179+K179</f>
        <v>91431</v>
      </c>
      <c r="J179" s="47">
        <f>+J181+J180</f>
        <v>91431</v>
      </c>
      <c r="K179" s="47">
        <f>+K181+K180</f>
        <v>0</v>
      </c>
      <c r="L179" s="46"/>
    </row>
    <row r="180" spans="1:12" ht="29.25" customHeight="1">
      <c r="A180" s="80" t="s">
        <v>95</v>
      </c>
      <c r="B180" s="64" t="s">
        <v>131</v>
      </c>
      <c r="C180" s="3">
        <f>D180+E180</f>
        <v>81525</v>
      </c>
      <c r="D180" s="4">
        <v>81525</v>
      </c>
      <c r="E180" s="4">
        <v>0</v>
      </c>
      <c r="F180" s="3">
        <f>G180+H180</f>
        <v>0</v>
      </c>
      <c r="G180" s="7">
        <v>0</v>
      </c>
      <c r="H180" s="4">
        <v>0</v>
      </c>
      <c r="I180" s="3">
        <f>J180+K180</f>
        <v>0</v>
      </c>
      <c r="J180" s="7">
        <f>+ROUND(G180*1.057,0)</f>
        <v>0</v>
      </c>
      <c r="K180" s="4">
        <v>0</v>
      </c>
      <c r="L180" s="82" t="s">
        <v>85</v>
      </c>
    </row>
    <row r="181" spans="1:12" ht="51" customHeight="1">
      <c r="A181" s="81"/>
      <c r="B181" s="64" t="s">
        <v>122</v>
      </c>
      <c r="C181" s="3">
        <f>D181+E181</f>
        <v>0</v>
      </c>
      <c r="D181" s="4">
        <v>0</v>
      </c>
      <c r="E181" s="4">
        <v>0</v>
      </c>
      <c r="F181" s="3">
        <f>G181+H181</f>
        <v>86500</v>
      </c>
      <c r="G181" s="7">
        <v>86500</v>
      </c>
      <c r="H181" s="4">
        <v>0</v>
      </c>
      <c r="I181" s="3">
        <f>J181+K181</f>
        <v>91431</v>
      </c>
      <c r="J181" s="7">
        <f>+ROUND(G181*1.057,0)</f>
        <v>91431</v>
      </c>
      <c r="K181" s="4">
        <v>0</v>
      </c>
      <c r="L181" s="83"/>
    </row>
    <row r="182" spans="1:12" ht="18" customHeight="1">
      <c r="A182" s="91" t="s">
        <v>56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1:12" ht="22.5" customHeight="1">
      <c r="A183" s="84" t="s">
        <v>151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</row>
    <row r="184" spans="1:12" ht="29.25" customHeight="1">
      <c r="A184" s="45" t="s">
        <v>15</v>
      </c>
      <c r="B184" s="8"/>
      <c r="C184" s="6">
        <f>D184+E184</f>
        <v>65106533</v>
      </c>
      <c r="D184" s="6">
        <f>D200+D203+D197+D186+D207+D196+D199+D202+D206</f>
        <v>65106533</v>
      </c>
      <c r="E184" s="6">
        <f>E200+E203+E197+E186+E207+E196+E199+E202+E206</f>
        <v>0</v>
      </c>
      <c r="F184" s="3">
        <f>G184+H184</f>
        <v>68290491</v>
      </c>
      <c r="G184" s="6">
        <f>G200+G203+G197+G186+G207+G196+G199+G202+G206+G204</f>
        <v>68290491</v>
      </c>
      <c r="H184" s="6">
        <f>H200+H203+H197+H186+H207+H196+H199+H202+H206</f>
        <v>0</v>
      </c>
      <c r="I184" s="3">
        <f>K184+J184</f>
        <v>71520003</v>
      </c>
      <c r="J184" s="6">
        <f>J200+J203+J197+J186+J207+J196+J199+J202+J206</f>
        <v>71520003</v>
      </c>
      <c r="K184" s="6">
        <f>K200+K203+K197+K186+K207+K196+K199+K202+K206</f>
        <v>0</v>
      </c>
      <c r="L184" s="35"/>
    </row>
    <row r="185" spans="1:12" ht="21" customHeight="1">
      <c r="A185" s="89" t="s">
        <v>34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1:12" ht="48.75" customHeight="1">
      <c r="A186" s="9" t="s">
        <v>96</v>
      </c>
      <c r="B186" s="38"/>
      <c r="C186" s="3">
        <f aca="true" t="shared" si="24" ref="C186:C192">D186+E186</f>
        <v>563976</v>
      </c>
      <c r="D186" s="3">
        <f>D188+D190++D192+D187+D189+D191</f>
        <v>563976</v>
      </c>
      <c r="E186" s="3">
        <f>E188+E190++E192+E187+E189+E191</f>
        <v>0</v>
      </c>
      <c r="F186" s="6">
        <f>G186+H186</f>
        <v>582400</v>
      </c>
      <c r="G186" s="3">
        <f>G188+G190++G192+G187+G189+G191</f>
        <v>582400</v>
      </c>
      <c r="H186" s="3">
        <f>H188+H190++H192+H187+H189+H191</f>
        <v>0</v>
      </c>
      <c r="I186" s="3">
        <f aca="true" t="shared" si="25" ref="I186:I192">J186+K186</f>
        <v>615597</v>
      </c>
      <c r="J186" s="3">
        <f>J188+J190++J192+J187+J189+J191</f>
        <v>615597</v>
      </c>
      <c r="K186" s="3">
        <f>K188+K190++K192+K187+K189+K191</f>
        <v>0</v>
      </c>
      <c r="L186" s="25"/>
    </row>
    <row r="187" spans="1:12" ht="30" customHeight="1">
      <c r="A187" s="85" t="s">
        <v>67</v>
      </c>
      <c r="B187" s="64" t="s">
        <v>131</v>
      </c>
      <c r="C187" s="3">
        <f t="shared" si="24"/>
        <v>38400</v>
      </c>
      <c r="D187" s="4">
        <v>38400</v>
      </c>
      <c r="E187" s="4">
        <v>0</v>
      </c>
      <c r="F187" s="6">
        <f>+G187+H187</f>
        <v>0</v>
      </c>
      <c r="G187" s="7">
        <v>0</v>
      </c>
      <c r="H187" s="7">
        <f>ROUND(E187*1.104,0)</f>
        <v>0</v>
      </c>
      <c r="I187" s="3">
        <f t="shared" si="25"/>
        <v>0</v>
      </c>
      <c r="J187" s="7">
        <v>0</v>
      </c>
      <c r="K187" s="4">
        <v>0</v>
      </c>
      <c r="L187" s="82" t="s">
        <v>85</v>
      </c>
    </row>
    <row r="188" spans="1:12" ht="42" customHeight="1">
      <c r="A188" s="86"/>
      <c r="B188" s="64" t="s">
        <v>122</v>
      </c>
      <c r="C188" s="3">
        <f t="shared" si="24"/>
        <v>0</v>
      </c>
      <c r="D188" s="4">
        <v>0</v>
      </c>
      <c r="E188" s="4">
        <v>0</v>
      </c>
      <c r="F188" s="6">
        <f>+G188+H188</f>
        <v>33120</v>
      </c>
      <c r="G188" s="7">
        <v>33120</v>
      </c>
      <c r="H188" s="7">
        <f>ROUND(E188*1.104,0)</f>
        <v>0</v>
      </c>
      <c r="I188" s="3">
        <f t="shared" si="25"/>
        <v>35008</v>
      </c>
      <c r="J188" s="7">
        <v>35008</v>
      </c>
      <c r="K188" s="4">
        <v>0</v>
      </c>
      <c r="L188" s="83"/>
    </row>
    <row r="189" spans="1:12" ht="29.25" customHeight="1">
      <c r="A189" s="85" t="s">
        <v>152</v>
      </c>
      <c r="B189" s="64" t="s">
        <v>131</v>
      </c>
      <c r="C189" s="3">
        <f t="shared" si="24"/>
        <v>392300</v>
      </c>
      <c r="D189" s="4">
        <v>392300</v>
      </c>
      <c r="E189" s="4">
        <v>0</v>
      </c>
      <c r="F189" s="6">
        <f>+G189+H189</f>
        <v>0</v>
      </c>
      <c r="G189" s="7">
        <v>0</v>
      </c>
      <c r="H189" s="7">
        <v>0</v>
      </c>
      <c r="I189" s="3">
        <f t="shared" si="25"/>
        <v>0</v>
      </c>
      <c r="J189" s="7">
        <v>0</v>
      </c>
      <c r="K189" s="4">
        <v>0</v>
      </c>
      <c r="L189" s="82" t="s">
        <v>85</v>
      </c>
    </row>
    <row r="190" spans="1:12" ht="47.25" customHeight="1">
      <c r="A190" s="86"/>
      <c r="B190" s="64" t="s">
        <v>122</v>
      </c>
      <c r="C190" s="3">
        <f t="shared" si="24"/>
        <v>0</v>
      </c>
      <c r="D190" s="4">
        <v>0</v>
      </c>
      <c r="E190" s="4">
        <v>0</v>
      </c>
      <c r="F190" s="6">
        <f>+G190+H190</f>
        <v>415800</v>
      </c>
      <c r="G190" s="7">
        <v>415800</v>
      </c>
      <c r="H190" s="7">
        <v>0</v>
      </c>
      <c r="I190" s="3">
        <f t="shared" si="25"/>
        <v>439501</v>
      </c>
      <c r="J190" s="7">
        <v>439501</v>
      </c>
      <c r="K190" s="4">
        <v>0</v>
      </c>
      <c r="L190" s="83"/>
    </row>
    <row r="191" spans="1:12" ht="30.75" customHeight="1">
      <c r="A191" s="72" t="s">
        <v>35</v>
      </c>
      <c r="B191" s="64" t="s">
        <v>131</v>
      </c>
      <c r="C191" s="3">
        <f t="shared" si="24"/>
        <v>133276</v>
      </c>
      <c r="D191" s="3">
        <v>133276</v>
      </c>
      <c r="E191" s="3">
        <v>0</v>
      </c>
      <c r="F191" s="6">
        <f>G191+H191</f>
        <v>0</v>
      </c>
      <c r="G191" s="7">
        <v>0</v>
      </c>
      <c r="H191" s="7">
        <v>0</v>
      </c>
      <c r="I191" s="3">
        <f t="shared" si="25"/>
        <v>0</v>
      </c>
      <c r="J191" s="7">
        <v>0</v>
      </c>
      <c r="K191" s="4">
        <v>0</v>
      </c>
      <c r="L191" s="82" t="s">
        <v>85</v>
      </c>
    </row>
    <row r="192" spans="1:12" ht="42" customHeight="1">
      <c r="A192" s="73"/>
      <c r="B192" s="64" t="s">
        <v>122</v>
      </c>
      <c r="C192" s="3">
        <f t="shared" si="24"/>
        <v>0</v>
      </c>
      <c r="D192" s="3">
        <v>0</v>
      </c>
      <c r="E192" s="3">
        <v>0</v>
      </c>
      <c r="F192" s="6">
        <f>G192+H192</f>
        <v>133480</v>
      </c>
      <c r="G192" s="7">
        <v>133480</v>
      </c>
      <c r="H192" s="7">
        <v>0</v>
      </c>
      <c r="I192" s="3">
        <f t="shared" si="25"/>
        <v>141088</v>
      </c>
      <c r="J192" s="7">
        <v>141088</v>
      </c>
      <c r="K192" s="4">
        <v>0</v>
      </c>
      <c r="L192" s="83"/>
    </row>
    <row r="193" spans="1:14" s="23" customFormat="1" ht="19.5" customHeight="1">
      <c r="A193" s="22"/>
      <c r="C193" s="24"/>
      <c r="D193" s="24"/>
      <c r="E193" s="24"/>
      <c r="F193" s="24"/>
      <c r="G193" s="24"/>
      <c r="H193" s="24"/>
      <c r="I193" s="71" t="s">
        <v>166</v>
      </c>
      <c r="J193" s="71"/>
      <c r="K193" s="71"/>
      <c r="L193" s="71"/>
      <c r="N193" s="34"/>
    </row>
    <row r="194" spans="1:14" s="23" customFormat="1" ht="14.25">
      <c r="A194" s="25">
        <v>1</v>
      </c>
      <c r="B194" s="26">
        <v>2</v>
      </c>
      <c r="C194" s="27">
        <v>3</v>
      </c>
      <c r="D194" s="27">
        <v>4</v>
      </c>
      <c r="E194" s="27">
        <v>5</v>
      </c>
      <c r="F194" s="27">
        <v>6</v>
      </c>
      <c r="G194" s="27">
        <v>7</v>
      </c>
      <c r="H194" s="27">
        <v>8</v>
      </c>
      <c r="I194" s="27">
        <v>9</v>
      </c>
      <c r="J194" s="27">
        <v>10</v>
      </c>
      <c r="K194" s="27">
        <v>11</v>
      </c>
      <c r="L194" s="27">
        <v>12</v>
      </c>
      <c r="N194" s="34"/>
    </row>
    <row r="195" spans="1:12" ht="21" customHeight="1">
      <c r="A195" s="89" t="s">
        <v>36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1:12" ht="26.25" customHeight="1">
      <c r="A196" s="78" t="s">
        <v>153</v>
      </c>
      <c r="B196" s="64" t="s">
        <v>131</v>
      </c>
      <c r="C196" s="3">
        <f>D196+E196</f>
        <v>1342557</v>
      </c>
      <c r="D196" s="3">
        <v>1342557</v>
      </c>
      <c r="E196" s="3">
        <v>0</v>
      </c>
      <c r="F196" s="6">
        <f>G196+H196</f>
        <v>0</v>
      </c>
      <c r="G196" s="6">
        <v>0</v>
      </c>
      <c r="H196" s="6">
        <v>0</v>
      </c>
      <c r="I196" s="3">
        <f>J196+K196</f>
        <v>0</v>
      </c>
      <c r="J196" s="6">
        <f>+ROUND(G196*1.057,0)</f>
        <v>0</v>
      </c>
      <c r="K196" s="4">
        <v>0</v>
      </c>
      <c r="L196" s="82" t="s">
        <v>85</v>
      </c>
    </row>
    <row r="197" spans="1:12" ht="42" customHeight="1">
      <c r="A197" s="79"/>
      <c r="B197" s="64" t="s">
        <v>122</v>
      </c>
      <c r="C197" s="3">
        <f>D197+E197</f>
        <v>0</v>
      </c>
      <c r="D197" s="3">
        <v>0</v>
      </c>
      <c r="E197" s="3">
        <v>0</v>
      </c>
      <c r="F197" s="6">
        <f>G197+H197</f>
        <v>1200635</v>
      </c>
      <c r="G197" s="6">
        <f>1380800-120906-34259-25000</f>
        <v>1200635</v>
      </c>
      <c r="H197" s="6">
        <v>0</v>
      </c>
      <c r="I197" s="3">
        <f>J197+K197</f>
        <v>1459506</v>
      </c>
      <c r="J197" s="6">
        <v>1459506</v>
      </c>
      <c r="K197" s="4">
        <v>0</v>
      </c>
      <c r="L197" s="83"/>
    </row>
    <row r="198" spans="1:12" ht="24" customHeight="1">
      <c r="A198" s="89" t="s">
        <v>31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1:12" ht="24" customHeight="1">
      <c r="A199" s="87" t="s">
        <v>162</v>
      </c>
      <c r="B199" s="64" t="s">
        <v>131</v>
      </c>
      <c r="C199" s="3">
        <f>D199+E199</f>
        <v>22566202</v>
      </c>
      <c r="D199" s="48">
        <v>22566202</v>
      </c>
      <c r="E199" s="7">
        <v>0</v>
      </c>
      <c r="F199" s="6">
        <f>G199+H199</f>
        <v>0</v>
      </c>
      <c r="G199" s="7">
        <v>0</v>
      </c>
      <c r="H199" s="7">
        <v>0</v>
      </c>
      <c r="I199" s="3">
        <f>J199+K199</f>
        <v>0</v>
      </c>
      <c r="J199" s="7">
        <v>0</v>
      </c>
      <c r="K199" s="4">
        <v>0</v>
      </c>
      <c r="L199" s="82" t="s">
        <v>85</v>
      </c>
    </row>
    <row r="200" spans="1:12" ht="81.75" customHeight="1">
      <c r="A200" s="88"/>
      <c r="B200" s="64" t="s">
        <v>122</v>
      </c>
      <c r="C200" s="3">
        <f>D200+E200</f>
        <v>0</v>
      </c>
      <c r="D200" s="48">
        <v>0</v>
      </c>
      <c r="E200" s="7">
        <v>0</v>
      </c>
      <c r="F200" s="6">
        <f>G200+H200</f>
        <v>24500000</v>
      </c>
      <c r="G200" s="7">
        <v>24500000</v>
      </c>
      <c r="H200" s="7">
        <v>0</v>
      </c>
      <c r="I200" s="3">
        <f>J200+K200</f>
        <v>25896500</v>
      </c>
      <c r="J200" s="7">
        <v>25896500</v>
      </c>
      <c r="K200" s="4">
        <v>0</v>
      </c>
      <c r="L200" s="83"/>
    </row>
    <row r="201" spans="1:12" ht="28.5" customHeight="1">
      <c r="A201" s="89" t="s">
        <v>37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1:12" ht="28.5" customHeight="1">
      <c r="A202" s="85" t="s">
        <v>163</v>
      </c>
      <c r="B202" s="64" t="s">
        <v>131</v>
      </c>
      <c r="C202" s="3">
        <f>D202+E202</f>
        <v>38633798</v>
      </c>
      <c r="D202" s="4">
        <v>38633798</v>
      </c>
      <c r="E202" s="4">
        <v>0</v>
      </c>
      <c r="F202" s="3">
        <f>G202+H202</f>
        <v>0</v>
      </c>
      <c r="G202" s="7">
        <v>0</v>
      </c>
      <c r="H202" s="7">
        <v>0</v>
      </c>
      <c r="I202" s="3">
        <f>J202+K202</f>
        <v>0</v>
      </c>
      <c r="J202" s="7">
        <v>0</v>
      </c>
      <c r="K202" s="7">
        <v>0</v>
      </c>
      <c r="L202" s="82" t="s">
        <v>85</v>
      </c>
    </row>
    <row r="203" spans="1:12" ht="82.5" customHeight="1">
      <c r="A203" s="86"/>
      <c r="B203" s="64" t="s">
        <v>122</v>
      </c>
      <c r="C203" s="3">
        <f>D203+E203</f>
        <v>0</v>
      </c>
      <c r="D203" s="4">
        <v>0</v>
      </c>
      <c r="E203" s="4">
        <v>0</v>
      </c>
      <c r="F203" s="3">
        <f>G203+H203</f>
        <v>40200000</v>
      </c>
      <c r="G203" s="7">
        <v>40200000</v>
      </c>
      <c r="H203" s="7">
        <v>0</v>
      </c>
      <c r="I203" s="3">
        <f>J203+K203</f>
        <v>42491400</v>
      </c>
      <c r="J203" s="7">
        <v>42491400</v>
      </c>
      <c r="K203" s="7">
        <v>0</v>
      </c>
      <c r="L203" s="83"/>
    </row>
    <row r="204" spans="1:12" ht="79.5" customHeight="1">
      <c r="A204" s="36" t="s">
        <v>161</v>
      </c>
      <c r="B204" s="64" t="s">
        <v>122</v>
      </c>
      <c r="C204" s="3">
        <f>D204+E204</f>
        <v>0</v>
      </c>
      <c r="D204" s="4">
        <v>0</v>
      </c>
      <c r="E204" s="4">
        <v>0</v>
      </c>
      <c r="F204" s="3">
        <f>G204+H204</f>
        <v>807456</v>
      </c>
      <c r="G204" s="7">
        <v>807456</v>
      </c>
      <c r="H204" s="7">
        <v>0</v>
      </c>
      <c r="I204" s="3">
        <f>J204+K204</f>
        <v>0</v>
      </c>
      <c r="J204" s="7">
        <v>0</v>
      </c>
      <c r="K204" s="7">
        <v>0</v>
      </c>
      <c r="L204" s="66" t="s">
        <v>85</v>
      </c>
    </row>
    <row r="205" spans="1:12" ht="27" customHeight="1">
      <c r="A205" s="89" t="s">
        <v>110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1:12" ht="27" customHeight="1">
      <c r="A206" s="80" t="s">
        <v>164</v>
      </c>
      <c r="B206" s="64" t="s">
        <v>131</v>
      </c>
      <c r="C206" s="3">
        <f>D206+E206</f>
        <v>2000000</v>
      </c>
      <c r="D206" s="4">
        <v>2000000</v>
      </c>
      <c r="E206" s="4">
        <v>0</v>
      </c>
      <c r="F206" s="3">
        <f>G206+H206</f>
        <v>0</v>
      </c>
      <c r="G206" s="7">
        <v>0</v>
      </c>
      <c r="H206" s="7">
        <v>0</v>
      </c>
      <c r="I206" s="3">
        <f>J206+K206</f>
        <v>0</v>
      </c>
      <c r="J206" s="7">
        <f>+ROUND(G206*1.057,0)</f>
        <v>0</v>
      </c>
      <c r="K206" s="7">
        <v>0</v>
      </c>
      <c r="L206" s="82" t="s">
        <v>85</v>
      </c>
    </row>
    <row r="207" spans="1:12" ht="44.25" customHeight="1">
      <c r="A207" s="81"/>
      <c r="B207" s="64" t="s">
        <v>122</v>
      </c>
      <c r="C207" s="3">
        <f>D207+E207</f>
        <v>0</v>
      </c>
      <c r="D207" s="4">
        <v>0</v>
      </c>
      <c r="E207" s="4">
        <v>0</v>
      </c>
      <c r="F207" s="3">
        <f>G207+H207</f>
        <v>1000000</v>
      </c>
      <c r="G207" s="7">
        <v>1000000</v>
      </c>
      <c r="H207" s="7">
        <v>0</v>
      </c>
      <c r="I207" s="3">
        <f>J207+K207</f>
        <v>1057000</v>
      </c>
      <c r="J207" s="7">
        <f>+ROUND(G207*1.057,0)</f>
        <v>1057000</v>
      </c>
      <c r="K207" s="7">
        <v>0</v>
      </c>
      <c r="L207" s="83"/>
    </row>
    <row r="208" spans="1:12" ht="24" customHeight="1">
      <c r="A208" s="117" t="s">
        <v>81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9"/>
    </row>
    <row r="209" spans="1:12" ht="39.75" customHeight="1">
      <c r="A209" s="120" t="s">
        <v>82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2"/>
    </row>
    <row r="210" spans="1:12" ht="32.25" customHeight="1">
      <c r="A210" s="84" t="s">
        <v>83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1:14" s="23" customFormat="1" ht="19.5" customHeight="1">
      <c r="A211" s="22"/>
      <c r="C211" s="24"/>
      <c r="D211" s="24"/>
      <c r="E211" s="24"/>
      <c r="F211" s="24"/>
      <c r="G211" s="24"/>
      <c r="H211" s="24"/>
      <c r="I211" s="71" t="s">
        <v>166</v>
      </c>
      <c r="J211" s="71"/>
      <c r="K211" s="71"/>
      <c r="L211" s="71"/>
      <c r="N211" s="34"/>
    </row>
    <row r="212" spans="1:14" s="23" customFormat="1" ht="14.25">
      <c r="A212" s="25">
        <v>1</v>
      </c>
      <c r="B212" s="26">
        <v>2</v>
      </c>
      <c r="C212" s="27">
        <v>3</v>
      </c>
      <c r="D212" s="27">
        <v>4</v>
      </c>
      <c r="E212" s="27">
        <v>5</v>
      </c>
      <c r="F212" s="27">
        <v>6</v>
      </c>
      <c r="G212" s="27">
        <v>7</v>
      </c>
      <c r="H212" s="27">
        <v>8</v>
      </c>
      <c r="I212" s="27">
        <v>9</v>
      </c>
      <c r="J212" s="27">
        <v>10</v>
      </c>
      <c r="K212" s="27">
        <v>11</v>
      </c>
      <c r="L212" s="27">
        <v>12</v>
      </c>
      <c r="N212" s="34"/>
    </row>
    <row r="213" spans="1:12" ht="18" customHeight="1">
      <c r="A213" s="37" t="s">
        <v>2</v>
      </c>
      <c r="B213" s="52"/>
      <c r="C213" s="53"/>
      <c r="D213" s="53"/>
      <c r="E213" s="53"/>
      <c r="F213" s="53"/>
      <c r="G213" s="54"/>
      <c r="H213" s="53"/>
      <c r="I213" s="53"/>
      <c r="J213" s="54"/>
      <c r="K213" s="53"/>
      <c r="L213" s="55"/>
    </row>
    <row r="214" spans="1:12" ht="35.25" customHeight="1">
      <c r="A214" s="80" t="s">
        <v>84</v>
      </c>
      <c r="B214" s="64" t="s">
        <v>131</v>
      </c>
      <c r="C214" s="3">
        <f>+D214+E214</f>
        <v>1743118</v>
      </c>
      <c r="D214" s="4">
        <v>1743118</v>
      </c>
      <c r="E214" s="4">
        <v>0</v>
      </c>
      <c r="F214" s="3">
        <f>G214+H214</f>
        <v>0</v>
      </c>
      <c r="G214" s="7">
        <v>0</v>
      </c>
      <c r="H214" s="7">
        <v>0</v>
      </c>
      <c r="I214" s="3">
        <f>J214+K214</f>
        <v>0</v>
      </c>
      <c r="J214" s="7">
        <v>0</v>
      </c>
      <c r="K214" s="7">
        <v>0</v>
      </c>
      <c r="L214" s="82" t="s">
        <v>85</v>
      </c>
    </row>
    <row r="215" spans="1:12" ht="81.75" customHeight="1">
      <c r="A215" s="81"/>
      <c r="B215" s="64" t="s">
        <v>122</v>
      </c>
      <c r="C215" s="3">
        <f>+D215+E215</f>
        <v>0</v>
      </c>
      <c r="D215" s="4">
        <v>0</v>
      </c>
      <c r="E215" s="4">
        <v>0</v>
      </c>
      <c r="F215" s="3">
        <f>G215+H215</f>
        <v>1911000</v>
      </c>
      <c r="G215" s="7">
        <v>1911000</v>
      </c>
      <c r="H215" s="7">
        <v>0</v>
      </c>
      <c r="I215" s="3">
        <f>J215+K215</f>
        <v>2061525</v>
      </c>
      <c r="J215" s="7">
        <v>2061525</v>
      </c>
      <c r="K215" s="7">
        <v>0</v>
      </c>
      <c r="L215" s="83"/>
    </row>
    <row r="216" spans="1:12" ht="29.25" customHeight="1">
      <c r="A216" s="89" t="s">
        <v>33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1:12" ht="52.5" customHeight="1">
      <c r="A217" s="107" t="s">
        <v>80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1:12" ht="46.5" customHeight="1">
      <c r="A218" s="114" t="s">
        <v>16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1:12" ht="36" customHeight="1">
      <c r="A219" s="12" t="s">
        <v>2</v>
      </c>
      <c r="B219" s="46"/>
      <c r="C219" s="47">
        <f>D219+E219</f>
        <v>73900</v>
      </c>
      <c r="D219" s="49">
        <f>D221+D220</f>
        <v>73900</v>
      </c>
      <c r="E219" s="49">
        <f>E221+E220</f>
        <v>0</v>
      </c>
      <c r="F219" s="47">
        <f>G219+H219</f>
        <v>70000</v>
      </c>
      <c r="G219" s="49">
        <f>G221+G220</f>
        <v>70000</v>
      </c>
      <c r="H219" s="49">
        <f>H221+H220</f>
        <v>0</v>
      </c>
      <c r="I219" s="47">
        <f>+J219</f>
        <v>0</v>
      </c>
      <c r="J219" s="49">
        <f>J221+J220</f>
        <v>0</v>
      </c>
      <c r="K219" s="49">
        <f>K221+K220</f>
        <v>0</v>
      </c>
      <c r="L219" s="49">
        <v>0</v>
      </c>
    </row>
    <row r="220" spans="1:12" ht="37.5" customHeight="1">
      <c r="A220" s="80" t="s">
        <v>97</v>
      </c>
      <c r="B220" s="64" t="s">
        <v>131</v>
      </c>
      <c r="C220" s="3">
        <f>D220+E220</f>
        <v>73900</v>
      </c>
      <c r="D220" s="4">
        <v>73900</v>
      </c>
      <c r="E220" s="4">
        <v>0</v>
      </c>
      <c r="F220" s="3">
        <f>G220+H220</f>
        <v>0</v>
      </c>
      <c r="G220" s="4">
        <v>0</v>
      </c>
      <c r="H220" s="4">
        <v>0</v>
      </c>
      <c r="I220" s="3">
        <f>J220+K220</f>
        <v>0</v>
      </c>
      <c r="J220" s="4">
        <v>0</v>
      </c>
      <c r="K220" s="4">
        <v>0</v>
      </c>
      <c r="L220" s="82" t="s">
        <v>85</v>
      </c>
    </row>
    <row r="221" spans="1:12" ht="51" customHeight="1">
      <c r="A221" s="81"/>
      <c r="B221" s="64" t="s">
        <v>122</v>
      </c>
      <c r="C221" s="3">
        <f>D221+E221</f>
        <v>0</v>
      </c>
      <c r="D221" s="4">
        <v>0</v>
      </c>
      <c r="E221" s="4">
        <v>0</v>
      </c>
      <c r="F221" s="3">
        <f>G221+H221</f>
        <v>70000</v>
      </c>
      <c r="G221" s="4">
        <v>70000</v>
      </c>
      <c r="H221" s="4">
        <v>0</v>
      </c>
      <c r="I221" s="3">
        <f>J221+K221</f>
        <v>0</v>
      </c>
      <c r="J221" s="4">
        <v>0</v>
      </c>
      <c r="K221" s="4">
        <v>0</v>
      </c>
      <c r="L221" s="83"/>
    </row>
    <row r="222" spans="1:12" ht="24" customHeight="1">
      <c r="A222" s="90" t="s">
        <v>57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1:12" ht="21.75" customHeight="1">
      <c r="A223" s="91" t="s">
        <v>79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1:12" ht="29.25" customHeight="1">
      <c r="A224" s="84" t="s">
        <v>44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</row>
    <row r="225" spans="1:12" ht="30" customHeight="1">
      <c r="A225" s="12" t="s">
        <v>2</v>
      </c>
      <c r="B225" s="8"/>
      <c r="C225" s="6">
        <f>D225+E225</f>
        <v>25146</v>
      </c>
      <c r="D225" s="6">
        <f>+D226+D231+D235</f>
        <v>25146</v>
      </c>
      <c r="E225" s="6">
        <f>+E226+E231+E235</f>
        <v>0</v>
      </c>
      <c r="F225" s="3">
        <f>+H225+G225</f>
        <v>20649</v>
      </c>
      <c r="G225" s="6">
        <f>+G226+G231+G235</f>
        <v>20649</v>
      </c>
      <c r="H225" s="6">
        <f>+H226+H231+H235</f>
        <v>0</v>
      </c>
      <c r="I225" s="3">
        <f>+J225+K225</f>
        <v>21890</v>
      </c>
      <c r="J225" s="6">
        <f>+J226+J231+J235</f>
        <v>21890</v>
      </c>
      <c r="K225" s="6">
        <f>+K226+K231+K235</f>
        <v>0</v>
      </c>
      <c r="L225" s="35"/>
    </row>
    <row r="226" spans="1:12" ht="53.25" customHeight="1">
      <c r="A226" s="9" t="s">
        <v>69</v>
      </c>
      <c r="B226" s="2"/>
      <c r="C226" s="3">
        <f>D226+E226</f>
        <v>5184</v>
      </c>
      <c r="D226" s="4">
        <f>+D227+D228</f>
        <v>5184</v>
      </c>
      <c r="E226" s="4">
        <f>+E227+E228</f>
        <v>0</v>
      </c>
      <c r="F226" s="6">
        <f>G226+H226</f>
        <v>0</v>
      </c>
      <c r="G226" s="4">
        <f>+G227+G228</f>
        <v>0</v>
      </c>
      <c r="H226" s="4">
        <f>+H227+H228</f>
        <v>0</v>
      </c>
      <c r="I226" s="3">
        <f>J226+K226</f>
        <v>0</v>
      </c>
      <c r="J226" s="7">
        <f>+ROUND(G226*1.055,0)</f>
        <v>0</v>
      </c>
      <c r="K226" s="4">
        <f>+K227+K228</f>
        <v>0</v>
      </c>
      <c r="L226" s="8"/>
    </row>
    <row r="227" spans="1:12" ht="51.75" customHeight="1">
      <c r="A227" s="1" t="s">
        <v>58</v>
      </c>
      <c r="B227" s="64" t="s">
        <v>131</v>
      </c>
      <c r="C227" s="3">
        <f>+D227</f>
        <v>3456</v>
      </c>
      <c r="D227" s="4">
        <v>3456</v>
      </c>
      <c r="E227" s="5">
        <v>0</v>
      </c>
      <c r="F227" s="6">
        <f>+G227</f>
        <v>0</v>
      </c>
      <c r="G227" s="7">
        <v>0</v>
      </c>
      <c r="H227" s="7">
        <v>0</v>
      </c>
      <c r="I227" s="3">
        <f>+J227</f>
        <v>0</v>
      </c>
      <c r="J227" s="7">
        <v>0</v>
      </c>
      <c r="K227" s="4">
        <v>0</v>
      </c>
      <c r="L227" s="8" t="s">
        <v>20</v>
      </c>
    </row>
    <row r="228" spans="1:12" ht="58.5" customHeight="1">
      <c r="A228" s="1" t="s">
        <v>27</v>
      </c>
      <c r="B228" s="64" t="s">
        <v>131</v>
      </c>
      <c r="C228" s="3">
        <f>+D228</f>
        <v>1728</v>
      </c>
      <c r="D228" s="4">
        <v>1728</v>
      </c>
      <c r="E228" s="5">
        <v>0</v>
      </c>
      <c r="F228" s="6">
        <f>+G228</f>
        <v>0</v>
      </c>
      <c r="G228" s="7">
        <v>0</v>
      </c>
      <c r="H228" s="7">
        <v>0</v>
      </c>
      <c r="I228" s="3">
        <f>+J228</f>
        <v>0</v>
      </c>
      <c r="J228" s="7">
        <v>0</v>
      </c>
      <c r="K228" s="4">
        <v>0</v>
      </c>
      <c r="L228" s="8" t="s">
        <v>20</v>
      </c>
    </row>
    <row r="229" spans="1:14" s="23" customFormat="1" ht="19.5" customHeight="1">
      <c r="A229" s="22"/>
      <c r="C229" s="24"/>
      <c r="D229" s="24"/>
      <c r="E229" s="24"/>
      <c r="F229" s="24"/>
      <c r="G229" s="24"/>
      <c r="H229" s="24"/>
      <c r="I229" s="71" t="s">
        <v>166</v>
      </c>
      <c r="J229" s="71"/>
      <c r="K229" s="71"/>
      <c r="L229" s="71"/>
      <c r="N229" s="34"/>
    </row>
    <row r="230" spans="1:14" s="23" customFormat="1" ht="14.25">
      <c r="A230" s="25">
        <v>1</v>
      </c>
      <c r="B230" s="26">
        <v>2</v>
      </c>
      <c r="C230" s="27">
        <v>3</v>
      </c>
      <c r="D230" s="27">
        <v>4</v>
      </c>
      <c r="E230" s="27">
        <v>5</v>
      </c>
      <c r="F230" s="27">
        <v>6</v>
      </c>
      <c r="G230" s="27">
        <v>7</v>
      </c>
      <c r="H230" s="27">
        <v>8</v>
      </c>
      <c r="I230" s="27">
        <v>9</v>
      </c>
      <c r="J230" s="27">
        <v>10</v>
      </c>
      <c r="K230" s="27">
        <v>11</v>
      </c>
      <c r="L230" s="27">
        <v>12</v>
      </c>
      <c r="N230" s="34"/>
    </row>
    <row r="231" spans="1:12" ht="46.5" customHeight="1">
      <c r="A231" s="9" t="s">
        <v>70</v>
      </c>
      <c r="B231" s="2"/>
      <c r="C231" s="3">
        <f>D231+E231</f>
        <v>11642</v>
      </c>
      <c r="D231" s="4">
        <f>+D233+D234+D232</f>
        <v>11642</v>
      </c>
      <c r="E231" s="4">
        <f>+E233+E234+E232</f>
        <v>0</v>
      </c>
      <c r="F231" s="6">
        <f>G231+H231</f>
        <v>14784</v>
      </c>
      <c r="G231" s="4">
        <f>+G233+G234+G232</f>
        <v>14784</v>
      </c>
      <c r="H231" s="4">
        <f>+H233+H234+H232</f>
        <v>0</v>
      </c>
      <c r="I231" s="3">
        <f>J231+K231</f>
        <v>15680</v>
      </c>
      <c r="J231" s="4">
        <f>+J233+J234+J232</f>
        <v>15680</v>
      </c>
      <c r="K231" s="4">
        <f>+K233+K234+K232</f>
        <v>0</v>
      </c>
      <c r="L231" s="8"/>
    </row>
    <row r="232" spans="1:12" ht="28.5" customHeight="1">
      <c r="A232" s="76" t="s">
        <v>59</v>
      </c>
      <c r="B232" s="64" t="s">
        <v>131</v>
      </c>
      <c r="C232" s="3">
        <f>+D232</f>
        <v>8448</v>
      </c>
      <c r="D232" s="4">
        <v>8448</v>
      </c>
      <c r="E232" s="5">
        <v>0</v>
      </c>
      <c r="F232" s="6">
        <f>+G232</f>
        <v>0</v>
      </c>
      <c r="G232" s="7">
        <v>0</v>
      </c>
      <c r="H232" s="7">
        <v>0</v>
      </c>
      <c r="I232" s="3">
        <f>+J232</f>
        <v>0</v>
      </c>
      <c r="J232" s="7">
        <v>0</v>
      </c>
      <c r="K232" s="4">
        <v>0</v>
      </c>
      <c r="L232" s="74" t="s">
        <v>20</v>
      </c>
    </row>
    <row r="233" spans="1:12" ht="43.5" customHeight="1">
      <c r="A233" s="77"/>
      <c r="B233" s="64" t="s">
        <v>122</v>
      </c>
      <c r="C233" s="3">
        <f>+D233</f>
        <v>0</v>
      </c>
      <c r="D233" s="4">
        <v>0</v>
      </c>
      <c r="E233" s="5">
        <v>0</v>
      </c>
      <c r="F233" s="6">
        <f>+G233</f>
        <v>14784</v>
      </c>
      <c r="G233" s="7">
        <v>14784</v>
      </c>
      <c r="H233" s="7">
        <v>0</v>
      </c>
      <c r="I233" s="3">
        <f>+J233</f>
        <v>15680</v>
      </c>
      <c r="J233" s="7">
        <v>15680</v>
      </c>
      <c r="K233" s="4">
        <v>0</v>
      </c>
      <c r="L233" s="75"/>
    </row>
    <row r="234" spans="1:12" ht="40.5" customHeight="1">
      <c r="A234" s="1" t="s">
        <v>27</v>
      </c>
      <c r="B234" s="64" t="s">
        <v>131</v>
      </c>
      <c r="C234" s="3">
        <f>+D234</f>
        <v>3194</v>
      </c>
      <c r="D234" s="4">
        <v>3194</v>
      </c>
      <c r="E234" s="5">
        <v>0</v>
      </c>
      <c r="F234" s="6">
        <f>+G234</f>
        <v>0</v>
      </c>
      <c r="G234" s="7">
        <v>0</v>
      </c>
      <c r="H234" s="7">
        <v>0</v>
      </c>
      <c r="I234" s="3">
        <f>+J234</f>
        <v>0</v>
      </c>
      <c r="J234" s="7">
        <v>0</v>
      </c>
      <c r="K234" s="4">
        <v>0</v>
      </c>
      <c r="L234" s="8" t="s">
        <v>20</v>
      </c>
    </row>
    <row r="235" spans="1:12" ht="34.5" customHeight="1">
      <c r="A235" s="10" t="s">
        <v>71</v>
      </c>
      <c r="B235" s="2"/>
      <c r="C235" s="3">
        <f>D235+E235</f>
        <v>8320</v>
      </c>
      <c r="D235" s="4">
        <f>+D237+D238+D240+D236+D239</f>
        <v>8320</v>
      </c>
      <c r="E235" s="4">
        <f>+E237+E238+E240+E236+E239</f>
        <v>0</v>
      </c>
      <c r="F235" s="6">
        <f aca="true" t="shared" si="26" ref="F235:F240">G235+H235</f>
        <v>5865</v>
      </c>
      <c r="G235" s="4">
        <f>+G237+G238+G240+G236+G239</f>
        <v>5865</v>
      </c>
      <c r="H235" s="4">
        <f>+H237+H238+H240+H236+H239</f>
        <v>0</v>
      </c>
      <c r="I235" s="3">
        <f>J235+K235</f>
        <v>6210</v>
      </c>
      <c r="J235" s="4">
        <f>+J237+J238+J240+J236+J239</f>
        <v>6210</v>
      </c>
      <c r="K235" s="4">
        <f>+K237+K238+K240+K236+K239</f>
        <v>0</v>
      </c>
      <c r="L235" s="8"/>
    </row>
    <row r="236" spans="1:12" ht="33" customHeight="1">
      <c r="A236" s="76" t="s">
        <v>59</v>
      </c>
      <c r="B236" s="64" t="s">
        <v>131</v>
      </c>
      <c r="C236" s="3">
        <f>D236+E236</f>
        <v>400</v>
      </c>
      <c r="D236" s="4">
        <v>400</v>
      </c>
      <c r="E236" s="5">
        <v>0</v>
      </c>
      <c r="F236" s="6">
        <f t="shared" si="26"/>
        <v>0</v>
      </c>
      <c r="G236" s="7">
        <v>0</v>
      </c>
      <c r="H236" s="7">
        <v>0</v>
      </c>
      <c r="I236" s="3">
        <f>+J236</f>
        <v>0</v>
      </c>
      <c r="J236" s="7">
        <v>0</v>
      </c>
      <c r="K236" s="4">
        <v>0</v>
      </c>
      <c r="L236" s="74" t="s">
        <v>20</v>
      </c>
    </row>
    <row r="237" spans="1:12" ht="44.25" customHeight="1">
      <c r="A237" s="77"/>
      <c r="B237" s="64" t="s">
        <v>122</v>
      </c>
      <c r="C237" s="3">
        <f>D237+E237</f>
        <v>0</v>
      </c>
      <c r="D237" s="4">
        <v>0</v>
      </c>
      <c r="E237" s="5">
        <v>0</v>
      </c>
      <c r="F237" s="6">
        <f t="shared" si="26"/>
        <v>1700</v>
      </c>
      <c r="G237" s="7">
        <v>1700</v>
      </c>
      <c r="H237" s="7">
        <v>0</v>
      </c>
      <c r="I237" s="3">
        <f>+J237</f>
        <v>1800</v>
      </c>
      <c r="J237" s="7">
        <v>1800</v>
      </c>
      <c r="K237" s="4">
        <v>0</v>
      </c>
      <c r="L237" s="75"/>
    </row>
    <row r="238" spans="1:12" ht="48.75" customHeight="1">
      <c r="A238" s="11" t="s">
        <v>28</v>
      </c>
      <c r="B238" s="64" t="s">
        <v>131</v>
      </c>
      <c r="C238" s="3">
        <f>+D238</f>
        <v>160</v>
      </c>
      <c r="D238" s="4">
        <v>160</v>
      </c>
      <c r="E238" s="5">
        <v>0</v>
      </c>
      <c r="F238" s="6">
        <f t="shared" si="26"/>
        <v>0</v>
      </c>
      <c r="G238" s="7">
        <v>0</v>
      </c>
      <c r="H238" s="7">
        <v>0</v>
      </c>
      <c r="I238" s="3">
        <f>+J238</f>
        <v>0</v>
      </c>
      <c r="J238" s="7">
        <v>0</v>
      </c>
      <c r="K238" s="4">
        <v>0</v>
      </c>
      <c r="L238" s="8" t="s">
        <v>20</v>
      </c>
    </row>
    <row r="239" spans="1:12" ht="30.75" customHeight="1">
      <c r="A239" s="97" t="s">
        <v>60</v>
      </c>
      <c r="B239" s="64" t="s">
        <v>131</v>
      </c>
      <c r="C239" s="3">
        <f>+D239</f>
        <v>7760</v>
      </c>
      <c r="D239" s="4">
        <v>7760</v>
      </c>
      <c r="E239" s="5">
        <v>0</v>
      </c>
      <c r="F239" s="6">
        <f t="shared" si="26"/>
        <v>0</v>
      </c>
      <c r="G239" s="7">
        <v>0</v>
      </c>
      <c r="H239" s="7">
        <v>0</v>
      </c>
      <c r="I239" s="3">
        <f>+J239</f>
        <v>0</v>
      </c>
      <c r="J239" s="7">
        <v>0</v>
      </c>
      <c r="K239" s="4">
        <v>0</v>
      </c>
      <c r="L239" s="74" t="s">
        <v>20</v>
      </c>
    </row>
    <row r="240" spans="1:12" ht="46.5" customHeight="1">
      <c r="A240" s="98"/>
      <c r="B240" s="64" t="s">
        <v>122</v>
      </c>
      <c r="C240" s="3">
        <f>+D240</f>
        <v>0</v>
      </c>
      <c r="D240" s="4">
        <v>0</v>
      </c>
      <c r="E240" s="5">
        <v>0</v>
      </c>
      <c r="F240" s="6">
        <f t="shared" si="26"/>
        <v>4165</v>
      </c>
      <c r="G240" s="7">
        <v>4165</v>
      </c>
      <c r="H240" s="7">
        <v>0</v>
      </c>
      <c r="I240" s="3">
        <f>+J240</f>
        <v>4410</v>
      </c>
      <c r="J240" s="7">
        <v>4410</v>
      </c>
      <c r="K240" s="4">
        <v>0</v>
      </c>
      <c r="L240" s="75"/>
    </row>
    <row r="241" spans="1:12" ht="23.25" customHeight="1">
      <c r="A241" s="91" t="s">
        <v>78</v>
      </c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1:12" ht="24" customHeight="1">
      <c r="A242" s="84" t="s">
        <v>45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</row>
    <row r="243" spans="1:12" ht="30" customHeight="1">
      <c r="A243" s="12" t="s">
        <v>2</v>
      </c>
      <c r="B243" s="8"/>
      <c r="C243" s="6">
        <f>D243+E243</f>
        <v>195830</v>
      </c>
      <c r="D243" s="6">
        <f>+D245+D251+D258</f>
        <v>195830</v>
      </c>
      <c r="E243" s="6">
        <f>+E245+E251+E258</f>
        <v>0</v>
      </c>
      <c r="F243" s="3">
        <f>+G243</f>
        <v>172275</v>
      </c>
      <c r="G243" s="6">
        <f>+G245+G251+G258</f>
        <v>172275</v>
      </c>
      <c r="H243" s="6">
        <v>0</v>
      </c>
      <c r="I243" s="3">
        <f>+K243+J243</f>
        <v>183350</v>
      </c>
      <c r="J243" s="6">
        <f>+J245+J251+J258</f>
        <v>183350</v>
      </c>
      <c r="K243" s="6">
        <v>0</v>
      </c>
      <c r="L243" s="35"/>
    </row>
    <row r="244" spans="1:12" ht="16.5">
      <c r="A244" s="90" t="s">
        <v>61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1:12" ht="41.25" customHeight="1">
      <c r="A245" s="9" t="s">
        <v>73</v>
      </c>
      <c r="B245" s="2"/>
      <c r="C245" s="3">
        <f>D245+E245</f>
        <v>70910</v>
      </c>
      <c r="D245" s="4">
        <f>+D247+D248+D246</f>
        <v>70910</v>
      </c>
      <c r="E245" s="4">
        <f>+E247+E248+E246</f>
        <v>0</v>
      </c>
      <c r="F245" s="6">
        <f>G245+H245</f>
        <v>84000</v>
      </c>
      <c r="G245" s="4">
        <f>+G247+G248+G246</f>
        <v>84000</v>
      </c>
      <c r="H245" s="4">
        <f>+H247+H248+H246</f>
        <v>0</v>
      </c>
      <c r="I245" s="3">
        <f>J245+K245</f>
        <v>90000</v>
      </c>
      <c r="J245" s="4">
        <f>+J247+J248+J246</f>
        <v>90000</v>
      </c>
      <c r="K245" s="4">
        <f>+K247+K248+K246</f>
        <v>0</v>
      </c>
      <c r="L245" s="8"/>
    </row>
    <row r="246" spans="1:12" ht="33" customHeight="1">
      <c r="A246" s="76" t="s">
        <v>62</v>
      </c>
      <c r="B246" s="64" t="s">
        <v>131</v>
      </c>
      <c r="C246" s="3">
        <f>+D246+E246</f>
        <v>68600</v>
      </c>
      <c r="D246" s="4">
        <v>68600</v>
      </c>
      <c r="E246" s="4">
        <v>0</v>
      </c>
      <c r="F246" s="6">
        <f>+G246</f>
        <v>0</v>
      </c>
      <c r="G246" s="7">
        <v>0</v>
      </c>
      <c r="H246" s="7">
        <v>0</v>
      </c>
      <c r="I246" s="3">
        <f>+J246</f>
        <v>0</v>
      </c>
      <c r="J246" s="7">
        <v>0</v>
      </c>
      <c r="K246" s="4">
        <v>0</v>
      </c>
      <c r="L246" s="74" t="s">
        <v>20</v>
      </c>
    </row>
    <row r="247" spans="1:12" ht="42" customHeight="1">
      <c r="A247" s="77"/>
      <c r="B247" s="64" t="s">
        <v>122</v>
      </c>
      <c r="C247" s="3">
        <f>+D247+E247</f>
        <v>0</v>
      </c>
      <c r="D247" s="4">
        <v>0</v>
      </c>
      <c r="E247" s="4">
        <v>0</v>
      </c>
      <c r="F247" s="6">
        <f>+G247</f>
        <v>84000</v>
      </c>
      <c r="G247" s="7">
        <v>84000</v>
      </c>
      <c r="H247" s="7">
        <v>0</v>
      </c>
      <c r="I247" s="3">
        <f>+J247</f>
        <v>90000</v>
      </c>
      <c r="J247" s="7">
        <v>90000</v>
      </c>
      <c r="K247" s="4">
        <v>0</v>
      </c>
      <c r="L247" s="75"/>
    </row>
    <row r="248" spans="1:12" ht="55.5" customHeight="1">
      <c r="A248" s="9" t="s">
        <v>72</v>
      </c>
      <c r="B248" s="64" t="s">
        <v>131</v>
      </c>
      <c r="C248" s="3">
        <f>+D248</f>
        <v>2310</v>
      </c>
      <c r="D248" s="4">
        <v>2310</v>
      </c>
      <c r="E248" s="4">
        <v>0</v>
      </c>
      <c r="F248" s="6">
        <f>+G248</f>
        <v>0</v>
      </c>
      <c r="G248" s="7">
        <v>0</v>
      </c>
      <c r="H248" s="7">
        <v>0</v>
      </c>
      <c r="I248" s="3">
        <f>+J248</f>
        <v>0</v>
      </c>
      <c r="J248" s="7">
        <v>0</v>
      </c>
      <c r="K248" s="4">
        <v>0</v>
      </c>
      <c r="L248" s="8" t="s">
        <v>20</v>
      </c>
    </row>
    <row r="249" spans="1:14" s="23" customFormat="1" ht="19.5" customHeight="1">
      <c r="A249" s="22"/>
      <c r="C249" s="24"/>
      <c r="D249" s="24"/>
      <c r="E249" s="24"/>
      <c r="F249" s="24"/>
      <c r="G249" s="24"/>
      <c r="H249" s="24"/>
      <c r="I249" s="71" t="s">
        <v>166</v>
      </c>
      <c r="J249" s="71"/>
      <c r="K249" s="71"/>
      <c r="L249" s="71"/>
      <c r="N249" s="34"/>
    </row>
    <row r="250" spans="1:14" s="23" customFormat="1" ht="14.25">
      <c r="A250" s="25">
        <v>1</v>
      </c>
      <c r="B250" s="26">
        <v>2</v>
      </c>
      <c r="C250" s="27">
        <v>3</v>
      </c>
      <c r="D250" s="27">
        <v>4</v>
      </c>
      <c r="E250" s="27">
        <v>5</v>
      </c>
      <c r="F250" s="27">
        <v>6</v>
      </c>
      <c r="G250" s="27">
        <v>7</v>
      </c>
      <c r="H250" s="27">
        <v>8</v>
      </c>
      <c r="I250" s="27">
        <v>9</v>
      </c>
      <c r="J250" s="27">
        <v>10</v>
      </c>
      <c r="K250" s="27">
        <v>11</v>
      </c>
      <c r="L250" s="27">
        <v>12</v>
      </c>
      <c r="N250" s="34"/>
    </row>
    <row r="251" spans="1:12" ht="48" customHeight="1">
      <c r="A251" s="9" t="s">
        <v>74</v>
      </c>
      <c r="B251" s="2"/>
      <c r="C251" s="3">
        <f>D251+E251</f>
        <v>19920</v>
      </c>
      <c r="D251" s="4">
        <f>+D253+D254+D256+D252+D255</f>
        <v>19920</v>
      </c>
      <c r="E251" s="4">
        <f>+E253+E254+E256+E252+E255</f>
        <v>0</v>
      </c>
      <c r="F251" s="6">
        <f>G251+H251</f>
        <v>18275</v>
      </c>
      <c r="G251" s="4">
        <f>+G253+G254+G256+G252+G255</f>
        <v>18275</v>
      </c>
      <c r="H251" s="4">
        <f>+H253+H254+H256+H252+H255</f>
        <v>0</v>
      </c>
      <c r="I251" s="3">
        <f>+K251+J251</f>
        <v>19350</v>
      </c>
      <c r="J251" s="4">
        <f>+J253+J254+J256+J252+J255</f>
        <v>19350</v>
      </c>
      <c r="K251" s="4">
        <f>+K253+K254+K256+K252+K255</f>
        <v>0</v>
      </c>
      <c r="L251" s="8"/>
    </row>
    <row r="252" spans="1:12" ht="33.75" customHeight="1">
      <c r="A252" s="76" t="s">
        <v>63</v>
      </c>
      <c r="B252" s="64" t="s">
        <v>131</v>
      </c>
      <c r="C252" s="3">
        <f>+D252</f>
        <v>3040</v>
      </c>
      <c r="D252" s="4">
        <v>3040</v>
      </c>
      <c r="E252" s="4">
        <v>0</v>
      </c>
      <c r="F252" s="6">
        <f>+G252</f>
        <v>0</v>
      </c>
      <c r="G252" s="7">
        <v>0</v>
      </c>
      <c r="H252" s="6">
        <v>0</v>
      </c>
      <c r="I252" s="3">
        <f>J252+K252</f>
        <v>0</v>
      </c>
      <c r="J252" s="7">
        <v>0</v>
      </c>
      <c r="K252" s="6">
        <v>0</v>
      </c>
      <c r="L252" s="74" t="s">
        <v>20</v>
      </c>
    </row>
    <row r="253" spans="1:12" ht="42.75" customHeight="1">
      <c r="A253" s="77"/>
      <c r="B253" s="64" t="s">
        <v>122</v>
      </c>
      <c r="C253" s="3">
        <f>+D253</f>
        <v>0</v>
      </c>
      <c r="D253" s="4">
        <v>0</v>
      </c>
      <c r="E253" s="4">
        <v>0</v>
      </c>
      <c r="F253" s="6">
        <f>+G253</f>
        <v>3825</v>
      </c>
      <c r="G253" s="7">
        <v>3825</v>
      </c>
      <c r="H253" s="6">
        <v>0</v>
      </c>
      <c r="I253" s="3">
        <f>J253+K253</f>
        <v>4050</v>
      </c>
      <c r="J253" s="7">
        <v>4050</v>
      </c>
      <c r="K253" s="6">
        <v>0</v>
      </c>
      <c r="L253" s="75"/>
    </row>
    <row r="254" spans="1:12" ht="59.25" customHeight="1">
      <c r="A254" s="9" t="s">
        <v>75</v>
      </c>
      <c r="B254" s="64" t="s">
        <v>131</v>
      </c>
      <c r="C254" s="3">
        <f>+D254</f>
        <v>80</v>
      </c>
      <c r="D254" s="4">
        <v>80</v>
      </c>
      <c r="E254" s="4">
        <v>0</v>
      </c>
      <c r="F254" s="6">
        <f>+G254</f>
        <v>0</v>
      </c>
      <c r="G254" s="7">
        <v>0</v>
      </c>
      <c r="H254" s="6">
        <v>0</v>
      </c>
      <c r="I254" s="3">
        <f>J254+K254</f>
        <v>0</v>
      </c>
      <c r="J254" s="7">
        <v>0</v>
      </c>
      <c r="K254" s="6">
        <v>0</v>
      </c>
      <c r="L254" s="8" t="s">
        <v>20</v>
      </c>
    </row>
    <row r="255" spans="1:12" ht="32.25" customHeight="1">
      <c r="A255" s="78" t="s">
        <v>76</v>
      </c>
      <c r="B255" s="64" t="s">
        <v>131</v>
      </c>
      <c r="C255" s="3">
        <f>+D255</f>
        <v>16800</v>
      </c>
      <c r="D255" s="4">
        <v>16800</v>
      </c>
      <c r="E255" s="4">
        <v>0</v>
      </c>
      <c r="F255" s="6">
        <f>+G255</f>
        <v>0</v>
      </c>
      <c r="G255" s="7">
        <v>0</v>
      </c>
      <c r="H255" s="6">
        <v>0</v>
      </c>
      <c r="I255" s="3">
        <f>+J255</f>
        <v>0</v>
      </c>
      <c r="J255" s="7">
        <v>0</v>
      </c>
      <c r="K255" s="6">
        <v>0</v>
      </c>
      <c r="L255" s="74" t="s">
        <v>20</v>
      </c>
    </row>
    <row r="256" spans="1:12" ht="45.75" customHeight="1">
      <c r="A256" s="79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</f>
        <v>14450</v>
      </c>
      <c r="G256" s="7">
        <v>14450</v>
      </c>
      <c r="H256" s="6">
        <v>0</v>
      </c>
      <c r="I256" s="3">
        <f>+J256</f>
        <v>15300</v>
      </c>
      <c r="J256" s="7">
        <v>15300</v>
      </c>
      <c r="K256" s="6">
        <v>0</v>
      </c>
      <c r="L256" s="75"/>
    </row>
    <row r="257" spans="1:12" ht="16.5">
      <c r="A257" s="90" t="s">
        <v>64</v>
      </c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1:12" ht="54.75" customHeight="1">
      <c r="A258" s="13" t="s">
        <v>77</v>
      </c>
      <c r="B258" s="2"/>
      <c r="C258" s="3">
        <f>D258+E258</f>
        <v>105000</v>
      </c>
      <c r="D258" s="3">
        <f>+D260+D261+D259</f>
        <v>105000</v>
      </c>
      <c r="E258" s="3">
        <f>+E260+E261+E259</f>
        <v>0</v>
      </c>
      <c r="F258" s="6">
        <f>+G258</f>
        <v>70000</v>
      </c>
      <c r="G258" s="3">
        <f>+G260+G261+G259</f>
        <v>70000</v>
      </c>
      <c r="H258" s="3">
        <f>+H260+H261+H259</f>
        <v>0</v>
      </c>
      <c r="I258" s="3">
        <f>+K258+J258</f>
        <v>74000</v>
      </c>
      <c r="J258" s="3">
        <f>+J260+J261+J259</f>
        <v>74000</v>
      </c>
      <c r="K258" s="3">
        <f>+K260+K261+K259</f>
        <v>0</v>
      </c>
      <c r="L258" s="8"/>
    </row>
    <row r="259" spans="1:12" ht="36" customHeight="1">
      <c r="A259" s="72" t="s">
        <v>155</v>
      </c>
      <c r="B259" s="64" t="s">
        <v>131</v>
      </c>
      <c r="C259" s="3">
        <f>+D259</f>
        <v>98000</v>
      </c>
      <c r="D259" s="4">
        <v>98000</v>
      </c>
      <c r="E259" s="4">
        <v>0</v>
      </c>
      <c r="F259" s="6">
        <f>+G259+H259</f>
        <v>0</v>
      </c>
      <c r="G259" s="7">
        <v>0</v>
      </c>
      <c r="H259" s="6">
        <v>0</v>
      </c>
      <c r="I259" s="3">
        <f>J259+K259</f>
        <v>0</v>
      </c>
      <c r="J259" s="7">
        <v>0</v>
      </c>
      <c r="K259" s="4">
        <v>0</v>
      </c>
      <c r="L259" s="74" t="s">
        <v>20</v>
      </c>
    </row>
    <row r="260" spans="1:12" ht="51" customHeight="1">
      <c r="A260" s="73"/>
      <c r="B260" s="64" t="s">
        <v>122</v>
      </c>
      <c r="C260" s="3">
        <f>+D260</f>
        <v>0</v>
      </c>
      <c r="D260" s="4">
        <v>0</v>
      </c>
      <c r="E260" s="4">
        <v>0</v>
      </c>
      <c r="F260" s="6">
        <f>+G260+H260</f>
        <v>70000</v>
      </c>
      <c r="G260" s="7">
        <v>70000</v>
      </c>
      <c r="H260" s="6">
        <v>0</v>
      </c>
      <c r="I260" s="3">
        <f>J260+K260</f>
        <v>74000</v>
      </c>
      <c r="J260" s="7">
        <v>74000</v>
      </c>
      <c r="K260" s="4">
        <v>0</v>
      </c>
      <c r="L260" s="75"/>
    </row>
    <row r="261" spans="1:12" ht="72" customHeight="1">
      <c r="A261" s="14" t="s">
        <v>65</v>
      </c>
      <c r="B261" s="64" t="s">
        <v>131</v>
      </c>
      <c r="C261" s="3">
        <f>+D261+E261</f>
        <v>7000</v>
      </c>
      <c r="D261" s="4">
        <v>7000</v>
      </c>
      <c r="E261" s="4">
        <v>0</v>
      </c>
      <c r="F261" s="6">
        <f>+G261+H261</f>
        <v>0</v>
      </c>
      <c r="G261" s="7">
        <v>0</v>
      </c>
      <c r="H261" s="6">
        <v>0</v>
      </c>
      <c r="I261" s="3">
        <f>J261+K261</f>
        <v>0</v>
      </c>
      <c r="J261" s="7">
        <v>0</v>
      </c>
      <c r="K261" s="4">
        <v>0</v>
      </c>
      <c r="L261" s="8" t="s">
        <v>20</v>
      </c>
    </row>
    <row r="265" spans="1:11" s="125" customFormat="1" ht="28.5" customHeight="1">
      <c r="A265" s="69" t="s">
        <v>182</v>
      </c>
      <c r="B265" s="69"/>
      <c r="C265" s="70"/>
      <c r="D265" s="70"/>
      <c r="E265" s="70"/>
      <c r="F265" s="70"/>
      <c r="G265" s="70"/>
      <c r="H265" s="70"/>
      <c r="I265" s="70"/>
      <c r="J265" s="115" t="s">
        <v>184</v>
      </c>
      <c r="K265" s="115"/>
    </row>
    <row r="266" spans="1:9" ht="17.25" customHeight="1">
      <c r="A266" s="28"/>
      <c r="B266" s="28"/>
      <c r="C266" s="29"/>
      <c r="D266" s="29"/>
      <c r="E266" s="29"/>
      <c r="F266" s="29"/>
      <c r="G266" s="29"/>
      <c r="H266" s="29"/>
      <c r="I266" s="32"/>
    </row>
    <row r="267" spans="1:9" ht="19.5" customHeight="1">
      <c r="A267" s="33" t="s">
        <v>172</v>
      </c>
      <c r="B267" s="28"/>
      <c r="C267" s="29"/>
      <c r="D267" s="29"/>
      <c r="E267" s="29"/>
      <c r="F267" s="29"/>
      <c r="G267" s="29"/>
      <c r="H267" s="29"/>
      <c r="I267" s="32"/>
    </row>
    <row r="268" spans="1:8" ht="24" customHeight="1">
      <c r="A268" s="33" t="s">
        <v>157</v>
      </c>
      <c r="B268" s="28"/>
      <c r="C268" s="29"/>
      <c r="D268" s="29"/>
      <c r="E268" s="29"/>
      <c r="F268" s="29"/>
      <c r="G268" s="29"/>
      <c r="H268" s="29"/>
    </row>
  </sheetData>
  <sheetProtection/>
  <mergeCells count="187">
    <mergeCell ref="J265:K265"/>
    <mergeCell ref="I2:L2"/>
    <mergeCell ref="I3:L3"/>
    <mergeCell ref="I26:L26"/>
    <mergeCell ref="I44:L44"/>
    <mergeCell ref="I73:L73"/>
    <mergeCell ref="A185:L185"/>
    <mergeCell ref="A20:L20"/>
    <mergeCell ref="A115:L115"/>
    <mergeCell ref="A183:L183"/>
    <mergeCell ref="A164:L164"/>
    <mergeCell ref="A241:L241"/>
    <mergeCell ref="A224:L224"/>
    <mergeCell ref="A208:L208"/>
    <mergeCell ref="A205:L205"/>
    <mergeCell ref="A209:L209"/>
    <mergeCell ref="A210:L210"/>
    <mergeCell ref="A239:A240"/>
    <mergeCell ref="L239:L240"/>
    <mergeCell ref="I229:L229"/>
    <mergeCell ref="A201:L201"/>
    <mergeCell ref="A222:L222"/>
    <mergeCell ref="I4:L4"/>
    <mergeCell ref="A123:L123"/>
    <mergeCell ref="A117:L117"/>
    <mergeCell ref="A217:L217"/>
    <mergeCell ref="A218:L218"/>
    <mergeCell ref="A141:L141"/>
    <mergeCell ref="A216:L216"/>
    <mergeCell ref="A7:L7"/>
    <mergeCell ref="A257:L257"/>
    <mergeCell ref="A176:L176"/>
    <mergeCell ref="A177:L177"/>
    <mergeCell ref="A178:L178"/>
    <mergeCell ref="A182:L182"/>
    <mergeCell ref="A144:A145"/>
    <mergeCell ref="L144:L145"/>
    <mergeCell ref="A148:A149"/>
    <mergeCell ref="L148:L149"/>
    <mergeCell ref="A244:L244"/>
    <mergeCell ref="A9:A11"/>
    <mergeCell ref="B9:B11"/>
    <mergeCell ref="C9:E9"/>
    <mergeCell ref="F9:H9"/>
    <mergeCell ref="A223:L223"/>
    <mergeCell ref="I211:L211"/>
    <mergeCell ref="L9:L11"/>
    <mergeCell ref="J10:K10"/>
    <mergeCell ref="A170:L170"/>
    <mergeCell ref="I9:K9"/>
    <mergeCell ref="A116:L116"/>
    <mergeCell ref="C10:C11"/>
    <mergeCell ref="D10:E10"/>
    <mergeCell ref="F10:F11"/>
    <mergeCell ref="A125:L125"/>
    <mergeCell ref="A139:L139"/>
    <mergeCell ref="G10:H10"/>
    <mergeCell ref="I10:I11"/>
    <mergeCell ref="A23:A24"/>
    <mergeCell ref="L23:L24"/>
    <mergeCell ref="A28:A29"/>
    <mergeCell ref="L28:L29"/>
    <mergeCell ref="A14:L14"/>
    <mergeCell ref="A15:L15"/>
    <mergeCell ref="A18:L18"/>
    <mergeCell ref="A19:L19"/>
    <mergeCell ref="A30:A31"/>
    <mergeCell ref="L30:L31"/>
    <mergeCell ref="A32:A33"/>
    <mergeCell ref="L32:L33"/>
    <mergeCell ref="A34:A35"/>
    <mergeCell ref="L34:L35"/>
    <mergeCell ref="A36:A37"/>
    <mergeCell ref="L36:L37"/>
    <mergeCell ref="A38:A39"/>
    <mergeCell ref="L38:L39"/>
    <mergeCell ref="A40:A41"/>
    <mergeCell ref="L40:L41"/>
    <mergeCell ref="A42:A43"/>
    <mergeCell ref="L42:L43"/>
    <mergeCell ref="A46:A47"/>
    <mergeCell ref="L46:L47"/>
    <mergeCell ref="A48:A49"/>
    <mergeCell ref="L48:L49"/>
    <mergeCell ref="A78:A79"/>
    <mergeCell ref="L78:L79"/>
    <mergeCell ref="A80:A81"/>
    <mergeCell ref="L80:L81"/>
    <mergeCell ref="A82:A83"/>
    <mergeCell ref="L82:L83"/>
    <mergeCell ref="A84:A85"/>
    <mergeCell ref="L84:L85"/>
    <mergeCell ref="A86:A87"/>
    <mergeCell ref="L86:L87"/>
    <mergeCell ref="A88:A89"/>
    <mergeCell ref="L88:L89"/>
    <mergeCell ref="I95:L95"/>
    <mergeCell ref="A90:A91"/>
    <mergeCell ref="L90:L91"/>
    <mergeCell ref="A92:A93"/>
    <mergeCell ref="L92:L93"/>
    <mergeCell ref="A97:A98"/>
    <mergeCell ref="L97:L98"/>
    <mergeCell ref="A99:A100"/>
    <mergeCell ref="L99:L100"/>
    <mergeCell ref="A102:A103"/>
    <mergeCell ref="L102:L103"/>
    <mergeCell ref="A106:A107"/>
    <mergeCell ref="L106:L107"/>
    <mergeCell ref="I112:L112"/>
    <mergeCell ref="A124:L124"/>
    <mergeCell ref="A108:A109"/>
    <mergeCell ref="L108:L109"/>
    <mergeCell ref="A110:A111"/>
    <mergeCell ref="L110:L111"/>
    <mergeCell ref="A119:A120"/>
    <mergeCell ref="L119:L120"/>
    <mergeCell ref="A121:A122"/>
    <mergeCell ref="L121:L122"/>
    <mergeCell ref="A127:A128"/>
    <mergeCell ref="L127:L128"/>
    <mergeCell ref="A129:A130"/>
    <mergeCell ref="L129:L130"/>
    <mergeCell ref="A133:A134"/>
    <mergeCell ref="L133:L134"/>
    <mergeCell ref="A135:A136"/>
    <mergeCell ref="L135:L136"/>
    <mergeCell ref="A137:A138"/>
    <mergeCell ref="L137:L138"/>
    <mergeCell ref="A150:A151"/>
    <mergeCell ref="L150:L151"/>
    <mergeCell ref="A140:L140"/>
    <mergeCell ref="A154:A155"/>
    <mergeCell ref="L154:L155"/>
    <mergeCell ref="A156:A157"/>
    <mergeCell ref="L156:L157"/>
    <mergeCell ref="A158:A159"/>
    <mergeCell ref="L158:L159"/>
    <mergeCell ref="A166:A167"/>
    <mergeCell ref="L166:L167"/>
    <mergeCell ref="A174:A175"/>
    <mergeCell ref="L174:L175"/>
    <mergeCell ref="A168:L168"/>
    <mergeCell ref="A162:L162"/>
    <mergeCell ref="A169:L169"/>
    <mergeCell ref="A163:L163"/>
    <mergeCell ref="A180:A181"/>
    <mergeCell ref="L180:L181"/>
    <mergeCell ref="A187:A188"/>
    <mergeCell ref="L187:L188"/>
    <mergeCell ref="A189:A190"/>
    <mergeCell ref="L189:L190"/>
    <mergeCell ref="A191:A192"/>
    <mergeCell ref="L191:L192"/>
    <mergeCell ref="A196:A197"/>
    <mergeCell ref="L196:L197"/>
    <mergeCell ref="A199:A200"/>
    <mergeCell ref="L199:L200"/>
    <mergeCell ref="A195:L195"/>
    <mergeCell ref="A198:L198"/>
    <mergeCell ref="I193:L193"/>
    <mergeCell ref="A202:A203"/>
    <mergeCell ref="L202:L203"/>
    <mergeCell ref="A206:A207"/>
    <mergeCell ref="L206:L207"/>
    <mergeCell ref="A214:A215"/>
    <mergeCell ref="L214:L215"/>
    <mergeCell ref="L252:L253"/>
    <mergeCell ref="A255:A256"/>
    <mergeCell ref="L255:L256"/>
    <mergeCell ref="A220:A221"/>
    <mergeCell ref="L220:L221"/>
    <mergeCell ref="A232:A233"/>
    <mergeCell ref="L232:L233"/>
    <mergeCell ref="A236:A237"/>
    <mergeCell ref="L236:L237"/>
    <mergeCell ref="A242:L242"/>
    <mergeCell ref="I249:L249"/>
    <mergeCell ref="A259:A260"/>
    <mergeCell ref="L259:L260"/>
    <mergeCell ref="I57:L57"/>
    <mergeCell ref="I131:L131"/>
    <mergeCell ref="I152:L152"/>
    <mergeCell ref="I171:L171"/>
    <mergeCell ref="A246:A247"/>
    <mergeCell ref="L246:L247"/>
    <mergeCell ref="A252:A253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4" manualBreakCount="14">
    <brk id="24" max="11" man="1"/>
    <brk id="43" max="11" man="1"/>
    <brk id="56" max="11" man="1"/>
    <brk id="72" max="11" man="1"/>
    <brk id="94" max="11" man="1"/>
    <brk id="94" max="11" man="1"/>
    <brk id="111" max="11" man="1"/>
    <brk id="130" max="11" man="1"/>
    <brk id="151" max="11" man="1"/>
    <brk id="170" max="11" man="1"/>
    <brk id="192" max="11" man="1"/>
    <brk id="210" max="11" man="1"/>
    <brk id="228" max="11" man="1"/>
    <brk id="2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2020-10-19T10:43:31Z</cp:lastPrinted>
  <dcterms:created xsi:type="dcterms:W3CDTF">1996-10-08T23:32:33Z</dcterms:created>
  <dcterms:modified xsi:type="dcterms:W3CDTF">2020-10-19T10:44:35Z</dcterms:modified>
  <cp:category/>
  <cp:version/>
  <cp:contentType/>
  <cp:contentStatus/>
</cp:coreProperties>
</file>