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'Sheet1'!$A$1:$P$994</definedName>
  </definedNames>
  <calcPr fullCalcOnLoad="1"/>
</workbook>
</file>

<file path=xl/sharedStrings.xml><?xml version="1.0" encoding="utf-8"?>
<sst xmlns="http://schemas.openxmlformats.org/spreadsheetml/2006/main" count="994" uniqueCount="557">
  <si>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</si>
  <si>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</si>
  <si>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</si>
  <si>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</si>
  <si>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</si>
  <si>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</si>
  <si>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</si>
  <si>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</si>
  <si>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</si>
  <si>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</si>
  <si>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</si>
  <si>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</si>
  <si>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</si>
  <si>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</si>
  <si>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</si>
  <si>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</si>
  <si>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</si>
  <si>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</si>
  <si>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</si>
  <si>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</si>
  <si>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</si>
  <si>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</si>
  <si>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</si>
  <si>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</si>
  <si>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</si>
  <si>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</si>
  <si>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</si>
  <si>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</si>
  <si>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</si>
  <si>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</si>
  <si>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</si>
  <si>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</si>
  <si>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</si>
  <si>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</si>
  <si>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</si>
  <si>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</si>
  <si>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</si>
  <si>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</si>
  <si>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</si>
  <si>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</si>
  <si>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</si>
  <si>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</si>
  <si>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</si>
  <si>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</si>
  <si>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</si>
  <si>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</si>
  <si>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</si>
  <si>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</si>
  <si>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</si>
  <si>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</si>
  <si>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</si>
  <si>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</si>
  <si>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</si>
  <si>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</si>
  <si>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</si>
  <si>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</si>
  <si>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</si>
  <si>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</si>
  <si>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</si>
  <si>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</si>
  <si>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</si>
  <si>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</si>
  <si>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</si>
  <si>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</si>
  <si>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</si>
  <si>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</si>
  <si>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</si>
  <si>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</si>
  <si>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</si>
  <si>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</si>
  <si>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</si>
  <si>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</si>
  <si>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</si>
  <si>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</si>
  <si>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</si>
  <si>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</si>
  <si>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</si>
  <si>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</si>
  <si>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</si>
  <si>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</si>
  <si>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</si>
  <si>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</si>
  <si>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</si>
  <si>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</si>
  <si>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</si>
  <si>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</si>
  <si>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</si>
  <si>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</si>
  <si>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</si>
  <si>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</si>
  <si>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</si>
  <si>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</si>
  <si>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</si>
  <si>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</si>
  <si>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</si>
  <si>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</si>
  <si>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</si>
  <si>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</si>
  <si>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</si>
  <si>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</si>
  <si>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</si>
  <si>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</si>
  <si>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</si>
  <si>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</si>
  <si>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</si>
  <si>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</si>
  <si>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</si>
  <si>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</si>
  <si>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</si>
  <si>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</si>
  <si>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</si>
  <si>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</si>
  <si>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</si>
  <si>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</si>
  <si>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</si>
  <si>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</si>
  <si>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</si>
  <si>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</si>
  <si>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</si>
  <si>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</si>
  <si>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</si>
  <si>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</si>
  <si>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</si>
  <si>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</si>
  <si>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</si>
  <si>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</si>
  <si>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</si>
  <si>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</si>
  <si>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</si>
  <si>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</si>
  <si>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</si>
  <si>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</si>
  <si>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</si>
  <si>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</si>
  <si>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</si>
  <si>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</si>
  <si>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</si>
  <si>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</si>
  <si>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</si>
  <si>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</si>
  <si>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</si>
  <si>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</si>
  <si>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</si>
  <si>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</si>
  <si>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</si>
  <si>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</si>
  <si>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</si>
  <si>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</si>
  <si>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</si>
  <si>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</si>
  <si>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</si>
  <si>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</si>
  <si>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</si>
  <si>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</si>
  <si>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</si>
  <si>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</si>
  <si>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</si>
  <si>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</si>
  <si>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</si>
  <si>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</si>
  <si>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</si>
  <si>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</si>
  <si>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</si>
  <si>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</si>
  <si>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</si>
  <si>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</si>
  <si>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</si>
  <si>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</si>
  <si>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</si>
  <si>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</si>
  <si>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</si>
  <si>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</si>
  <si>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</si>
  <si>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</si>
  <si>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</si>
  <si>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</si>
  <si>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</si>
  <si>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</si>
  <si>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</si>
  <si>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</si>
  <si>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</si>
  <si>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</si>
  <si>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</si>
  <si>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</si>
  <si>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</si>
  <si>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</si>
  <si>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</si>
  <si>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</si>
  <si>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</si>
  <si>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</si>
  <si>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</si>
  <si>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</si>
  <si>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</si>
  <si>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</si>
  <si>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</si>
  <si>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</si>
  <si>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</si>
  <si>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</si>
  <si>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</si>
  <si>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</si>
  <si>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</si>
  <si>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</si>
  <si>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</si>
  <si>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</si>
  <si>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</si>
  <si>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</si>
  <si>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</si>
  <si>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</si>
  <si>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</si>
  <si>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</si>
  <si>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</si>
  <si>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</si>
  <si>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</si>
  <si>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</si>
  <si>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</si>
  <si>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</si>
  <si>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</si>
  <si>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</si>
  <si>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</si>
  <si>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</si>
  <si>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</si>
  <si>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</si>
  <si>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</si>
  <si>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</si>
  <si>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</si>
  <si>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</si>
  <si>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</si>
  <si>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</si>
  <si>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</si>
  <si>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</si>
  <si>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</si>
  <si>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</si>
  <si>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</si>
  <si>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</si>
  <si>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</si>
  <si>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</si>
  <si>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</si>
  <si>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</si>
  <si>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</si>
  <si>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</si>
  <si>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</si>
  <si>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</si>
  <si>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</si>
  <si>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</si>
  <si>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</si>
  <si>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</si>
  <si>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</si>
  <si>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</si>
  <si>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</si>
  <si>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</si>
  <si>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</si>
  <si>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</si>
  <si>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</si>
  <si>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</si>
  <si>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</si>
  <si>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</si>
  <si>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</si>
  <si>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</si>
  <si>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</si>
  <si>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</si>
  <si>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</si>
  <si>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</si>
  <si>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</si>
  <si>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</si>
  <si>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</si>
  <si>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</si>
  <si>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</si>
  <si>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</si>
  <si>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</si>
  <si>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</si>
  <si>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</si>
  <si>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</si>
  <si>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</si>
  <si>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</si>
  <si>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</si>
  <si>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</si>
  <si>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</si>
  <si>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</si>
  <si>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</si>
  <si>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</si>
  <si>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</si>
  <si>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</si>
  <si>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</si>
  <si>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</si>
  <si>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</si>
  <si>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</si>
  <si>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</si>
  <si>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</si>
  <si>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</si>
  <si>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</si>
  <si>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</si>
  <si>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</si>
  <si>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</si>
  <si>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</si>
  <si>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</si>
  <si>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</si>
  <si>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</si>
  <si>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</si>
  <si>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</si>
  <si>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</si>
  <si>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</si>
  <si>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</si>
  <si>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</si>
  <si>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</si>
  <si>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</si>
  <si>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</si>
  <si>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</si>
  <si>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</si>
  <si>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</si>
  <si>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</si>
  <si>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</si>
  <si>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</si>
  <si>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</si>
  <si>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</si>
  <si>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</si>
  <si>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</si>
  <si>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</si>
  <si>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</si>
  <si>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</si>
  <si>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</si>
  <si>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</si>
  <si>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</si>
  <si>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</si>
  <si>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</si>
  <si>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</si>
  <si>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</si>
  <si>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</si>
  <si>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</si>
  <si>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</si>
  <si>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</si>
  <si>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</si>
  <si>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</si>
  <si>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</si>
  <si>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</si>
  <si>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</si>
  <si>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</si>
  <si>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</si>
  <si>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</si>
  <si>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</si>
  <si>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</si>
  <si>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</si>
  <si>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</si>
  <si>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</si>
  <si>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</si>
  <si>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</si>
  <si>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</si>
  <si>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</si>
  <si>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</si>
  <si>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</si>
  <si>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</si>
  <si>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</si>
  <si>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</si>
  <si>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</si>
  <si>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</si>
  <si>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</si>
  <si>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</si>
  <si>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</si>
  <si>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</si>
  <si>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</si>
  <si>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</si>
  <si>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</si>
  <si>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</si>
  <si>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</si>
  <si>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</si>
  <si>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</si>
  <si>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</si>
  <si>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</si>
  <si>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</si>
  <si>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</si>
  <si>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</si>
  <si>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</si>
  <si>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</si>
  <si>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</si>
  <si>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</si>
  <si>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</si>
  <si>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</si>
  <si>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</si>
  <si>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</si>
  <si>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</si>
  <si>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</si>
  <si>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</si>
  <si>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</si>
  <si>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</si>
  <si>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</si>
  <si>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</si>
  <si>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</si>
  <si>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</si>
  <si>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</si>
  <si>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</si>
  <si>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</si>
  <si>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</si>
  <si>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</si>
  <si>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</si>
  <si>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</si>
  <si>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</si>
  <si>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</si>
  <si>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</si>
  <si>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</si>
  <si>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</si>
  <si>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</si>
  <si>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</si>
  <si>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</si>
  <si>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</si>
  <si>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</si>
  <si>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</si>
  <si>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</si>
  <si>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</si>
  <si>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</si>
  <si>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</si>
  <si>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</si>
  <si>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</si>
  <si>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</si>
  <si>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</si>
  <si>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</si>
  <si>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</si>
  <si>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</si>
  <si>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</si>
  <si>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</si>
  <si>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</si>
  <si>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</si>
  <si>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</si>
  <si>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</si>
  <si>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</si>
  <si>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</si>
  <si>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</si>
  <si>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</si>
  <si>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</si>
  <si>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</si>
  <si>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</si>
  <si>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</si>
  <si>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</si>
  <si>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</si>
  <si>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</si>
  <si>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</si>
  <si>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</si>
  <si>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</si>
  <si>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</si>
  <si>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</si>
  <si>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</si>
  <si>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</si>
  <si>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</si>
  <si>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</si>
  <si>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</si>
  <si>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</si>
  <si>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</si>
  <si>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</si>
  <si>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</si>
  <si>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</si>
  <si>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</si>
  <si>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</si>
  <si>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</si>
  <si>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</si>
  <si>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</si>
  <si>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</si>
  <si>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</si>
  <si>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</si>
  <si>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</si>
  <si>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</si>
  <si>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</si>
  <si>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</si>
  <si>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</si>
  <si>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</si>
  <si>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</si>
  <si>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</si>
  <si>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</si>
  <si>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</si>
  <si>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</si>
  <si>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</si>
  <si>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</si>
  <si>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</si>
  <si>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</si>
  <si>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</si>
  <si>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</si>
  <si>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</si>
  <si>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</si>
  <si>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</si>
  <si>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</si>
  <si>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</si>
  <si>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</si>
  <si>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</si>
  <si>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</si>
  <si>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</si>
  <si>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</si>
  <si>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</si>
  <si>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</si>
  <si>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</si>
  <si>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</si>
  <si>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</si>
  <si>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</si>
  <si>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</si>
  <si>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</si>
  <si>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</si>
  <si>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</si>
  <si>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</si>
  <si>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</si>
  <si>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</si>
  <si>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</si>
  <si>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</si>
  <si>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</si>
  <si>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</si>
  <si>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</si>
  <si>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</si>
  <si>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</si>
  <si>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</si>
  <si>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</si>
  <si>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</si>
  <si>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</si>
  <si>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</si>
  <si>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</si>
  <si>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</si>
  <si>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</si>
  <si>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</si>
  <si>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</si>
  <si>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</si>
  <si>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</si>
  <si>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</si>
  <si>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</si>
  <si>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</si>
  <si>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</si>
  <si>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</si>
  <si>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</si>
  <si>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</si>
  <si>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</si>
  <si>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</si>
  <si>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</si>
  <si>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</si>
  <si>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</si>
  <si>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</si>
  <si>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</si>
  <si>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</si>
  <si>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</si>
  <si>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</si>
  <si>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</si>
  <si>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</si>
  <si>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</si>
  <si>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</si>
  <si>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</si>
  <si>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</si>
  <si>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</si>
  <si>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</si>
  <si>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</si>
  <si>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</si>
  <si>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</si>
  <si>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</si>
  <si>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</si>
  <si>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</si>
  <si>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Додаток 8</t>
  </si>
  <si>
    <t xml:space="preserve">від                            № </t>
  </si>
  <si>
    <t>Завдання: 16.12. Поточний ремонт інших об'єктів - заміна насосного обладнання</t>
  </si>
  <si>
    <t>КПКВК 7363</t>
  </si>
  <si>
    <t>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</si>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</sst>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8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wrapText="1"/>
    </xf>
    <xf numFmtId="2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wrapText="1"/>
    </xf>
    <xf numFmtId="2" fontId="69" fillId="0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wrapText="1"/>
    </xf>
    <xf numFmtId="37" fontId="70" fillId="0" borderId="10" xfId="0" applyNumberFormat="1" applyFont="1" applyFill="1" applyBorder="1" applyAlignment="1">
      <alignment horizontal="center" vertical="center"/>
    </xf>
    <xf numFmtId="37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1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4" fontId="76" fillId="36" borderId="10" xfId="0" applyNumberFormat="1" applyFont="1" applyFill="1" applyBorder="1" applyAlignment="1">
      <alignment horizontal="center" vertical="center"/>
    </xf>
    <xf numFmtId="4" fontId="74" fillId="36" borderId="10" xfId="0" applyNumberFormat="1" applyFont="1" applyFill="1" applyBorder="1" applyAlignment="1">
      <alignment horizontal="center" vertical="center"/>
    </xf>
    <xf numFmtId="4" fontId="74" fillId="36" borderId="10" xfId="0" applyNumberFormat="1" applyFont="1" applyFill="1" applyBorder="1" applyAlignment="1">
      <alignment horizontal="center"/>
    </xf>
    <xf numFmtId="4" fontId="76" fillId="36" borderId="10" xfId="0" applyNumberFormat="1" applyFont="1" applyFill="1" applyBorder="1" applyAlignment="1">
      <alignment horizontal="center" vertical="center" wrapText="1"/>
    </xf>
    <xf numFmtId="3" fontId="74" fillId="36" borderId="1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4" fontId="75" fillId="36" borderId="10" xfId="0" applyNumberFormat="1" applyFont="1" applyFill="1" applyBorder="1" applyAlignment="1">
      <alignment horizontal="center"/>
    </xf>
    <xf numFmtId="4" fontId="74" fillId="36" borderId="10" xfId="0" applyNumberFormat="1" applyFont="1" applyFill="1" applyBorder="1" applyAlignment="1">
      <alignment horizontal="center" vertical="center" wrapText="1"/>
    </xf>
    <xf numFmtId="2" fontId="74" fillId="36" borderId="0" xfId="0" applyNumberFormat="1" applyFont="1" applyFill="1" applyBorder="1" applyAlignment="1">
      <alignment horizontal="center" vertical="center" wrapText="1"/>
    </xf>
    <xf numFmtId="0" fontId="78" fillId="36" borderId="0" xfId="0" applyFont="1" applyFill="1" applyAlignment="1">
      <alignment/>
    </xf>
    <xf numFmtId="0" fontId="75" fillId="36" borderId="0" xfId="0" applyFont="1" applyFill="1" applyAlignment="1">
      <alignment/>
    </xf>
    <xf numFmtId="0" fontId="79" fillId="36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91"/>
  <sheetViews>
    <sheetView tabSelected="1" view="pageBreakPreview" zoomScale="110" zoomScaleNormal="85" zoomScaleSheetLayoutView="110" workbookViewId="0" topLeftCell="A1">
      <pane ySplit="17" topLeftCell="A971" activePane="bottomLeft" state="frozen"/>
      <selection pane="topLeft" activeCell="A2" sqref="A2"/>
      <selection pane="bottomLeft" activeCell="A981" sqref="A981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31" width="10.33203125" style="16" customWidth="1"/>
    <col min="132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310"/>
      <c r="K2" s="310"/>
      <c r="L2" s="310"/>
      <c r="M2" s="62"/>
      <c r="N2" s="310" t="s">
        <v>546</v>
      </c>
      <c r="O2" s="310"/>
      <c r="P2" s="310"/>
      <c r="Q2" s="62"/>
      <c r="R2" s="62"/>
      <c r="S2" s="62"/>
    </row>
    <row r="3" spans="1:19" ht="14.25" customHeight="1">
      <c r="A3" s="66"/>
      <c r="B3" s="66"/>
      <c r="C3" s="66"/>
      <c r="D3" s="311"/>
      <c r="E3" s="311"/>
      <c r="F3" s="311"/>
      <c r="G3" s="311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311"/>
      <c r="E4" s="311"/>
      <c r="F4" s="311"/>
      <c r="G4" s="311"/>
      <c r="H4" s="71"/>
      <c r="I4" s="71"/>
      <c r="J4" s="62"/>
      <c r="K4" s="62"/>
      <c r="L4" s="62"/>
      <c r="M4" s="62"/>
      <c r="N4" s="62" t="s">
        <v>486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311"/>
      <c r="E5" s="311"/>
      <c r="F5" s="311"/>
      <c r="G5" s="311"/>
      <c r="H5" s="73"/>
      <c r="I5" s="73"/>
      <c r="J5" s="62"/>
      <c r="K5" s="62"/>
      <c r="L5" s="62"/>
      <c r="M5" s="62"/>
      <c r="N5" s="62" t="s">
        <v>481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311"/>
      <c r="E6" s="311"/>
      <c r="F6" s="311"/>
      <c r="G6" s="311"/>
      <c r="H6" s="73"/>
      <c r="I6" s="73"/>
      <c r="J6" s="62"/>
      <c r="K6" s="62"/>
      <c r="L6" s="62"/>
      <c r="M6" s="62"/>
      <c r="N6" s="62" t="s">
        <v>189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311"/>
      <c r="E7" s="311"/>
      <c r="F7" s="311"/>
      <c r="G7" s="311"/>
      <c r="H7" s="73"/>
      <c r="I7" s="73"/>
      <c r="J7" s="62"/>
      <c r="K7" s="62"/>
      <c r="L7" s="62"/>
      <c r="M7" s="62"/>
      <c r="N7" s="62" t="s">
        <v>482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311"/>
      <c r="E8" s="311"/>
      <c r="F8" s="311"/>
      <c r="G8" s="311"/>
      <c r="H8" s="73"/>
      <c r="I8" s="73"/>
      <c r="J8" s="62"/>
      <c r="K8" s="62"/>
      <c r="L8" s="62"/>
      <c r="M8" s="62"/>
      <c r="N8" s="62" t="s">
        <v>487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311"/>
      <c r="E9" s="311"/>
      <c r="F9" s="311"/>
      <c r="G9" s="311"/>
      <c r="H9" s="73"/>
      <c r="I9" s="73"/>
      <c r="J9" s="62"/>
      <c r="K9" s="62"/>
      <c r="L9" s="62"/>
      <c r="M9" s="62"/>
      <c r="N9" s="62" t="s">
        <v>518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67"/>
      <c r="E10" s="267"/>
      <c r="F10" s="267"/>
      <c r="G10" s="267"/>
      <c r="H10" s="73"/>
      <c r="I10" s="73"/>
      <c r="J10" s="62"/>
      <c r="K10" s="62"/>
      <c r="L10" s="62"/>
      <c r="M10" s="62"/>
      <c r="N10" s="62" t="s">
        <v>547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313" t="s">
        <v>483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</row>
    <row r="13" spans="1:16" ht="16.5" customHeight="1">
      <c r="A13" s="74"/>
      <c r="B13" s="74"/>
      <c r="C13" s="74"/>
      <c r="D13" s="75"/>
      <c r="E13" s="75"/>
      <c r="F13" s="312" t="s">
        <v>190</v>
      </c>
      <c r="G13" s="312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37" ht="20.25" customHeight="1">
      <c r="A14" s="307"/>
      <c r="B14" s="307" t="s">
        <v>17</v>
      </c>
      <c r="C14" s="307" t="s">
        <v>18</v>
      </c>
      <c r="D14" s="302">
        <v>2021</v>
      </c>
      <c r="E14" s="303"/>
      <c r="F14" s="304"/>
      <c r="G14" s="315">
        <v>2022</v>
      </c>
      <c r="H14" s="315"/>
      <c r="I14" s="315"/>
      <c r="J14" s="315"/>
      <c r="K14" s="22"/>
      <c r="L14" s="22"/>
      <c r="M14" s="22"/>
      <c r="N14" s="302">
        <v>2023</v>
      </c>
      <c r="O14" s="303"/>
      <c r="P14" s="304"/>
      <c r="EB14" s="16"/>
      <c r="EC14" s="16"/>
      <c r="ED14" s="16"/>
      <c r="EE14" s="16"/>
      <c r="EF14" s="16"/>
      <c r="EG14" s="16"/>
    </row>
    <row r="15" spans="1:137" ht="15.75" customHeight="1">
      <c r="A15" s="308"/>
      <c r="B15" s="308"/>
      <c r="C15" s="308"/>
      <c r="D15" s="317" t="s">
        <v>19</v>
      </c>
      <c r="E15" s="318"/>
      <c r="F15" s="300" t="s">
        <v>16</v>
      </c>
      <c r="G15" s="305" t="s">
        <v>19</v>
      </c>
      <c r="H15" s="305"/>
      <c r="I15" s="305"/>
      <c r="J15" s="314" t="s">
        <v>16</v>
      </c>
      <c r="K15" s="319" t="s">
        <v>15</v>
      </c>
      <c r="L15" s="320"/>
      <c r="M15" s="321"/>
      <c r="N15" s="317" t="s">
        <v>19</v>
      </c>
      <c r="O15" s="318"/>
      <c r="P15" s="300" t="s">
        <v>16</v>
      </c>
      <c r="EB15" s="16"/>
      <c r="EC15" s="16"/>
      <c r="ED15" s="16"/>
      <c r="EE15" s="16"/>
      <c r="EF15" s="16"/>
      <c r="EG15" s="16"/>
    </row>
    <row r="16" spans="1:137" ht="24.75" customHeight="1">
      <c r="A16" s="309"/>
      <c r="B16" s="309"/>
      <c r="C16" s="309"/>
      <c r="D16" s="22" t="s">
        <v>0</v>
      </c>
      <c r="E16" s="22" t="s">
        <v>1</v>
      </c>
      <c r="F16" s="301"/>
      <c r="G16" s="22" t="s">
        <v>0</v>
      </c>
      <c r="H16" s="22" t="s">
        <v>1</v>
      </c>
      <c r="I16" s="22" t="s">
        <v>103</v>
      </c>
      <c r="J16" s="314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301"/>
      <c r="EB16" s="16"/>
      <c r="EC16" s="16"/>
      <c r="ED16" s="16"/>
      <c r="EE16" s="16"/>
      <c r="EF16" s="16"/>
      <c r="EG16" s="16"/>
    </row>
    <row r="17" spans="1:137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1:18" s="16" customFormat="1" ht="28.5" customHeight="1">
      <c r="A18" s="21" t="s">
        <v>24</v>
      </c>
      <c r="B18" s="21"/>
      <c r="C18" s="21"/>
      <c r="D18" s="22">
        <f>D23+D464+D484+D697+D714+D724+D856+D881+D890+D908+D918+D926+D935+D944+D953+D962+D689+D971</f>
        <v>480959200.38098055</v>
      </c>
      <c r="E18" s="22">
        <f>E23+E464+E484+E697+E714+E724+E856+E881+E890+E908+E918+E926+E935+E944+E953+E962+E689+E971</f>
        <v>267457357.9982</v>
      </c>
      <c r="F18" s="22">
        <f>F23+F464+F484+F697+F714+F724+F856+F881+F890+F908+F918+F926+F935+F944+F953+F962+F689+F971</f>
        <v>748416558.3791807</v>
      </c>
      <c r="G18" s="22">
        <f>G23+G464+G484+G697+G714+G724+G856+G881+G890+G908+G918+G926+G935+G944+G953+G962</f>
        <v>437171229.0068245</v>
      </c>
      <c r="H18" s="22">
        <f>H23+H464+H484+H697+H714+H724+H856+H881+H890+H908+H918+H926+H935+H944+H953+H962</f>
        <v>219714200.0013</v>
      </c>
      <c r="I18" s="22" t="e">
        <f>I23+I464+I484+I697+I714+I724+I856+I881+I890+I908+I918+I926+I935+I944+I953+I962</f>
        <v>#REF!</v>
      </c>
      <c r="J18" s="22">
        <f>G18+H18</f>
        <v>656885429.0081245</v>
      </c>
      <c r="K18" s="22" t="e">
        <f>K23+K464+K484+K697+K714+K724+K856+K881+K890+K908+K918+K926+K935+K944+K953+K962</f>
        <v>#REF!</v>
      </c>
      <c r="L18" s="22" t="e">
        <f>L23+L464+L484+L697+L714+L724+L856+L881+L890+L908+L918+L926+L935+L944+L953+L962</f>
        <v>#REF!</v>
      </c>
      <c r="M18" s="22" t="e">
        <f>M23+M464+M484+M697+M714+M724+M856+M881+M890+M908+M918+M926+M935+M944+M953+M962</f>
        <v>#REF!</v>
      </c>
      <c r="N18" s="22">
        <f>N23+N464+N484+N697+N714+N724+N856+N881+N890+N908+N918+N926+N935+N944+N953+N962</f>
        <v>475117608.0026548</v>
      </c>
      <c r="O18" s="22">
        <f>O23+O464+O484+O697+O714+O724+O856+O881+O890+O908+O918+O926+O935+O944+O953+O962</f>
        <v>254108499.9968</v>
      </c>
      <c r="P18" s="22">
        <f>N18+O18</f>
        <v>729226107.9994547</v>
      </c>
      <c r="R18" s="17"/>
    </row>
    <row r="19" spans="1:18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0" ref="I19:O19">I24</f>
        <v>#REF!</v>
      </c>
      <c r="J19" s="22">
        <f>SUM(G19)+H19</f>
        <v>96030000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>
        <f>N24</f>
        <v>0</v>
      </c>
      <c r="O19" s="22">
        <f t="shared" si="0"/>
        <v>101791800</v>
      </c>
      <c r="P19" s="22">
        <f>P24</f>
        <v>101791800</v>
      </c>
      <c r="R19" s="17"/>
    </row>
    <row r="20" spans="1:18" ht="40.5" customHeight="1">
      <c r="A20" s="21" t="s">
        <v>105</v>
      </c>
      <c r="B20" s="21"/>
      <c r="C20" s="21"/>
      <c r="D20" s="22">
        <f>D485</f>
        <v>305240</v>
      </c>
      <c r="E20" s="22">
        <f aca="true" t="shared" si="1" ref="E20:Q20">E485</f>
        <v>594540</v>
      </c>
      <c r="F20" s="22">
        <f t="shared" si="1"/>
        <v>899780</v>
      </c>
      <c r="G20" s="22">
        <f t="shared" si="1"/>
        <v>313730</v>
      </c>
      <c r="H20" s="22">
        <f t="shared" si="1"/>
        <v>630370</v>
      </c>
      <c r="I20" s="22">
        <f t="shared" si="1"/>
        <v>0</v>
      </c>
      <c r="J20" s="22">
        <f t="shared" si="1"/>
        <v>944100</v>
      </c>
      <c r="K20" s="22" t="e">
        <f t="shared" si="1"/>
        <v>#REF!</v>
      </c>
      <c r="L20" s="22" t="e">
        <f t="shared" si="1"/>
        <v>#REF!</v>
      </c>
      <c r="M20" s="22" t="e">
        <f t="shared" si="1"/>
        <v>#REF!</v>
      </c>
      <c r="N20" s="22">
        <f t="shared" si="1"/>
        <v>322010</v>
      </c>
      <c r="O20" s="22">
        <f t="shared" si="1"/>
        <v>664380</v>
      </c>
      <c r="P20" s="22">
        <f t="shared" si="1"/>
        <v>986390</v>
      </c>
      <c r="Q20" s="22">
        <f t="shared" si="1"/>
        <v>0</v>
      </c>
      <c r="R20" s="17"/>
    </row>
    <row r="21" spans="1:131" s="255" customFormat="1" ht="20.25" customHeight="1">
      <c r="A21" s="252" t="s">
        <v>69</v>
      </c>
      <c r="B21" s="252"/>
      <c r="C21" s="252"/>
      <c r="D21" s="253">
        <f>D18+D19+D20</f>
        <v>481264440.38098055</v>
      </c>
      <c r="E21" s="253">
        <f>E18+E19+E20</f>
        <v>358051897.9982</v>
      </c>
      <c r="F21" s="253">
        <f>F18+F19+F20</f>
        <v>839316338.3791807</v>
      </c>
      <c r="G21" s="253">
        <f>G18+G19+G20</f>
        <v>437484959.0068245</v>
      </c>
      <c r="H21" s="253">
        <f>H18+H19+H20</f>
        <v>316374570.0013</v>
      </c>
      <c r="I21" s="253" t="e">
        <f aca="true" t="shared" si="2" ref="I21:Q21">I18+I19+I20</f>
        <v>#REF!</v>
      </c>
      <c r="J21" s="253">
        <f>J18+J19+J20</f>
        <v>753859529.0081245</v>
      </c>
      <c r="K21" s="253" t="e">
        <f t="shared" si="2"/>
        <v>#REF!</v>
      </c>
      <c r="L21" s="253" t="e">
        <f t="shared" si="2"/>
        <v>#REF!</v>
      </c>
      <c r="M21" s="253" t="e">
        <f t="shared" si="2"/>
        <v>#REF!</v>
      </c>
      <c r="N21" s="253">
        <f>N18+N19+N20</f>
        <v>475439618.0026548</v>
      </c>
      <c r="O21" s="253">
        <f t="shared" si="2"/>
        <v>356564679.9968</v>
      </c>
      <c r="P21" s="253">
        <f>P18+P19+P20</f>
        <v>832004297.9994547</v>
      </c>
      <c r="Q21" s="253">
        <f t="shared" si="2"/>
        <v>0</v>
      </c>
      <c r="R21" s="17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</row>
    <row r="22" spans="1:131" s="82" customFormat="1" ht="30.75" customHeight="1">
      <c r="A22" s="204" t="s">
        <v>432</v>
      </c>
      <c r="B22" s="193"/>
      <c r="C22" s="193"/>
      <c r="D22" s="205">
        <f>D25+D156+D180+D250+D307+D350+D449+D457</f>
        <v>420491066.38098234</v>
      </c>
      <c r="E22" s="205">
        <f>E25+E156+E180+E250+E307+E350+E449+E457</f>
        <v>205994099.99822</v>
      </c>
      <c r="F22" s="205">
        <f>D22+E22</f>
        <v>626485166.3792024</v>
      </c>
      <c r="G22" s="205">
        <f>G25+G156+G180+G250+G307+G350+G449+G457</f>
        <v>421889300.0068245</v>
      </c>
      <c r="H22" s="205">
        <f>H25+H156+H180+H250+H307+H350+H449+H457</f>
        <v>192440000.0013</v>
      </c>
      <c r="I22" s="205">
        <f>I25+I156+I180+I250+I307+I350+I449+I457</f>
        <v>0</v>
      </c>
      <c r="J22" s="205">
        <f>G22+H22</f>
        <v>614329300.0081245</v>
      </c>
      <c r="K22" s="205" t="e">
        <f>K25+K156+K180+K250+K307+K350+K449+K457</f>
        <v>#REF!</v>
      </c>
      <c r="L22" s="205" t="e">
        <f>L25+L156+L180+L250+L307+L350+L449+L457</f>
        <v>#REF!</v>
      </c>
      <c r="M22" s="205" t="e">
        <f>M25+M156+M180+M250+M307+M350+M449+M457</f>
        <v>#REF!</v>
      </c>
      <c r="N22" s="205">
        <f>N25+N156+N180+N250+N307+N350+N449+N457</f>
        <v>459088100.0026548</v>
      </c>
      <c r="O22" s="205">
        <f>O25+O156+O180+O250+O307+O350+O449+O457</f>
        <v>203385899.9968</v>
      </c>
      <c r="P22" s="205">
        <f>N22+O22</f>
        <v>662473999.9994547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</row>
    <row r="23" spans="1:131" s="82" customFormat="1" ht="15" customHeight="1">
      <c r="A23" s="86" t="s">
        <v>32</v>
      </c>
      <c r="B23" s="86"/>
      <c r="C23" s="86"/>
      <c r="D23" s="84">
        <f>D22-D24</f>
        <v>420491066.38098234</v>
      </c>
      <c r="E23" s="84">
        <f>E22-E24</f>
        <v>115994099.99822</v>
      </c>
      <c r="F23" s="84">
        <f>D23+E23</f>
        <v>536485166.37920237</v>
      </c>
      <c r="G23" s="84">
        <f>G22-G24</f>
        <v>421889300.0068245</v>
      </c>
      <c r="H23" s="84">
        <f>H22-H24</f>
        <v>96410000.0013</v>
      </c>
      <c r="I23" s="84" t="e">
        <f>I92+#REF!+I108+#REF!+I156+I181+#REF!+#REF!+#REF!+I449+I457</f>
        <v>#REF!</v>
      </c>
      <c r="J23" s="84">
        <f>G23+H23</f>
        <v>518299300.0081245</v>
      </c>
      <c r="K23" s="84" t="e">
        <f>K92+#REF!+K108+#REF!+K156+K181+#REF!+#REF!+#REF!+K449+K457</f>
        <v>#REF!</v>
      </c>
      <c r="L23" s="84" t="e">
        <f>L92+#REF!+L108+#REF!+L156+L181+#REF!+#REF!+#REF!+L449+L457</f>
        <v>#REF!</v>
      </c>
      <c r="M23" s="84" t="e">
        <f>M92+#REF!+M108+#REF!+M156+M181+#REF!+#REF!+#REF!+M449+M457</f>
        <v>#REF!</v>
      </c>
      <c r="N23" s="84">
        <f>N22-N24</f>
        <v>459088100.0026548</v>
      </c>
      <c r="O23" s="84">
        <f>O22-O24</f>
        <v>101594099.9968</v>
      </c>
      <c r="P23" s="84">
        <f>N23+O23</f>
        <v>560682199.9994547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</row>
    <row r="24" spans="1:131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</row>
    <row r="25" spans="1:131" s="82" customFormat="1" ht="36">
      <c r="A25" s="194" t="s">
        <v>532</v>
      </c>
      <c r="B25" s="86"/>
      <c r="C25" s="86"/>
      <c r="D25" s="195">
        <f aca="true" t="shared" si="3" ref="D25:P25">D26+D35+D45+D62+D69+D76+D85+D92+D101+D108+D121+D128+D135+D142+D149</f>
        <v>273782266.3718</v>
      </c>
      <c r="E25" s="195">
        <f>E26+E35+E45+E62+E69+E76+E85+E92+E101+E108+E121+E128+E135+E142+E149</f>
        <v>136577400.0013</v>
      </c>
      <c r="F25" s="195">
        <f t="shared" si="3"/>
        <v>410359666.3731</v>
      </c>
      <c r="G25" s="195">
        <f t="shared" si="3"/>
        <v>270401099.999815</v>
      </c>
      <c r="H25" s="195">
        <f t="shared" si="3"/>
        <v>143060600.0013</v>
      </c>
      <c r="I25" s="195">
        <f t="shared" si="3"/>
        <v>0</v>
      </c>
      <c r="J25" s="195">
        <f t="shared" si="3"/>
        <v>413461700.00111496</v>
      </c>
      <c r="K25" s="195">
        <f t="shared" si="3"/>
        <v>0</v>
      </c>
      <c r="L25" s="195">
        <f t="shared" si="3"/>
        <v>0</v>
      </c>
      <c r="M25" s="195">
        <f t="shared" si="3"/>
        <v>0</v>
      </c>
      <c r="N25" s="195">
        <f t="shared" si="3"/>
        <v>296913000.00081503</v>
      </c>
      <c r="O25" s="195">
        <f t="shared" si="3"/>
        <v>151643800.0008</v>
      </c>
      <c r="P25" s="195">
        <f t="shared" si="3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</row>
    <row r="26" spans="1:131" s="123" customFormat="1" ht="45" hidden="1">
      <c r="A26" s="91" t="s">
        <v>533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</row>
    <row r="27" spans="1:16" ht="11.25" hidden="1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 hidden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 hidden="1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 hidden="1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 hidden="1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 hidden="1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 hidden="1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 hidden="1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31" s="123" customFormat="1" ht="35.25" customHeight="1" hidden="1">
      <c r="A35" s="91" t="s">
        <v>534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</row>
    <row r="36" spans="1:16" ht="11.25" hidden="1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 hidden="1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 hidden="1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 hidden="1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 hidden="1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 hidden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 hidden="1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 hidden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32" ht="21.75" customHeight="1" hidden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EB44" s="16"/>
    </row>
    <row r="45" spans="1:132" s="123" customFormat="1" ht="48" customHeight="1" hidden="1">
      <c r="A45" s="91" t="s">
        <v>535</v>
      </c>
      <c r="B45" s="83"/>
      <c r="C45" s="83"/>
      <c r="D45" s="87">
        <f>(D49*D51)+(D59*D57)+0.02</f>
        <v>82682166.37179999</v>
      </c>
      <c r="E45" s="87"/>
      <c r="F45" s="87">
        <f>D45</f>
        <v>82682166.37179999</v>
      </c>
      <c r="G45" s="87">
        <f>G49*G51+G57*G59-0.01</f>
        <v>90950599.999815</v>
      </c>
      <c r="H45" s="87"/>
      <c r="I45" s="87"/>
      <c r="J45" s="87">
        <f>G45</f>
        <v>90950599.999815</v>
      </c>
      <c r="K45" s="87"/>
      <c r="L45" s="87"/>
      <c r="M45" s="87"/>
      <c r="N45" s="87">
        <f>N49*N51+N57*N59</f>
        <v>100045700.000815</v>
      </c>
      <c r="O45" s="87"/>
      <c r="P45" s="87">
        <f>N45</f>
        <v>100045700.000815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</row>
    <row r="46" spans="1:132" ht="11.25" hidden="1">
      <c r="A46" s="4" t="s">
        <v>2</v>
      </c>
      <c r="B46" s="26"/>
      <c r="C46" s="2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EB46" s="16"/>
    </row>
    <row r="47" spans="1:132" ht="22.5" hidden="1">
      <c r="A47" s="7" t="s">
        <v>28</v>
      </c>
      <c r="B47" s="5"/>
      <c r="C47" s="5"/>
      <c r="D47" s="6">
        <v>3372600</v>
      </c>
      <c r="E47" s="6"/>
      <c r="F47" s="6">
        <f>D47</f>
        <v>3372600</v>
      </c>
      <c r="G47" s="6">
        <v>3372600</v>
      </c>
      <c r="H47" s="6"/>
      <c r="I47" s="6"/>
      <c r="J47" s="6">
        <f>G47</f>
        <v>3372600</v>
      </c>
      <c r="K47" s="6"/>
      <c r="L47" s="6"/>
      <c r="M47" s="6"/>
      <c r="N47" s="6">
        <v>3372600</v>
      </c>
      <c r="O47" s="6"/>
      <c r="P47" s="6">
        <f>N47</f>
        <v>3372600</v>
      </c>
      <c r="EB47" s="16"/>
    </row>
    <row r="48" spans="1:132" ht="11.25" hidden="1">
      <c r="A48" s="4" t="s">
        <v>3</v>
      </c>
      <c r="B48" s="26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EB48" s="16"/>
    </row>
    <row r="49" spans="1:132" ht="21.75" customHeight="1" hidden="1">
      <c r="A49" s="7" t="s">
        <v>29</v>
      </c>
      <c r="B49" s="5"/>
      <c r="C49" s="5"/>
      <c r="D49" s="6">
        <v>2134700</v>
      </c>
      <c r="E49" s="6"/>
      <c r="F49" s="6">
        <f>D49</f>
        <v>2134700</v>
      </c>
      <c r="G49" s="6">
        <v>2202395</v>
      </c>
      <c r="H49" s="6"/>
      <c r="I49" s="6"/>
      <c r="J49" s="6">
        <f>G49</f>
        <v>2202395</v>
      </c>
      <c r="K49" s="6">
        <f>H49</f>
        <v>0</v>
      </c>
      <c r="L49" s="6">
        <f>I49</f>
        <v>0</v>
      </c>
      <c r="M49" s="6">
        <f>J49</f>
        <v>2202395</v>
      </c>
      <c r="N49" s="6">
        <v>2287393</v>
      </c>
      <c r="O49" s="6"/>
      <c r="P49" s="6">
        <f>N49</f>
        <v>2287393</v>
      </c>
      <c r="EB49" s="16"/>
    </row>
    <row r="50" spans="1:132" ht="11.25" hidden="1">
      <c r="A50" s="4" t="s">
        <v>5</v>
      </c>
      <c r="B50" s="26"/>
      <c r="C50" s="2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EB50" s="16"/>
    </row>
    <row r="51" spans="1:132" ht="21.75" customHeight="1" hidden="1">
      <c r="A51" s="7" t="s">
        <v>11</v>
      </c>
      <c r="B51" s="5"/>
      <c r="C51" s="5"/>
      <c r="D51" s="6">
        <v>37.72</v>
      </c>
      <c r="E51" s="6"/>
      <c r="F51" s="6">
        <f>D51</f>
        <v>37.72</v>
      </c>
      <c r="G51" s="6">
        <v>40.25</v>
      </c>
      <c r="H51" s="6"/>
      <c r="I51" s="6"/>
      <c r="J51" s="6">
        <f>G51</f>
        <v>40.25</v>
      </c>
      <c r="K51" s="6"/>
      <c r="L51" s="6"/>
      <c r="M51" s="6"/>
      <c r="N51" s="6">
        <v>42.67</v>
      </c>
      <c r="O51" s="6"/>
      <c r="P51" s="6">
        <f>N51</f>
        <v>42.67</v>
      </c>
      <c r="EB51" s="16"/>
    </row>
    <row r="52" spans="1:132" ht="11.25" hidden="1">
      <c r="A52" s="4" t="s">
        <v>4</v>
      </c>
      <c r="B52" s="26"/>
      <c r="C52" s="2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EB52" s="16"/>
    </row>
    <row r="53" spans="1:16" ht="34.5" customHeight="1" hidden="1">
      <c r="A53" s="7" t="s">
        <v>30</v>
      </c>
      <c r="B53" s="5"/>
      <c r="C53" s="5"/>
      <c r="D53" s="6">
        <f>D49/D47*100</f>
        <v>63.29538041866809</v>
      </c>
      <c r="E53" s="6"/>
      <c r="F53" s="6">
        <f>F49/F47*100</f>
        <v>63.29538041866809</v>
      </c>
      <c r="G53" s="6">
        <f>G49/G47*100</f>
        <v>65.30258554231156</v>
      </c>
      <c r="H53" s="6"/>
      <c r="I53" s="6"/>
      <c r="J53" s="6">
        <f>J49/J47*100</f>
        <v>65.30258554231156</v>
      </c>
      <c r="K53" s="6"/>
      <c r="L53" s="6"/>
      <c r="M53" s="6"/>
      <c r="N53" s="6">
        <f>N49/N47*100</f>
        <v>67.82283698037122</v>
      </c>
      <c r="O53" s="6"/>
      <c r="P53" s="6">
        <f>P49/P47*100</f>
        <v>67.82283698037122</v>
      </c>
    </row>
    <row r="54" spans="1:16" ht="11.25" hidden="1">
      <c r="A54" s="4" t="s">
        <v>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3.75" hidden="1">
      <c r="A55" s="7" t="s">
        <v>144</v>
      </c>
      <c r="B55" s="5"/>
      <c r="C55" s="5"/>
      <c r="D55" s="6">
        <v>446550</v>
      </c>
      <c r="E55" s="6"/>
      <c r="F55" s="6">
        <v>446550</v>
      </c>
      <c r="G55" s="6">
        <v>446550</v>
      </c>
      <c r="H55" s="6"/>
      <c r="I55" s="6"/>
      <c r="J55" s="6">
        <v>446550</v>
      </c>
      <c r="K55" s="6"/>
      <c r="L55" s="6"/>
      <c r="M55" s="6"/>
      <c r="N55" s="6">
        <v>446550</v>
      </c>
      <c r="O55" s="6"/>
      <c r="P55" s="6">
        <v>446550</v>
      </c>
    </row>
    <row r="56" spans="1:16" ht="11.25" hidden="1">
      <c r="A56" s="4" t="s">
        <v>3</v>
      </c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33.75" hidden="1">
      <c r="A57" s="7" t="s">
        <v>143</v>
      </c>
      <c r="B57" s="5"/>
      <c r="C57" s="5"/>
      <c r="D57" s="6">
        <v>446550</v>
      </c>
      <c r="E57" s="6"/>
      <c r="F57" s="6">
        <v>446550</v>
      </c>
      <c r="G57" s="6">
        <v>446550</v>
      </c>
      <c r="H57" s="6"/>
      <c r="I57" s="6"/>
      <c r="J57" s="6">
        <v>446550</v>
      </c>
      <c r="K57" s="6">
        <v>446550</v>
      </c>
      <c r="L57" s="6">
        <v>446550</v>
      </c>
      <c r="M57" s="6">
        <v>446550</v>
      </c>
      <c r="N57" s="6">
        <v>446550</v>
      </c>
      <c r="O57" s="6"/>
      <c r="P57" s="6">
        <f>N57</f>
        <v>446550</v>
      </c>
    </row>
    <row r="58" spans="1:16" ht="11.25" hidden="1">
      <c r="A58" s="4" t="s">
        <v>5</v>
      </c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2.5" hidden="1">
      <c r="A59" s="7" t="s">
        <v>11</v>
      </c>
      <c r="B59" s="5"/>
      <c r="C59" s="5"/>
      <c r="D59" s="6">
        <v>4.839956</v>
      </c>
      <c r="E59" s="6"/>
      <c r="F59" s="6">
        <f>D59</f>
        <v>4.839956</v>
      </c>
      <c r="G59" s="6">
        <v>5.1600073</v>
      </c>
      <c r="H59" s="6"/>
      <c r="I59" s="6"/>
      <c r="J59" s="6">
        <f>G59</f>
        <v>5.1600073</v>
      </c>
      <c r="K59" s="6"/>
      <c r="L59" s="6"/>
      <c r="M59" s="6"/>
      <c r="N59" s="6">
        <v>5.4700273</v>
      </c>
      <c r="O59" s="6"/>
      <c r="P59" s="6">
        <f>N59</f>
        <v>5.4700273</v>
      </c>
    </row>
    <row r="60" spans="1:16" ht="11.25" hidden="1">
      <c r="A60" s="4" t="s">
        <v>4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31.5" customHeight="1" hidden="1">
      <c r="A61" s="7" t="s">
        <v>30</v>
      </c>
      <c r="B61" s="5"/>
      <c r="C61" s="5"/>
      <c r="D61" s="6">
        <v>100</v>
      </c>
      <c r="E61" s="6"/>
      <c r="F61" s="6">
        <v>100</v>
      </c>
      <c r="G61" s="6">
        <v>100</v>
      </c>
      <c r="H61" s="6"/>
      <c r="I61" s="6"/>
      <c r="J61" s="6">
        <v>100</v>
      </c>
      <c r="K61" s="6"/>
      <c r="L61" s="6"/>
      <c r="M61" s="6"/>
      <c r="N61" s="6">
        <v>100</v>
      </c>
      <c r="O61" s="6"/>
      <c r="P61" s="6">
        <v>100</v>
      </c>
    </row>
    <row r="62" spans="1:137" s="124" customFormat="1" ht="30" customHeight="1" hidden="1">
      <c r="A62" s="91" t="s">
        <v>451</v>
      </c>
      <c r="B62" s="83"/>
      <c r="C62" s="83"/>
      <c r="D62" s="87">
        <v>1000000</v>
      </c>
      <c r="E62" s="87"/>
      <c r="F62" s="87">
        <f>D62</f>
        <v>1000000</v>
      </c>
      <c r="G62" s="87">
        <v>1200000</v>
      </c>
      <c r="H62" s="87"/>
      <c r="I62" s="87"/>
      <c r="J62" s="87">
        <f>G62</f>
        <v>1200000</v>
      </c>
      <c r="K62" s="87"/>
      <c r="L62" s="87"/>
      <c r="M62" s="87"/>
      <c r="N62" s="87">
        <v>1300000</v>
      </c>
      <c r="O62" s="87"/>
      <c r="P62" s="87">
        <f>N62</f>
        <v>1300000</v>
      </c>
      <c r="EB62" s="93"/>
      <c r="EC62" s="93"/>
      <c r="ED62" s="93"/>
      <c r="EE62" s="93"/>
      <c r="EF62" s="93"/>
      <c r="EG62" s="93"/>
    </row>
    <row r="63" spans="1:137" s="16" customFormat="1" ht="18.75" customHeight="1" hidden="1">
      <c r="A63" s="4" t="s">
        <v>77</v>
      </c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EB63" s="35"/>
      <c r="EC63" s="35"/>
      <c r="ED63" s="35"/>
      <c r="EE63" s="35"/>
      <c r="EF63" s="35"/>
      <c r="EG63" s="35"/>
    </row>
    <row r="64" spans="1:137" s="16" customFormat="1" ht="24" customHeight="1" hidden="1">
      <c r="A64" s="7" t="s">
        <v>294</v>
      </c>
      <c r="B64" s="5"/>
      <c r="C64" s="5"/>
      <c r="D64" s="6">
        <f>D62</f>
        <v>1000000</v>
      </c>
      <c r="E64" s="6"/>
      <c r="F64" s="6">
        <f>D64</f>
        <v>1000000</v>
      </c>
      <c r="G64" s="6">
        <f>G62</f>
        <v>1200000</v>
      </c>
      <c r="H64" s="6"/>
      <c r="I64" s="6"/>
      <c r="J64" s="6">
        <f>G64</f>
        <v>1200000</v>
      </c>
      <c r="K64" s="6"/>
      <c r="L64" s="6"/>
      <c r="M64" s="6"/>
      <c r="N64" s="6">
        <f>N62</f>
        <v>1300000</v>
      </c>
      <c r="O64" s="6"/>
      <c r="P64" s="6">
        <f>N64</f>
        <v>1300000</v>
      </c>
      <c r="EB64" s="35"/>
      <c r="EC64" s="35"/>
      <c r="ED64" s="35"/>
      <c r="EE64" s="35"/>
      <c r="EF64" s="35"/>
      <c r="EG64" s="35"/>
    </row>
    <row r="65" spans="1:137" s="16" customFormat="1" ht="18.75" customHeight="1" hidden="1">
      <c r="A65" s="4" t="s">
        <v>236</v>
      </c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EB65" s="35"/>
      <c r="EC65" s="35"/>
      <c r="ED65" s="35"/>
      <c r="EE65" s="35"/>
      <c r="EF65" s="35"/>
      <c r="EG65" s="35"/>
    </row>
    <row r="66" spans="1:137" s="16" customFormat="1" ht="18" customHeight="1" hidden="1">
      <c r="A66" s="51" t="s">
        <v>295</v>
      </c>
      <c r="B66" s="5"/>
      <c r="C66" s="5"/>
      <c r="D66" s="6">
        <f>D64/D68</f>
        <v>5</v>
      </c>
      <c r="E66" s="6"/>
      <c r="F66" s="6">
        <f>D66</f>
        <v>5</v>
      </c>
      <c r="G66" s="95">
        <v>5</v>
      </c>
      <c r="H66" s="6"/>
      <c r="I66" s="6"/>
      <c r="J66" s="95">
        <f>G66</f>
        <v>5</v>
      </c>
      <c r="K66" s="6"/>
      <c r="L66" s="6"/>
      <c r="M66" s="6"/>
      <c r="N66" s="6">
        <v>5</v>
      </c>
      <c r="O66" s="6"/>
      <c r="P66" s="6">
        <f>N66</f>
        <v>5</v>
      </c>
      <c r="EB66" s="35"/>
      <c r="EC66" s="35"/>
      <c r="ED66" s="35"/>
      <c r="EE66" s="35"/>
      <c r="EF66" s="35"/>
      <c r="EG66" s="35"/>
    </row>
    <row r="67" spans="1:137" s="16" customFormat="1" ht="16.5" customHeight="1" hidden="1">
      <c r="A67" s="4" t="s">
        <v>231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EB67" s="35"/>
      <c r="EC67" s="35"/>
      <c r="ED67" s="35"/>
      <c r="EE67" s="35"/>
      <c r="EF67" s="35"/>
      <c r="EG67" s="35"/>
    </row>
    <row r="68" spans="1:137" s="16" customFormat="1" ht="27" customHeight="1" hidden="1">
      <c r="A68" s="7" t="s">
        <v>296</v>
      </c>
      <c r="B68" s="5"/>
      <c r="C68" s="5"/>
      <c r="D68" s="6">
        <v>200000</v>
      </c>
      <c r="E68" s="6"/>
      <c r="F68" s="6">
        <f>D68</f>
        <v>200000</v>
      </c>
      <c r="G68" s="6">
        <f>G64/G66</f>
        <v>240000</v>
      </c>
      <c r="H68" s="6"/>
      <c r="I68" s="6"/>
      <c r="J68" s="6">
        <f>G68</f>
        <v>240000</v>
      </c>
      <c r="K68" s="6"/>
      <c r="L68" s="6"/>
      <c r="M68" s="6"/>
      <c r="N68" s="6">
        <f>N64/N66</f>
        <v>260000</v>
      </c>
      <c r="O68" s="6"/>
      <c r="P68" s="6">
        <f>N68</f>
        <v>260000</v>
      </c>
      <c r="EB68" s="35"/>
      <c r="EC68" s="35"/>
      <c r="ED68" s="35"/>
      <c r="EE68" s="35"/>
      <c r="EF68" s="35"/>
      <c r="EG68" s="35"/>
    </row>
    <row r="69" spans="1:137" s="124" customFormat="1" ht="27" customHeight="1" hidden="1">
      <c r="A69" s="91" t="s">
        <v>452</v>
      </c>
      <c r="B69" s="83"/>
      <c r="C69" s="83"/>
      <c r="D69" s="87">
        <f>D71</f>
        <v>1495000</v>
      </c>
      <c r="E69" s="87">
        <f aca="true" t="shared" si="4" ref="E69:O69">E71</f>
        <v>7327400</v>
      </c>
      <c r="F69" s="87">
        <f t="shared" si="4"/>
        <v>8822400</v>
      </c>
      <c r="G69" s="87">
        <f t="shared" si="4"/>
        <v>1595200</v>
      </c>
      <c r="H69" s="87">
        <f t="shared" si="4"/>
        <v>7818300</v>
      </c>
      <c r="I69" s="87">
        <f t="shared" si="4"/>
        <v>0</v>
      </c>
      <c r="J69" s="87">
        <f t="shared" si="4"/>
        <v>9413500</v>
      </c>
      <c r="K69" s="87">
        <f t="shared" si="4"/>
        <v>0</v>
      </c>
      <c r="L69" s="87">
        <f t="shared" si="4"/>
        <v>0</v>
      </c>
      <c r="M69" s="87">
        <f t="shared" si="4"/>
        <v>0</v>
      </c>
      <c r="N69" s="87">
        <f t="shared" si="4"/>
        <v>1690900</v>
      </c>
      <c r="O69" s="87">
        <f t="shared" si="4"/>
        <v>8287400</v>
      </c>
      <c r="P69" s="87">
        <f>P71</f>
        <v>9978300</v>
      </c>
      <c r="EB69" s="93"/>
      <c r="EC69" s="93"/>
      <c r="ED69" s="93"/>
      <c r="EE69" s="93"/>
      <c r="EF69" s="93"/>
      <c r="EG69" s="93"/>
    </row>
    <row r="70" spans="1:137" s="16" customFormat="1" ht="19.5" customHeight="1" hidden="1">
      <c r="A70" s="4" t="s">
        <v>77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EB70" s="35"/>
      <c r="EC70" s="35"/>
      <c r="ED70" s="35"/>
      <c r="EE70" s="35"/>
      <c r="EF70" s="35"/>
      <c r="EG70" s="35"/>
    </row>
    <row r="71" spans="1:137" s="16" customFormat="1" ht="27" customHeight="1" hidden="1">
      <c r="A71" s="7" t="s">
        <v>297</v>
      </c>
      <c r="B71" s="5"/>
      <c r="C71" s="5"/>
      <c r="D71" s="6">
        <v>1495000</v>
      </c>
      <c r="E71" s="6">
        <v>7327400</v>
      </c>
      <c r="F71" s="6">
        <f>D71+E71</f>
        <v>8822400</v>
      </c>
      <c r="G71" s="6">
        <v>1595200</v>
      </c>
      <c r="H71" s="6">
        <v>7818300</v>
      </c>
      <c r="I71" s="6"/>
      <c r="J71" s="6">
        <f>G71+H71</f>
        <v>9413500</v>
      </c>
      <c r="K71" s="6"/>
      <c r="L71" s="6"/>
      <c r="M71" s="6"/>
      <c r="N71" s="6">
        <v>1690900</v>
      </c>
      <c r="O71" s="6">
        <v>8287400</v>
      </c>
      <c r="P71" s="6">
        <f>N71+O71</f>
        <v>9978300</v>
      </c>
      <c r="EB71" s="35"/>
      <c r="EC71" s="35"/>
      <c r="ED71" s="35"/>
      <c r="EE71" s="35"/>
      <c r="EF71" s="35"/>
      <c r="EG71" s="35"/>
    </row>
    <row r="72" spans="1:137" s="16" customFormat="1" ht="21.75" customHeight="1" hidden="1">
      <c r="A72" s="4" t="s">
        <v>236</v>
      </c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EB72" s="35"/>
      <c r="EC72" s="35"/>
      <c r="ED72" s="35"/>
      <c r="EE72" s="35"/>
      <c r="EF72" s="35"/>
      <c r="EG72" s="35"/>
    </row>
    <row r="73" spans="1:137" s="16" customFormat="1" ht="21" customHeight="1" hidden="1">
      <c r="A73" s="51" t="s">
        <v>298</v>
      </c>
      <c r="B73" s="5"/>
      <c r="C73" s="5"/>
      <c r="D73" s="95">
        <f>D71/D75</f>
        <v>9.966666666666667</v>
      </c>
      <c r="E73" s="95">
        <f>E71/E75</f>
        <v>14.6548</v>
      </c>
      <c r="F73" s="95">
        <f>D73+E73</f>
        <v>24.621466666666667</v>
      </c>
      <c r="G73" s="95">
        <f>G71/G75</f>
        <v>9.97</v>
      </c>
      <c r="H73" s="95">
        <f>H71/H75</f>
        <v>14.654732895970008</v>
      </c>
      <c r="I73" s="6"/>
      <c r="J73" s="95">
        <f>G73+H73</f>
        <v>24.62473289597001</v>
      </c>
      <c r="K73" s="6"/>
      <c r="L73" s="6"/>
      <c r="M73" s="6"/>
      <c r="N73" s="95">
        <f>N71/N75</f>
        <v>9.952324896998235</v>
      </c>
      <c r="O73" s="95">
        <f>O71/O75</f>
        <v>14.65473643260066</v>
      </c>
      <c r="P73" s="95">
        <f>N73+O73</f>
        <v>24.607061329598896</v>
      </c>
      <c r="EB73" s="35"/>
      <c r="EC73" s="35"/>
      <c r="ED73" s="35"/>
      <c r="EE73" s="35"/>
      <c r="EF73" s="35"/>
      <c r="EG73" s="35"/>
    </row>
    <row r="74" spans="1:137" s="16" customFormat="1" ht="22.5" customHeight="1" hidden="1">
      <c r="A74" s="4" t="s">
        <v>231</v>
      </c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EB74" s="35"/>
      <c r="EC74" s="35"/>
      <c r="ED74" s="35"/>
      <c r="EE74" s="35"/>
      <c r="EF74" s="35"/>
      <c r="EG74" s="35"/>
    </row>
    <row r="75" spans="1:137" s="16" customFormat="1" ht="30" customHeight="1" hidden="1">
      <c r="A75" s="7" t="s">
        <v>299</v>
      </c>
      <c r="B75" s="5"/>
      <c r="C75" s="5"/>
      <c r="D75" s="6">
        <v>150000</v>
      </c>
      <c r="E75" s="6">
        <v>500000</v>
      </c>
      <c r="F75" s="6">
        <f>D75+E75</f>
        <v>650000</v>
      </c>
      <c r="G75" s="6">
        <v>160000</v>
      </c>
      <c r="H75" s="6">
        <v>533500</v>
      </c>
      <c r="I75" s="6"/>
      <c r="J75" s="6">
        <f>G75+H75</f>
        <v>693500</v>
      </c>
      <c r="K75" s="6"/>
      <c r="L75" s="6"/>
      <c r="M75" s="6"/>
      <c r="N75" s="6">
        <v>169900</v>
      </c>
      <c r="O75" s="6">
        <v>565510</v>
      </c>
      <c r="P75" s="6">
        <f>N75+O75</f>
        <v>735410</v>
      </c>
      <c r="EB75" s="35"/>
      <c r="EC75" s="35"/>
      <c r="ED75" s="35"/>
      <c r="EE75" s="35"/>
      <c r="EF75" s="35"/>
      <c r="EG75" s="35"/>
    </row>
    <row r="76" spans="1:131" s="123" customFormat="1" ht="24.75" customHeight="1" hidden="1">
      <c r="A76" s="91" t="s">
        <v>453</v>
      </c>
      <c r="B76" s="83"/>
      <c r="C76" s="83"/>
      <c r="D76" s="87">
        <f>D78</f>
        <v>15000000</v>
      </c>
      <c r="E76" s="87"/>
      <c r="F76" s="87">
        <f>D76</f>
        <v>15000000</v>
      </c>
      <c r="G76" s="87">
        <f>G78</f>
        <v>7469000</v>
      </c>
      <c r="H76" s="87"/>
      <c r="I76" s="87"/>
      <c r="J76" s="87">
        <f>G76+H76</f>
        <v>7469000</v>
      </c>
      <c r="K76" s="87"/>
      <c r="L76" s="87"/>
      <c r="M76" s="87"/>
      <c r="N76" s="87">
        <f>N78</f>
        <v>7917000</v>
      </c>
      <c r="O76" s="87"/>
      <c r="P76" s="87">
        <f>N76</f>
        <v>7917000</v>
      </c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</row>
    <row r="77" spans="1:16" ht="11.25" hidden="1">
      <c r="A77" s="4" t="s">
        <v>2</v>
      </c>
      <c r="B77" s="26"/>
      <c r="C77" s="2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3" customHeight="1" hidden="1">
      <c r="A78" s="7" t="s">
        <v>443</v>
      </c>
      <c r="B78" s="5"/>
      <c r="C78" s="5"/>
      <c r="D78" s="6">
        <f>9000000+6000000</f>
        <v>15000000</v>
      </c>
      <c r="E78" s="6"/>
      <c r="F78" s="6">
        <f>D78</f>
        <v>15000000</v>
      </c>
      <c r="G78" s="6">
        <v>7469000</v>
      </c>
      <c r="H78" s="6"/>
      <c r="I78" s="6"/>
      <c r="J78" s="6">
        <f>G78</f>
        <v>7469000</v>
      </c>
      <c r="K78" s="6"/>
      <c r="L78" s="6"/>
      <c r="M78" s="6"/>
      <c r="N78" s="6">
        <v>7917000</v>
      </c>
      <c r="O78" s="6"/>
      <c r="P78" s="6">
        <f>N78</f>
        <v>7917000</v>
      </c>
    </row>
    <row r="79" spans="1:16" ht="11.25" hidden="1">
      <c r="A79" s="4" t="s">
        <v>3</v>
      </c>
      <c r="B79" s="26"/>
      <c r="C79" s="2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4.5" customHeight="1" hidden="1">
      <c r="A80" s="7" t="s">
        <v>444</v>
      </c>
      <c r="B80" s="5"/>
      <c r="C80" s="5"/>
      <c r="D80" s="6">
        <f>D78/D82</f>
        <v>18518.51851851852</v>
      </c>
      <c r="E80" s="6"/>
      <c r="F80" s="6">
        <f>D80</f>
        <v>18518.51851851852</v>
      </c>
      <c r="G80" s="6">
        <f>G78/G82</f>
        <v>8644.675925925925</v>
      </c>
      <c r="H80" s="6"/>
      <c r="I80" s="6"/>
      <c r="J80" s="6">
        <f>G80</f>
        <v>8644.675925925925</v>
      </c>
      <c r="K80" s="6"/>
      <c r="L80" s="6"/>
      <c r="M80" s="6"/>
      <c r="N80" s="6">
        <f>N78/N82</f>
        <v>8643.013100436681</v>
      </c>
      <c r="O80" s="6"/>
      <c r="P80" s="6">
        <f>N80</f>
        <v>8643.013100436681</v>
      </c>
    </row>
    <row r="81" spans="1:16" ht="11.25" hidden="1">
      <c r="A81" s="4" t="s">
        <v>5</v>
      </c>
      <c r="B81" s="26"/>
      <c r="C81" s="2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2.5" hidden="1">
      <c r="A82" s="7" t="s">
        <v>445</v>
      </c>
      <c r="B82" s="5"/>
      <c r="C82" s="5"/>
      <c r="D82" s="80">
        <v>810</v>
      </c>
      <c r="E82" s="80"/>
      <c r="F82" s="80">
        <f>D82</f>
        <v>810</v>
      </c>
      <c r="G82" s="80">
        <v>864</v>
      </c>
      <c r="H82" s="80"/>
      <c r="I82" s="80"/>
      <c r="J82" s="80">
        <f>G82</f>
        <v>864</v>
      </c>
      <c r="K82" s="80"/>
      <c r="L82" s="80"/>
      <c r="M82" s="80"/>
      <c r="N82" s="80">
        <v>916</v>
      </c>
      <c r="O82" s="80"/>
      <c r="P82" s="80">
        <f>N82</f>
        <v>916</v>
      </c>
    </row>
    <row r="83" spans="1:16" ht="11.25" hidden="1">
      <c r="A83" s="4" t="s">
        <v>4</v>
      </c>
      <c r="B83" s="26"/>
      <c r="C83" s="2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33.75" hidden="1">
      <c r="A84" s="7" t="s">
        <v>446</v>
      </c>
      <c r="B84" s="5"/>
      <c r="C84" s="5"/>
      <c r="D84" s="6">
        <f>D80/D78*100</f>
        <v>0.12345679012345678</v>
      </c>
      <c r="E84" s="6"/>
      <c r="F84" s="6">
        <f>F80/F78*100</f>
        <v>0.12345679012345678</v>
      </c>
      <c r="G84" s="6">
        <f>G80/G78*100</f>
        <v>0.11574074074074073</v>
      </c>
      <c r="H84" s="6"/>
      <c r="I84" s="6"/>
      <c r="J84" s="6">
        <f>J80/J78*100</f>
        <v>0.11574074074074073</v>
      </c>
      <c r="K84" s="6"/>
      <c r="L84" s="6"/>
      <c r="M84" s="6"/>
      <c r="N84" s="6">
        <f>N80/N78*100</f>
        <v>0.10917030567685589</v>
      </c>
      <c r="O84" s="6"/>
      <c r="P84" s="6">
        <f>P80/P78*100</f>
        <v>0.10917030567685589</v>
      </c>
    </row>
    <row r="85" spans="1:137" s="81" customFormat="1" ht="37.5" customHeight="1" hidden="1">
      <c r="A85" s="91" t="s">
        <v>454</v>
      </c>
      <c r="B85" s="79"/>
      <c r="C85" s="79"/>
      <c r="D85" s="87">
        <f>D87</f>
        <v>851000</v>
      </c>
      <c r="E85" s="87"/>
      <c r="F85" s="87">
        <f>D85</f>
        <v>851000</v>
      </c>
      <c r="G85" s="87">
        <f>G87</f>
        <v>894600</v>
      </c>
      <c r="H85" s="87"/>
      <c r="I85" s="87"/>
      <c r="J85" s="87">
        <f>G85</f>
        <v>894600</v>
      </c>
      <c r="K85" s="87"/>
      <c r="L85" s="87"/>
      <c r="M85" s="87"/>
      <c r="N85" s="87">
        <f>N87</f>
        <v>936300</v>
      </c>
      <c r="O85" s="87"/>
      <c r="P85" s="87">
        <f>N85</f>
        <v>936300</v>
      </c>
      <c r="EB85" s="82"/>
      <c r="EC85" s="82"/>
      <c r="ED85" s="82"/>
      <c r="EE85" s="82"/>
      <c r="EF85" s="82"/>
      <c r="EG85" s="82"/>
    </row>
    <row r="86" spans="1:137" s="16" customFormat="1" ht="24" customHeight="1" hidden="1">
      <c r="A86" s="4" t="s">
        <v>77</v>
      </c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EB86" s="35"/>
      <c r="EC86" s="35"/>
      <c r="ED86" s="35"/>
      <c r="EE86" s="35"/>
      <c r="EF86" s="35"/>
      <c r="EG86" s="35"/>
    </row>
    <row r="87" spans="1:137" s="16" customFormat="1" ht="37.5" customHeight="1" hidden="1">
      <c r="A87" s="7" t="s">
        <v>315</v>
      </c>
      <c r="B87" s="5"/>
      <c r="C87" s="5"/>
      <c r="D87" s="6">
        <v>851000</v>
      </c>
      <c r="E87" s="6"/>
      <c r="F87" s="6">
        <f>D87</f>
        <v>851000</v>
      </c>
      <c r="G87" s="6">
        <v>894600</v>
      </c>
      <c r="H87" s="6"/>
      <c r="I87" s="6"/>
      <c r="J87" s="6">
        <f>G87</f>
        <v>894600</v>
      </c>
      <c r="K87" s="6"/>
      <c r="L87" s="6"/>
      <c r="M87" s="6"/>
      <c r="N87" s="6">
        <v>936300</v>
      </c>
      <c r="O87" s="6"/>
      <c r="P87" s="6">
        <f>N87</f>
        <v>936300</v>
      </c>
      <c r="EB87" s="35"/>
      <c r="EC87" s="35"/>
      <c r="ED87" s="35"/>
      <c r="EE87" s="35"/>
      <c r="EF87" s="35"/>
      <c r="EG87" s="35"/>
    </row>
    <row r="88" spans="1:137" s="16" customFormat="1" ht="18.75" customHeight="1" hidden="1">
      <c r="A88" s="4" t="s">
        <v>236</v>
      </c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EB88" s="35"/>
      <c r="EC88" s="35"/>
      <c r="ED88" s="35"/>
      <c r="EE88" s="35"/>
      <c r="EF88" s="35"/>
      <c r="EG88" s="35"/>
    </row>
    <row r="89" spans="1:137" s="16" customFormat="1" ht="19.5" customHeight="1" hidden="1">
      <c r="A89" s="51" t="s">
        <v>317</v>
      </c>
      <c r="B89" s="5"/>
      <c r="C89" s="5"/>
      <c r="D89" s="95">
        <v>16</v>
      </c>
      <c r="E89" s="95"/>
      <c r="F89" s="95">
        <f>D89</f>
        <v>16</v>
      </c>
      <c r="G89" s="95">
        <f>G87/G91</f>
        <v>15.76358221326615</v>
      </c>
      <c r="H89" s="95"/>
      <c r="I89" s="95"/>
      <c r="J89" s="95">
        <f>G89</f>
        <v>15.76358221326615</v>
      </c>
      <c r="K89" s="95"/>
      <c r="L89" s="95"/>
      <c r="M89" s="95"/>
      <c r="N89" s="95">
        <f>N87/N91</f>
        <v>15.564498580610156</v>
      </c>
      <c r="O89" s="95"/>
      <c r="P89" s="95">
        <f>N89</f>
        <v>15.564498580610156</v>
      </c>
      <c r="EB89" s="35"/>
      <c r="EC89" s="35"/>
      <c r="ED89" s="35"/>
      <c r="EE89" s="35"/>
      <c r="EF89" s="35"/>
      <c r="EG89" s="35"/>
    </row>
    <row r="90" spans="1:137" s="16" customFormat="1" ht="24" customHeight="1" hidden="1">
      <c r="A90" s="4" t="s">
        <v>231</v>
      </c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EB90" s="35"/>
      <c r="EC90" s="35"/>
      <c r="ED90" s="35"/>
      <c r="EE90" s="35"/>
      <c r="EF90" s="35"/>
      <c r="EG90" s="35"/>
    </row>
    <row r="91" spans="1:137" s="16" customFormat="1" ht="33" customHeight="1" hidden="1">
      <c r="A91" s="7" t="s">
        <v>316</v>
      </c>
      <c r="B91" s="5"/>
      <c r="C91" s="5"/>
      <c r="D91" s="6">
        <f>D87/D89</f>
        <v>53187.5</v>
      </c>
      <c r="E91" s="6"/>
      <c r="F91" s="6">
        <f>D91</f>
        <v>53187.5</v>
      </c>
      <c r="G91" s="6">
        <v>56751.06</v>
      </c>
      <c r="H91" s="6"/>
      <c r="I91" s="6"/>
      <c r="J91" s="6">
        <f>G91</f>
        <v>56751.06</v>
      </c>
      <c r="K91" s="6"/>
      <c r="L91" s="6"/>
      <c r="M91" s="6"/>
      <c r="N91" s="6">
        <v>60156.13</v>
      </c>
      <c r="O91" s="6"/>
      <c r="P91" s="6">
        <f>N91</f>
        <v>60156.13</v>
      </c>
      <c r="EB91" s="35"/>
      <c r="EC91" s="35"/>
      <c r="ED91" s="35"/>
      <c r="EE91" s="35"/>
      <c r="EF91" s="35"/>
      <c r="EG91" s="35"/>
    </row>
    <row r="92" spans="1:131" s="28" customFormat="1" ht="27" customHeight="1" hidden="1">
      <c r="A92" s="91" t="s">
        <v>455</v>
      </c>
      <c r="B92" s="83"/>
      <c r="C92" s="83"/>
      <c r="D92" s="87">
        <v>2754100</v>
      </c>
      <c r="E92" s="87">
        <v>20000000</v>
      </c>
      <c r="F92" s="87">
        <f>E92+D92</f>
        <v>22754100</v>
      </c>
      <c r="G92" s="87">
        <v>2191700</v>
      </c>
      <c r="H92" s="87">
        <v>21340000</v>
      </c>
      <c r="I92" s="87"/>
      <c r="J92" s="87">
        <f>G92+H92</f>
        <v>23531700</v>
      </c>
      <c r="K92" s="87"/>
      <c r="L92" s="87"/>
      <c r="M92" s="87"/>
      <c r="N92" s="87">
        <v>2323100</v>
      </c>
      <c r="O92" s="87">
        <v>22620000</v>
      </c>
      <c r="P92" s="87">
        <f>O92+N92</f>
        <v>24943100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</row>
    <row r="93" spans="1:16" ht="11.25" hidden="1">
      <c r="A93" s="4" t="s">
        <v>2</v>
      </c>
      <c r="B93" s="26"/>
      <c r="C93" s="2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2.5" hidden="1">
      <c r="A94" s="7" t="s">
        <v>116</v>
      </c>
      <c r="B94" s="5"/>
      <c r="C94" s="5"/>
      <c r="D94" s="6">
        <v>5</v>
      </c>
      <c r="E94" s="6">
        <v>2</v>
      </c>
      <c r="F94" s="6">
        <f>E94+D94</f>
        <v>7</v>
      </c>
      <c r="G94" s="6">
        <v>4</v>
      </c>
      <c r="H94" s="6">
        <v>2</v>
      </c>
      <c r="I94" s="6"/>
      <c r="J94" s="6">
        <f>G94+H94</f>
        <v>6</v>
      </c>
      <c r="K94" s="6"/>
      <c r="L94" s="6"/>
      <c r="M94" s="6"/>
      <c r="N94" s="95">
        <f>N96</f>
        <v>3.728958296213898</v>
      </c>
      <c r="O94" s="6">
        <v>2</v>
      </c>
      <c r="P94" s="95">
        <f>O94+N94</f>
        <v>5.728958296213898</v>
      </c>
    </row>
    <row r="95" spans="1:16" ht="11.25" hidden="1">
      <c r="A95" s="4" t="s">
        <v>3</v>
      </c>
      <c r="B95" s="26"/>
      <c r="C95" s="2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2.5" hidden="1">
      <c r="A96" s="7" t="s">
        <v>293</v>
      </c>
      <c r="B96" s="5"/>
      <c r="C96" s="5"/>
      <c r="D96" s="6">
        <v>5</v>
      </c>
      <c r="E96" s="6">
        <v>2</v>
      </c>
      <c r="F96" s="6">
        <f>E96+D96</f>
        <v>7</v>
      </c>
      <c r="G96" s="95">
        <f>G92/G98</f>
        <v>3.729125015951338</v>
      </c>
      <c r="H96" s="6">
        <v>2</v>
      </c>
      <c r="I96" s="6"/>
      <c r="J96" s="95">
        <f>G96+H96</f>
        <v>5.729125015951338</v>
      </c>
      <c r="K96" s="6"/>
      <c r="L96" s="6"/>
      <c r="M96" s="6"/>
      <c r="N96" s="95">
        <f>N92/N98</f>
        <v>3.728958296213898</v>
      </c>
      <c r="O96" s="6">
        <v>2</v>
      </c>
      <c r="P96" s="95">
        <f>O96+N96</f>
        <v>5.728958296213898</v>
      </c>
    </row>
    <row r="97" spans="1:16" ht="11.25" hidden="1">
      <c r="A97" s="4" t="s">
        <v>5</v>
      </c>
      <c r="B97" s="26"/>
      <c r="C97" s="2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1.25" hidden="1">
      <c r="A98" s="78" t="s">
        <v>107</v>
      </c>
      <c r="B98" s="79"/>
      <c r="C98" s="79"/>
      <c r="D98" s="80">
        <f>D92/D96</f>
        <v>550820</v>
      </c>
      <c r="E98" s="80">
        <f>E92/E96</f>
        <v>10000000</v>
      </c>
      <c r="F98" s="80">
        <f>E98+D98</f>
        <v>10550820</v>
      </c>
      <c r="G98" s="80">
        <v>587725</v>
      </c>
      <c r="H98" s="80">
        <f>H92/H96</f>
        <v>10670000</v>
      </c>
      <c r="I98" s="80"/>
      <c r="J98" s="80">
        <f>G98+H98</f>
        <v>11257725</v>
      </c>
      <c r="K98" s="80"/>
      <c r="L98" s="80"/>
      <c r="M98" s="80"/>
      <c r="N98" s="80">
        <v>622989</v>
      </c>
      <c r="O98" s="80">
        <v>14550000</v>
      </c>
      <c r="P98" s="80">
        <f>N98+O98</f>
        <v>15172989</v>
      </c>
    </row>
    <row r="99" spans="1:16" ht="11.25" hidden="1">
      <c r="A99" s="171" t="s">
        <v>4</v>
      </c>
      <c r="B99" s="89"/>
      <c r="C99" s="8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ht="21.75" customHeight="1" hidden="1">
      <c r="A100" s="78" t="s">
        <v>117</v>
      </c>
      <c r="B100" s="79"/>
      <c r="C100" s="79"/>
      <c r="D100" s="80">
        <f>D96/D94*100</f>
        <v>100</v>
      </c>
      <c r="E100" s="80">
        <f>E96/E94*100</f>
        <v>100</v>
      </c>
      <c r="F100" s="80">
        <f>F96/F94*100</f>
        <v>100</v>
      </c>
      <c r="G100" s="80">
        <v>100</v>
      </c>
      <c r="H100" s="80">
        <f>H96/H94*100</f>
        <v>100</v>
      </c>
      <c r="I100" s="80"/>
      <c r="J100" s="80">
        <v>100</v>
      </c>
      <c r="K100" s="80"/>
      <c r="L100" s="80"/>
      <c r="M100" s="80"/>
      <c r="N100" s="80">
        <f>N96/N94*100</f>
        <v>100</v>
      </c>
      <c r="O100" s="80">
        <f>O96/O94*100</f>
        <v>100</v>
      </c>
      <c r="P100" s="80">
        <f>P96/P94*100</f>
        <v>100</v>
      </c>
    </row>
    <row r="101" spans="1:137" s="81" customFormat="1" ht="38.25" customHeight="1" hidden="1">
      <c r="A101" s="91" t="s">
        <v>456</v>
      </c>
      <c r="B101" s="79"/>
      <c r="C101" s="79"/>
      <c r="D101" s="87">
        <f>D103</f>
        <v>1000000</v>
      </c>
      <c r="E101" s="87">
        <f aca="true" t="shared" si="5" ref="E101:P101">E103</f>
        <v>2500000</v>
      </c>
      <c r="F101" s="87">
        <f t="shared" si="5"/>
        <v>3500000</v>
      </c>
      <c r="G101" s="87">
        <f t="shared" si="5"/>
        <v>1100000</v>
      </c>
      <c r="H101" s="87">
        <f t="shared" si="5"/>
        <v>2667500</v>
      </c>
      <c r="I101" s="87">
        <f t="shared" si="5"/>
        <v>0</v>
      </c>
      <c r="J101" s="87">
        <f t="shared" si="5"/>
        <v>3767500</v>
      </c>
      <c r="K101" s="87">
        <f t="shared" si="5"/>
        <v>0</v>
      </c>
      <c r="L101" s="87">
        <f t="shared" si="5"/>
        <v>0</v>
      </c>
      <c r="M101" s="87">
        <f t="shared" si="5"/>
        <v>0</v>
      </c>
      <c r="N101" s="87">
        <f t="shared" si="5"/>
        <v>1200000</v>
      </c>
      <c r="O101" s="87">
        <f t="shared" si="5"/>
        <v>2827600</v>
      </c>
      <c r="P101" s="87">
        <f t="shared" si="5"/>
        <v>4027600</v>
      </c>
      <c r="EB101" s="82"/>
      <c r="EC101" s="82"/>
      <c r="ED101" s="82"/>
      <c r="EE101" s="82"/>
      <c r="EF101" s="82"/>
      <c r="EG101" s="82"/>
    </row>
    <row r="102" spans="1:137" s="16" customFormat="1" ht="17.25" customHeight="1" hidden="1">
      <c r="A102" s="4" t="s">
        <v>77</v>
      </c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EB102" s="35"/>
      <c r="EC102" s="35"/>
      <c r="ED102" s="35"/>
      <c r="EE102" s="35"/>
      <c r="EF102" s="35"/>
      <c r="EG102" s="35"/>
    </row>
    <row r="103" spans="1:137" s="16" customFormat="1" ht="39.75" customHeight="1" hidden="1">
      <c r="A103" s="7" t="s">
        <v>312</v>
      </c>
      <c r="B103" s="5"/>
      <c r="C103" s="5"/>
      <c r="D103" s="6">
        <v>1000000</v>
      </c>
      <c r="E103" s="6">
        <v>2500000</v>
      </c>
      <c r="F103" s="6">
        <f>D103+E103</f>
        <v>3500000</v>
      </c>
      <c r="G103" s="6">
        <v>1100000</v>
      </c>
      <c r="H103" s="6">
        <v>2667500</v>
      </c>
      <c r="I103" s="6"/>
      <c r="J103" s="6">
        <f>G103+H103</f>
        <v>3767500</v>
      </c>
      <c r="K103" s="6"/>
      <c r="L103" s="6"/>
      <c r="M103" s="6"/>
      <c r="N103" s="6">
        <v>1200000</v>
      </c>
      <c r="O103" s="6">
        <v>2827600</v>
      </c>
      <c r="P103" s="6">
        <f>N103+O103</f>
        <v>4027600</v>
      </c>
      <c r="EB103" s="35"/>
      <c r="EC103" s="35"/>
      <c r="ED103" s="35"/>
      <c r="EE103" s="35"/>
      <c r="EF103" s="35"/>
      <c r="EG103" s="35"/>
    </row>
    <row r="104" spans="1:137" s="16" customFormat="1" ht="24" customHeight="1" hidden="1">
      <c r="A104" s="4" t="s">
        <v>236</v>
      </c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EB104" s="35"/>
      <c r="EC104" s="35"/>
      <c r="ED104" s="35"/>
      <c r="EE104" s="35"/>
      <c r="EF104" s="35"/>
      <c r="EG104" s="35"/>
    </row>
    <row r="105" spans="1:137" s="16" customFormat="1" ht="24" customHeight="1" hidden="1">
      <c r="A105" s="51" t="s">
        <v>313</v>
      </c>
      <c r="B105" s="5"/>
      <c r="C105" s="5"/>
      <c r="D105" s="6">
        <f>D103/D107</f>
        <v>10</v>
      </c>
      <c r="E105" s="6">
        <f>E103/E107</f>
        <v>5</v>
      </c>
      <c r="F105" s="6">
        <f>D105+E105</f>
        <v>15</v>
      </c>
      <c r="G105" s="6">
        <f>G103/G107</f>
        <v>10</v>
      </c>
      <c r="H105" s="6">
        <f>H103/H107</f>
        <v>5</v>
      </c>
      <c r="I105" s="6"/>
      <c r="J105" s="6">
        <f>G105+H105</f>
        <v>15</v>
      </c>
      <c r="K105" s="6"/>
      <c r="L105" s="6"/>
      <c r="M105" s="6"/>
      <c r="N105" s="6">
        <f>N103/N107</f>
        <v>10</v>
      </c>
      <c r="O105" s="6">
        <f>O103/O107</f>
        <v>5.0000884157662995</v>
      </c>
      <c r="P105" s="6">
        <f>N105+O105</f>
        <v>15.0000884157663</v>
      </c>
      <c r="EB105" s="35"/>
      <c r="EC105" s="35"/>
      <c r="ED105" s="35"/>
      <c r="EE105" s="35"/>
      <c r="EF105" s="35"/>
      <c r="EG105" s="35"/>
    </row>
    <row r="106" spans="1:137" s="16" customFormat="1" ht="19.5" customHeight="1" hidden="1">
      <c r="A106" s="4" t="s">
        <v>231</v>
      </c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EB106" s="35"/>
      <c r="EC106" s="35"/>
      <c r="ED106" s="35"/>
      <c r="EE106" s="35"/>
      <c r="EF106" s="35"/>
      <c r="EG106" s="35"/>
    </row>
    <row r="107" spans="1:137" s="16" customFormat="1" ht="37.5" customHeight="1" hidden="1">
      <c r="A107" s="7" t="s">
        <v>314</v>
      </c>
      <c r="B107" s="5"/>
      <c r="C107" s="5"/>
      <c r="D107" s="6">
        <v>100000</v>
      </c>
      <c r="E107" s="6">
        <v>500000</v>
      </c>
      <c r="F107" s="6">
        <f>D107+E107</f>
        <v>600000</v>
      </c>
      <c r="G107" s="6">
        <v>110000</v>
      </c>
      <c r="H107" s="6">
        <v>533500</v>
      </c>
      <c r="I107" s="6"/>
      <c r="J107" s="6">
        <f>G107+H107</f>
        <v>643500</v>
      </c>
      <c r="K107" s="6"/>
      <c r="L107" s="6"/>
      <c r="M107" s="6"/>
      <c r="N107" s="6">
        <v>120000</v>
      </c>
      <c r="O107" s="6">
        <v>565510</v>
      </c>
      <c r="P107" s="6">
        <f>N107+O107</f>
        <v>685510</v>
      </c>
      <c r="EB107" s="35"/>
      <c r="EC107" s="35"/>
      <c r="ED107" s="35"/>
      <c r="EE107" s="35"/>
      <c r="EF107" s="35"/>
      <c r="EG107" s="35"/>
    </row>
    <row r="108" spans="1:131" s="123" customFormat="1" ht="36" customHeight="1" hidden="1">
      <c r="A108" s="91" t="s">
        <v>457</v>
      </c>
      <c r="B108" s="83"/>
      <c r="C108" s="83"/>
      <c r="D108" s="87"/>
      <c r="E108" s="87">
        <f>(E113*E116)+(E114*E117)-0.02</f>
        <v>14250000.001300002</v>
      </c>
      <c r="F108" s="87">
        <f>E108</f>
        <v>14250000.001300002</v>
      </c>
      <c r="G108" s="87"/>
      <c r="H108" s="87">
        <f>(H113*H116)+(H114*H117)</f>
        <v>15204800.001300002</v>
      </c>
      <c r="I108" s="87"/>
      <c r="J108" s="87">
        <f>H108</f>
        <v>15204800.001300002</v>
      </c>
      <c r="K108" s="87">
        <f aca="true" t="shared" si="6" ref="K108:P108">(K113*K116)+(K114*K117)</f>
        <v>0</v>
      </c>
      <c r="L108" s="87">
        <f t="shared" si="6"/>
        <v>0</v>
      </c>
      <c r="M108" s="87">
        <f t="shared" si="6"/>
        <v>0</v>
      </c>
      <c r="N108" s="87"/>
      <c r="O108" s="87">
        <f>(O113*O116)+(O114*O117)</f>
        <v>16117000.0008</v>
      </c>
      <c r="P108" s="87">
        <f t="shared" si="6"/>
        <v>16117000.0008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</row>
    <row r="109" spans="1:16" ht="11.25" hidden="1">
      <c r="A109" s="4" t="s">
        <v>2</v>
      </c>
      <c r="B109" s="5"/>
      <c r="C109" s="5"/>
      <c r="D109" s="6"/>
      <c r="E109" s="6"/>
      <c r="F109" s="6"/>
      <c r="G109" s="6"/>
      <c r="H109" s="6"/>
      <c r="I109" s="6"/>
      <c r="J109" s="25"/>
      <c r="K109" s="6"/>
      <c r="L109" s="6"/>
      <c r="M109" s="6"/>
      <c r="N109" s="6"/>
      <c r="O109" s="6"/>
      <c r="P109" s="6"/>
    </row>
    <row r="110" spans="1:16" ht="22.5" hidden="1">
      <c r="A110" s="7" t="s">
        <v>447</v>
      </c>
      <c r="B110" s="5"/>
      <c r="C110" s="5"/>
      <c r="D110" s="6"/>
      <c r="E110" s="6">
        <v>380000</v>
      </c>
      <c r="F110" s="6">
        <f>E110</f>
        <v>380000</v>
      </c>
      <c r="G110" s="6"/>
      <c r="H110" s="6">
        <f>E110</f>
        <v>380000</v>
      </c>
      <c r="I110" s="6"/>
      <c r="J110" s="6">
        <f aca="true" t="shared" si="7" ref="J110:J116">H110</f>
        <v>380000</v>
      </c>
      <c r="K110" s="6"/>
      <c r="L110" s="6"/>
      <c r="M110" s="6"/>
      <c r="N110" s="6"/>
      <c r="O110" s="6">
        <f>H110</f>
        <v>380000</v>
      </c>
      <c r="P110" s="6">
        <f>O110</f>
        <v>380000</v>
      </c>
    </row>
    <row r="111" spans="1:16" ht="29.25" customHeight="1" hidden="1">
      <c r="A111" s="7" t="s">
        <v>70</v>
      </c>
      <c r="B111" s="5"/>
      <c r="C111" s="5"/>
      <c r="D111" s="6"/>
      <c r="E111" s="6">
        <v>76000</v>
      </c>
      <c r="F111" s="6">
        <f>E111</f>
        <v>76000</v>
      </c>
      <c r="G111" s="6"/>
      <c r="H111" s="6">
        <f>E111</f>
        <v>76000</v>
      </c>
      <c r="I111" s="6"/>
      <c r="J111" s="6">
        <f>H111</f>
        <v>76000</v>
      </c>
      <c r="K111" s="6"/>
      <c r="L111" s="6"/>
      <c r="M111" s="6"/>
      <c r="N111" s="6"/>
      <c r="O111" s="6">
        <f>H111</f>
        <v>76000</v>
      </c>
      <c r="P111" s="6">
        <f>O111</f>
        <v>76000</v>
      </c>
    </row>
    <row r="112" spans="1:16" ht="11.25" hidden="1">
      <c r="A112" s="4" t="s">
        <v>3</v>
      </c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4.5" customHeight="1" hidden="1">
      <c r="A113" s="7" t="s">
        <v>448</v>
      </c>
      <c r="B113" s="5"/>
      <c r="C113" s="5"/>
      <c r="D113" s="6"/>
      <c r="E113" s="6">
        <v>2664</v>
      </c>
      <c r="F113" s="6">
        <f>E113</f>
        <v>2664</v>
      </c>
      <c r="G113" s="6"/>
      <c r="H113" s="6">
        <v>2065.7</v>
      </c>
      <c r="I113" s="6"/>
      <c r="J113" s="6">
        <f t="shared" si="7"/>
        <v>2065.7</v>
      </c>
      <c r="K113" s="6"/>
      <c r="L113" s="6"/>
      <c r="M113" s="6"/>
      <c r="N113" s="6"/>
      <c r="O113" s="6">
        <v>1483.7</v>
      </c>
      <c r="P113" s="6">
        <f>O113</f>
        <v>1483.7</v>
      </c>
    </row>
    <row r="114" spans="1:16" ht="26.25" customHeight="1" hidden="1">
      <c r="A114" s="7" t="s">
        <v>71</v>
      </c>
      <c r="B114" s="5"/>
      <c r="C114" s="5"/>
      <c r="D114" s="6"/>
      <c r="E114" s="6">
        <v>19197.0681</v>
      </c>
      <c r="F114" s="6">
        <f>E114</f>
        <v>19197.0681</v>
      </c>
      <c r="G114" s="6"/>
      <c r="H114" s="6">
        <v>20483.2383</v>
      </c>
      <c r="I114" s="6"/>
      <c r="J114" s="6">
        <f>H114</f>
        <v>20483.2383</v>
      </c>
      <c r="K114" s="6"/>
      <c r="L114" s="6"/>
      <c r="M114" s="6"/>
      <c r="N114" s="6"/>
      <c r="O114" s="6">
        <v>21712.1821</v>
      </c>
      <c r="P114" s="6">
        <f>O114</f>
        <v>21712.1821</v>
      </c>
    </row>
    <row r="115" spans="1:16" ht="11.25" hidden="1">
      <c r="A115" s="4" t="s">
        <v>5</v>
      </c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2.5" customHeight="1" hidden="1">
      <c r="A116" s="7" t="s">
        <v>449</v>
      </c>
      <c r="B116" s="5"/>
      <c r="C116" s="5"/>
      <c r="D116" s="6"/>
      <c r="E116" s="6">
        <v>1220</v>
      </c>
      <c r="F116" s="6">
        <f>E116</f>
        <v>1220</v>
      </c>
      <c r="G116" s="6"/>
      <c r="H116" s="6">
        <v>1302</v>
      </c>
      <c r="I116" s="6"/>
      <c r="J116" s="6">
        <f t="shared" si="7"/>
        <v>1302</v>
      </c>
      <c r="K116" s="6"/>
      <c r="L116" s="6"/>
      <c r="M116" s="6"/>
      <c r="N116" s="6"/>
      <c r="O116" s="6">
        <v>1380</v>
      </c>
      <c r="P116" s="6">
        <f>O116</f>
        <v>1380</v>
      </c>
    </row>
    <row r="117" spans="1:16" ht="22.5" customHeight="1" hidden="1">
      <c r="A117" s="7" t="s">
        <v>73</v>
      </c>
      <c r="B117" s="5"/>
      <c r="C117" s="5"/>
      <c r="D117" s="6"/>
      <c r="E117" s="6">
        <v>573</v>
      </c>
      <c r="F117" s="6">
        <f>E117</f>
        <v>573</v>
      </c>
      <c r="G117" s="6"/>
      <c r="H117" s="6">
        <v>611</v>
      </c>
      <c r="I117" s="6"/>
      <c r="J117" s="6">
        <f>H117</f>
        <v>611</v>
      </c>
      <c r="K117" s="6"/>
      <c r="L117" s="6"/>
      <c r="M117" s="6"/>
      <c r="N117" s="6"/>
      <c r="O117" s="6">
        <v>648</v>
      </c>
      <c r="P117" s="6">
        <f>O117</f>
        <v>648</v>
      </c>
    </row>
    <row r="118" spans="1:16" ht="11.25" hidden="1">
      <c r="A118" s="4" t="s">
        <v>4</v>
      </c>
      <c r="B118" s="5"/>
      <c r="C118" s="5"/>
      <c r="D118" s="6"/>
      <c r="E118" s="6"/>
      <c r="F118" s="6"/>
      <c r="G118" s="6"/>
      <c r="H118" s="6"/>
      <c r="I118" s="6"/>
      <c r="J118" s="25"/>
      <c r="K118" s="6"/>
      <c r="L118" s="6"/>
      <c r="M118" s="6"/>
      <c r="N118" s="6"/>
      <c r="O118" s="6"/>
      <c r="P118" s="6"/>
    </row>
    <row r="119" spans="1:16" ht="38.25" customHeight="1" hidden="1">
      <c r="A119" s="7" t="s">
        <v>450</v>
      </c>
      <c r="B119" s="5"/>
      <c r="C119" s="5"/>
      <c r="D119" s="6"/>
      <c r="E119" s="6">
        <f>E113/E110*100</f>
        <v>0.7010526315789474</v>
      </c>
      <c r="F119" s="6">
        <f aca="true" t="shared" si="8" ref="F119:P119">F113/F110*100</f>
        <v>0.7010526315789474</v>
      </c>
      <c r="G119" s="6"/>
      <c r="H119" s="6">
        <f t="shared" si="8"/>
        <v>0.5436052631578947</v>
      </c>
      <c r="I119" s="6"/>
      <c r="J119" s="6">
        <f t="shared" si="8"/>
        <v>0.5436052631578947</v>
      </c>
      <c r="K119" s="6" t="e">
        <f t="shared" si="8"/>
        <v>#DIV/0!</v>
      </c>
      <c r="L119" s="6" t="e">
        <f t="shared" si="8"/>
        <v>#DIV/0!</v>
      </c>
      <c r="M119" s="6" t="e">
        <f t="shared" si="8"/>
        <v>#DIV/0!</v>
      </c>
      <c r="N119" s="6"/>
      <c r="O119" s="6">
        <f t="shared" si="8"/>
        <v>0.3904473684210526</v>
      </c>
      <c r="P119" s="6">
        <f t="shared" si="8"/>
        <v>0.3904473684210526</v>
      </c>
    </row>
    <row r="120" spans="1:16" ht="38.25" customHeight="1" hidden="1">
      <c r="A120" s="7" t="s">
        <v>72</v>
      </c>
      <c r="B120" s="5"/>
      <c r="C120" s="5"/>
      <c r="D120" s="6"/>
      <c r="E120" s="6">
        <f>E114/E111*100</f>
        <v>25.25930013157895</v>
      </c>
      <c r="F120" s="6">
        <f aca="true" t="shared" si="9" ref="F120:P120">F114/F111*100</f>
        <v>25.25930013157895</v>
      </c>
      <c r="G120" s="6"/>
      <c r="H120" s="6">
        <f>H114/H111*100</f>
        <v>26.951629342105264</v>
      </c>
      <c r="I120" s="6"/>
      <c r="J120" s="6">
        <f t="shared" si="9"/>
        <v>26.951629342105264</v>
      </c>
      <c r="K120" s="6" t="e">
        <f t="shared" si="9"/>
        <v>#DIV/0!</v>
      </c>
      <c r="L120" s="6" t="e">
        <f t="shared" si="9"/>
        <v>#DIV/0!</v>
      </c>
      <c r="M120" s="6" t="e">
        <f t="shared" si="9"/>
        <v>#DIV/0!</v>
      </c>
      <c r="N120" s="6"/>
      <c r="O120" s="6">
        <f t="shared" si="9"/>
        <v>28.56866065789474</v>
      </c>
      <c r="P120" s="6">
        <f t="shared" si="9"/>
        <v>28.56866065789474</v>
      </c>
    </row>
    <row r="121" spans="1:137" s="81" customFormat="1" ht="30" customHeight="1" hidden="1">
      <c r="A121" s="91" t="s">
        <v>458</v>
      </c>
      <c r="B121" s="79"/>
      <c r="C121" s="79"/>
      <c r="D121" s="87">
        <f>D123</f>
        <v>2000000</v>
      </c>
      <c r="E121" s="87"/>
      <c r="F121" s="87">
        <f>D121</f>
        <v>2000000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EB121" s="82"/>
      <c r="EC121" s="82"/>
      <c r="ED121" s="82"/>
      <c r="EE121" s="82"/>
      <c r="EF121" s="82"/>
      <c r="EG121" s="82"/>
    </row>
    <row r="122" spans="1:137" s="16" customFormat="1" ht="18.75" customHeight="1" hidden="1">
      <c r="A122" s="4" t="s">
        <v>77</v>
      </c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EB122" s="35"/>
      <c r="EC122" s="35"/>
      <c r="ED122" s="35"/>
      <c r="EE122" s="35"/>
      <c r="EF122" s="35"/>
      <c r="EG122" s="35"/>
    </row>
    <row r="123" spans="1:137" s="16" customFormat="1" ht="30" customHeight="1" hidden="1">
      <c r="A123" s="7" t="s">
        <v>300</v>
      </c>
      <c r="B123" s="5"/>
      <c r="C123" s="5"/>
      <c r="D123" s="6">
        <v>2000000</v>
      </c>
      <c r="E123" s="6"/>
      <c r="F123" s="6">
        <f>D123</f>
        <v>2000000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EB123" s="35"/>
      <c r="EC123" s="35"/>
      <c r="ED123" s="35"/>
      <c r="EE123" s="35"/>
      <c r="EF123" s="35"/>
      <c r="EG123" s="35"/>
    </row>
    <row r="124" spans="1:137" s="16" customFormat="1" ht="18.75" customHeight="1" hidden="1">
      <c r="A124" s="4" t="s">
        <v>236</v>
      </c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EB124" s="35"/>
      <c r="EC124" s="35"/>
      <c r="ED124" s="35"/>
      <c r="EE124" s="35"/>
      <c r="EF124" s="35"/>
      <c r="EG124" s="35"/>
    </row>
    <row r="125" spans="1:137" s="16" customFormat="1" ht="30" customHeight="1" hidden="1">
      <c r="A125" s="51" t="s">
        <v>301</v>
      </c>
      <c r="B125" s="5"/>
      <c r="C125" s="5"/>
      <c r="D125" s="6">
        <f>D123/D127</f>
        <v>10</v>
      </c>
      <c r="E125" s="6"/>
      <c r="F125" s="6">
        <f>D125</f>
        <v>10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EB125" s="35"/>
      <c r="EC125" s="35"/>
      <c r="ED125" s="35"/>
      <c r="EE125" s="35"/>
      <c r="EF125" s="35"/>
      <c r="EG125" s="35"/>
    </row>
    <row r="126" spans="1:137" s="16" customFormat="1" ht="21" customHeight="1" hidden="1">
      <c r="A126" s="4" t="s">
        <v>231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EB126" s="35"/>
      <c r="EC126" s="35"/>
      <c r="ED126" s="35"/>
      <c r="EE126" s="35"/>
      <c r="EF126" s="35"/>
      <c r="EG126" s="35"/>
    </row>
    <row r="127" spans="1:137" s="16" customFormat="1" ht="30" customHeight="1" hidden="1">
      <c r="A127" s="7" t="s">
        <v>302</v>
      </c>
      <c r="B127" s="5"/>
      <c r="C127" s="5"/>
      <c r="D127" s="6">
        <v>200000</v>
      </c>
      <c r="E127" s="6"/>
      <c r="F127" s="6">
        <f>D127</f>
        <v>200000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EB127" s="35"/>
      <c r="EC127" s="35"/>
      <c r="ED127" s="35"/>
      <c r="EE127" s="35"/>
      <c r="EF127" s="35"/>
      <c r="EG127" s="35"/>
    </row>
    <row r="128" spans="1:137" s="81" customFormat="1" ht="30" customHeight="1" hidden="1">
      <c r="A128" s="91" t="s">
        <v>459</v>
      </c>
      <c r="B128" s="79"/>
      <c r="C128" s="79"/>
      <c r="D128" s="87">
        <f>D130</f>
        <v>5000000</v>
      </c>
      <c r="E128" s="87"/>
      <c r="F128" s="87">
        <f>D128</f>
        <v>5000000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EB128" s="82"/>
      <c r="EC128" s="82"/>
      <c r="ED128" s="82"/>
      <c r="EE128" s="82"/>
      <c r="EF128" s="82"/>
      <c r="EG128" s="82"/>
    </row>
    <row r="129" spans="1:137" s="16" customFormat="1" ht="20.25" customHeight="1" hidden="1">
      <c r="A129" s="4" t="s">
        <v>77</v>
      </c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EB129" s="35"/>
      <c r="EC129" s="35"/>
      <c r="ED129" s="35"/>
      <c r="EE129" s="35"/>
      <c r="EF129" s="35"/>
      <c r="EG129" s="35"/>
    </row>
    <row r="130" spans="1:137" s="16" customFormat="1" ht="30" customHeight="1" hidden="1">
      <c r="A130" s="7" t="s">
        <v>303</v>
      </c>
      <c r="B130" s="5"/>
      <c r="C130" s="5"/>
      <c r="D130" s="6">
        <v>5000000</v>
      </c>
      <c r="E130" s="6"/>
      <c r="F130" s="6">
        <f>D130</f>
        <v>5000000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EB130" s="35"/>
      <c r="EC130" s="35"/>
      <c r="ED130" s="35"/>
      <c r="EE130" s="35"/>
      <c r="EF130" s="35"/>
      <c r="EG130" s="35"/>
    </row>
    <row r="131" spans="1:137" s="16" customFormat="1" ht="20.25" customHeight="1" hidden="1">
      <c r="A131" s="4" t="s">
        <v>236</v>
      </c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EB131" s="35"/>
      <c r="EC131" s="35"/>
      <c r="ED131" s="35"/>
      <c r="EE131" s="35"/>
      <c r="EF131" s="35"/>
      <c r="EG131" s="35"/>
    </row>
    <row r="132" spans="1:137" s="16" customFormat="1" ht="16.5" customHeight="1" hidden="1">
      <c r="A132" s="51" t="s">
        <v>304</v>
      </c>
      <c r="B132" s="5"/>
      <c r="C132" s="5"/>
      <c r="D132" s="6">
        <v>1</v>
      </c>
      <c r="E132" s="6"/>
      <c r="F132" s="6">
        <v>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EB132" s="35"/>
      <c r="EC132" s="35"/>
      <c r="ED132" s="35"/>
      <c r="EE132" s="35"/>
      <c r="EF132" s="35"/>
      <c r="EG132" s="35"/>
    </row>
    <row r="133" spans="1:137" s="16" customFormat="1" ht="22.5" customHeight="1" hidden="1">
      <c r="A133" s="4" t="s">
        <v>231</v>
      </c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EB133" s="35"/>
      <c r="EC133" s="35"/>
      <c r="ED133" s="35"/>
      <c r="EE133" s="35"/>
      <c r="EF133" s="35"/>
      <c r="EG133" s="35"/>
    </row>
    <row r="134" spans="1:137" s="16" customFormat="1" ht="21" customHeight="1" hidden="1">
      <c r="A134" s="7" t="s">
        <v>305</v>
      </c>
      <c r="B134" s="5"/>
      <c r="C134" s="5"/>
      <c r="D134" s="6">
        <f>D130/D132</f>
        <v>5000000</v>
      </c>
      <c r="E134" s="6"/>
      <c r="F134" s="6">
        <f>D134</f>
        <v>5000000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EB134" s="35"/>
      <c r="EC134" s="35"/>
      <c r="ED134" s="35"/>
      <c r="EE134" s="35"/>
      <c r="EF134" s="35"/>
      <c r="EG134" s="35"/>
    </row>
    <row r="135" spans="1:137" s="81" customFormat="1" ht="30" customHeight="1" hidden="1">
      <c r="A135" s="91" t="s">
        <v>460</v>
      </c>
      <c r="B135" s="79"/>
      <c r="C135" s="79"/>
      <c r="D135" s="87">
        <f>D137</f>
        <v>5000000</v>
      </c>
      <c r="E135" s="87"/>
      <c r="F135" s="87">
        <f>D135</f>
        <v>5000000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EB135" s="82"/>
      <c r="EC135" s="82"/>
      <c r="ED135" s="82"/>
      <c r="EE135" s="82"/>
      <c r="EF135" s="82"/>
      <c r="EG135" s="82"/>
    </row>
    <row r="136" spans="1:137" s="16" customFormat="1" ht="20.25" customHeight="1" hidden="1">
      <c r="A136" s="4" t="s">
        <v>77</v>
      </c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EB136" s="35"/>
      <c r="EC136" s="35"/>
      <c r="ED136" s="35"/>
      <c r="EE136" s="35"/>
      <c r="EF136" s="35"/>
      <c r="EG136" s="35"/>
    </row>
    <row r="137" spans="1:137" s="16" customFormat="1" ht="30" customHeight="1" hidden="1">
      <c r="A137" s="7" t="s">
        <v>306</v>
      </c>
      <c r="B137" s="5"/>
      <c r="C137" s="5"/>
      <c r="D137" s="6">
        <v>5000000</v>
      </c>
      <c r="E137" s="6"/>
      <c r="F137" s="6">
        <f>D137</f>
        <v>5000000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EB137" s="35"/>
      <c r="EC137" s="35"/>
      <c r="ED137" s="35"/>
      <c r="EE137" s="35"/>
      <c r="EF137" s="35"/>
      <c r="EG137" s="35"/>
    </row>
    <row r="138" spans="1:137" s="16" customFormat="1" ht="17.25" customHeight="1" hidden="1">
      <c r="A138" s="4" t="s">
        <v>236</v>
      </c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EB138" s="35"/>
      <c r="EC138" s="35"/>
      <c r="ED138" s="35"/>
      <c r="EE138" s="35"/>
      <c r="EF138" s="35"/>
      <c r="EG138" s="35"/>
    </row>
    <row r="139" spans="1:137" s="16" customFormat="1" ht="18" customHeight="1" hidden="1">
      <c r="A139" s="51" t="s">
        <v>304</v>
      </c>
      <c r="B139" s="5"/>
      <c r="C139" s="5"/>
      <c r="D139" s="6">
        <f>D137/D141</f>
        <v>5</v>
      </c>
      <c r="E139" s="6"/>
      <c r="F139" s="6">
        <f>D139</f>
        <v>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EB139" s="35"/>
      <c r="EC139" s="35"/>
      <c r="ED139" s="35"/>
      <c r="EE139" s="35"/>
      <c r="EF139" s="35"/>
      <c r="EG139" s="35"/>
    </row>
    <row r="140" spans="1:137" s="16" customFormat="1" ht="21" customHeight="1" hidden="1">
      <c r="A140" s="4" t="s">
        <v>231</v>
      </c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EB140" s="35"/>
      <c r="EC140" s="35"/>
      <c r="ED140" s="35"/>
      <c r="EE140" s="35"/>
      <c r="EF140" s="35"/>
      <c r="EG140" s="35"/>
    </row>
    <row r="141" spans="1:137" s="16" customFormat="1" ht="24" customHeight="1" hidden="1">
      <c r="A141" s="7" t="s">
        <v>307</v>
      </c>
      <c r="B141" s="5"/>
      <c r="C141" s="5"/>
      <c r="D141" s="6">
        <v>1000000</v>
      </c>
      <c r="E141" s="6"/>
      <c r="F141" s="6">
        <f>D141</f>
        <v>1000000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EB141" s="35"/>
      <c r="EC141" s="35"/>
      <c r="ED141" s="35"/>
      <c r="EE141" s="35"/>
      <c r="EF141" s="35"/>
      <c r="EG141" s="35"/>
    </row>
    <row r="142" spans="1:137" s="81" customFormat="1" ht="24" customHeight="1" hidden="1">
      <c r="A142" s="91" t="s">
        <v>461</v>
      </c>
      <c r="B142" s="79"/>
      <c r="C142" s="79"/>
      <c r="D142" s="87">
        <f>D144</f>
        <v>1000000</v>
      </c>
      <c r="E142" s="87"/>
      <c r="F142" s="87">
        <f>D142</f>
        <v>1000000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EB142" s="82"/>
      <c r="EC142" s="82"/>
      <c r="ED142" s="82"/>
      <c r="EE142" s="82"/>
      <c r="EF142" s="82"/>
      <c r="EG142" s="82"/>
    </row>
    <row r="143" spans="1:137" s="16" customFormat="1" ht="18.75" customHeight="1" hidden="1">
      <c r="A143" s="4" t="s">
        <v>77</v>
      </c>
      <c r="B143" s="5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EB143" s="35"/>
      <c r="EC143" s="35"/>
      <c r="ED143" s="35"/>
      <c r="EE143" s="35"/>
      <c r="EF143" s="35"/>
      <c r="EG143" s="35"/>
    </row>
    <row r="144" spans="1:137" s="16" customFormat="1" ht="24" customHeight="1" hidden="1">
      <c r="A144" s="7" t="s">
        <v>308</v>
      </c>
      <c r="B144" s="5"/>
      <c r="C144" s="5"/>
      <c r="D144" s="6">
        <v>1000000</v>
      </c>
      <c r="E144" s="6"/>
      <c r="F144" s="6">
        <f>D144</f>
        <v>1000000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EB144" s="35"/>
      <c r="EC144" s="35"/>
      <c r="ED144" s="35"/>
      <c r="EE144" s="35"/>
      <c r="EF144" s="35"/>
      <c r="EG144" s="35"/>
    </row>
    <row r="145" spans="1:137" s="16" customFormat="1" ht="24" customHeight="1" hidden="1">
      <c r="A145" s="4" t="s">
        <v>236</v>
      </c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EB145" s="35"/>
      <c r="EC145" s="35"/>
      <c r="ED145" s="35"/>
      <c r="EE145" s="35"/>
      <c r="EF145" s="35"/>
      <c r="EG145" s="35"/>
    </row>
    <row r="146" spans="1:137" s="16" customFormat="1" ht="19.5" customHeight="1" hidden="1">
      <c r="A146" s="51" t="s">
        <v>304</v>
      </c>
      <c r="B146" s="5"/>
      <c r="C146" s="5"/>
      <c r="D146" s="6">
        <v>1</v>
      </c>
      <c r="E146" s="6"/>
      <c r="F146" s="6">
        <f>D146</f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EB146" s="35"/>
      <c r="EC146" s="35"/>
      <c r="ED146" s="35"/>
      <c r="EE146" s="35"/>
      <c r="EF146" s="35"/>
      <c r="EG146" s="35"/>
    </row>
    <row r="147" spans="1:137" s="16" customFormat="1" ht="24" customHeight="1" hidden="1">
      <c r="A147" s="4" t="s">
        <v>231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B147" s="35"/>
      <c r="EC147" s="35"/>
      <c r="ED147" s="35"/>
      <c r="EE147" s="35"/>
      <c r="EF147" s="35"/>
      <c r="EG147" s="35"/>
    </row>
    <row r="148" spans="1:137" s="16" customFormat="1" ht="24" customHeight="1" hidden="1">
      <c r="A148" s="7" t="s">
        <v>309</v>
      </c>
      <c r="B148" s="5"/>
      <c r="C148" s="5"/>
      <c r="D148" s="6">
        <f>D144/D146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B148" s="35"/>
      <c r="EC148" s="35"/>
      <c r="ED148" s="35"/>
      <c r="EE148" s="35"/>
      <c r="EF148" s="35"/>
      <c r="EG148" s="35"/>
    </row>
    <row r="149" spans="1:137" s="81" customFormat="1" ht="24" customHeight="1">
      <c r="A149" s="91" t="s">
        <v>409</v>
      </c>
      <c r="B149" s="79"/>
      <c r="C149" s="79"/>
      <c r="D149" s="80"/>
      <c r="E149" s="87">
        <f>600000+1200000+3500000-2800000</f>
        <v>2500000</v>
      </c>
      <c r="F149" s="87">
        <f>E149</f>
        <v>2500000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EB149" s="82"/>
      <c r="EC149" s="82"/>
      <c r="ED149" s="82"/>
      <c r="EE149" s="82"/>
      <c r="EF149" s="82"/>
      <c r="EG149" s="82"/>
    </row>
    <row r="150" spans="1:137" s="16" customFormat="1" ht="24" customHeight="1">
      <c r="A150" s="4" t="s">
        <v>77</v>
      </c>
      <c r="B150" s="5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EB150" s="35"/>
      <c r="EC150" s="35"/>
      <c r="ED150" s="35"/>
      <c r="EE150" s="35"/>
      <c r="EF150" s="35"/>
      <c r="EG150" s="35"/>
    </row>
    <row r="151" spans="1:137" s="16" customFormat="1" ht="24" customHeight="1">
      <c r="A151" s="7" t="s">
        <v>310</v>
      </c>
      <c r="B151" s="5"/>
      <c r="C151" s="5"/>
      <c r="D151" s="6"/>
      <c r="E151" s="6">
        <f>E149</f>
        <v>2500000</v>
      </c>
      <c r="F151" s="6">
        <f>E151</f>
        <v>2500000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EB151" s="35"/>
      <c r="EC151" s="35"/>
      <c r="ED151" s="35"/>
      <c r="EE151" s="35"/>
      <c r="EF151" s="35"/>
      <c r="EG151" s="35"/>
    </row>
    <row r="152" spans="1:137" s="16" customFormat="1" ht="24" customHeight="1">
      <c r="A152" s="4" t="s">
        <v>236</v>
      </c>
      <c r="B152" s="5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EB152" s="35"/>
      <c r="EC152" s="35"/>
      <c r="ED152" s="35"/>
      <c r="EE152" s="35"/>
      <c r="EF152" s="35"/>
      <c r="EG152" s="35"/>
    </row>
    <row r="153" spans="1:137" s="16" customFormat="1" ht="29.25" customHeight="1">
      <c r="A153" s="51" t="s">
        <v>311</v>
      </c>
      <c r="B153" s="5"/>
      <c r="C153" s="5"/>
      <c r="D153" s="6"/>
      <c r="E153" s="6">
        <v>3</v>
      </c>
      <c r="F153" s="6">
        <f>E153</f>
        <v>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EB153" s="35"/>
      <c r="EC153" s="35"/>
      <c r="ED153" s="35"/>
      <c r="EE153" s="35"/>
      <c r="EF153" s="35"/>
      <c r="EG153" s="35"/>
    </row>
    <row r="154" spans="1:137" s="16" customFormat="1" ht="30" customHeight="1">
      <c r="A154" s="4" t="s">
        <v>231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B154" s="35"/>
      <c r="EC154" s="35"/>
      <c r="ED154" s="35"/>
      <c r="EE154" s="35"/>
      <c r="EF154" s="35"/>
      <c r="EG154" s="35"/>
    </row>
    <row r="155" spans="1:137" s="16" customFormat="1" ht="26.25" customHeight="1">
      <c r="A155" s="7" t="s">
        <v>318</v>
      </c>
      <c r="B155" s="5"/>
      <c r="C155" s="5"/>
      <c r="D155" s="6"/>
      <c r="E155" s="6">
        <f>E151/E153</f>
        <v>833333.3333333334</v>
      </c>
      <c r="F155" s="6">
        <f>F151/F153</f>
        <v>833333.3333333334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B155" s="35"/>
      <c r="EC155" s="35"/>
      <c r="ED155" s="35"/>
      <c r="EE155" s="35"/>
      <c r="EF155" s="35"/>
      <c r="EG155" s="35"/>
    </row>
    <row r="156" spans="1:137" s="202" customFormat="1" ht="36" customHeight="1" hidden="1">
      <c r="A156" s="200" t="s">
        <v>531</v>
      </c>
      <c r="B156" s="201"/>
      <c r="C156" s="201"/>
      <c r="D156" s="199">
        <f>(D162*D175)+(D165*D171)+(D167*D173)+(D168*D174)-0.06</f>
        <v>70178700.00477229</v>
      </c>
      <c r="E156" s="199">
        <f>E166*E172-0.25</f>
        <v>17119999.99692</v>
      </c>
      <c r="F156" s="199">
        <f>D156+E156</f>
        <v>87298700.0016923</v>
      </c>
      <c r="G156" s="199">
        <f>(G175*G169)+0.15+(G165*G171)+(G167*G173)+(G168*G174)-0.03</f>
        <v>69476000.00386953</v>
      </c>
      <c r="H156" s="199">
        <f>H166*H172</f>
        <v>18267000</v>
      </c>
      <c r="I156" s="199"/>
      <c r="J156" s="199">
        <f>G156+H156</f>
        <v>87743000.00386953</v>
      </c>
      <c r="K156" s="199">
        <f>(K165*K171)+(K166*K172)+(K168*K174)+(K167*K173)+(K169*K175)+100</f>
        <v>100</v>
      </c>
      <c r="L156" s="199">
        <f>(L165*L171)+(L166*L172)+(L168*L174)+(L167*L173)+(L169*L175)+100</f>
        <v>100</v>
      </c>
      <c r="M156" s="199">
        <f>(M165*M171)+(M166*M172)+(M168*M174)+(M167*M173)+(M169*M175)+100</f>
        <v>100</v>
      </c>
      <c r="N156" s="199">
        <f>(N175*N169)+(N165*N171)+(N167*N173)+(N168*N174)-0.01</f>
        <v>73644300.00451978</v>
      </c>
      <c r="O156" s="199">
        <f>O172*O166-0.02</f>
        <v>19362999.996</v>
      </c>
      <c r="P156" s="199">
        <f>N156+O156</f>
        <v>93007300.00051978</v>
      </c>
      <c r="EB156" s="203"/>
      <c r="EC156" s="203"/>
      <c r="ED156" s="203"/>
      <c r="EE156" s="203"/>
      <c r="EF156" s="203"/>
      <c r="EG156" s="203"/>
    </row>
    <row r="157" spans="1:137" s="277" customFormat="1" ht="21" customHeight="1" hidden="1">
      <c r="A157" s="275" t="s">
        <v>34</v>
      </c>
      <c r="B157" s="270"/>
      <c r="C157" s="270"/>
      <c r="D157" s="276">
        <v>664.71</v>
      </c>
      <c r="E157" s="276"/>
      <c r="F157" s="276">
        <f>D157</f>
        <v>664.71</v>
      </c>
      <c r="G157" s="276">
        <v>664.71</v>
      </c>
      <c r="H157" s="276"/>
      <c r="I157" s="276"/>
      <c r="J157" s="276">
        <f>G157</f>
        <v>664.71</v>
      </c>
      <c r="K157" s="276"/>
      <c r="L157" s="276"/>
      <c r="M157" s="276"/>
      <c r="N157" s="276">
        <v>664.71</v>
      </c>
      <c r="O157" s="276"/>
      <c r="P157" s="276">
        <f>N157</f>
        <v>664.71</v>
      </c>
      <c r="EB157" s="274"/>
      <c r="EC157" s="274"/>
      <c r="ED157" s="274"/>
      <c r="EE157" s="274"/>
      <c r="EF157" s="274"/>
      <c r="EG157" s="274"/>
    </row>
    <row r="158" spans="1:137" s="16" customFormat="1" ht="27" customHeight="1" hidden="1">
      <c r="A158" s="7" t="s">
        <v>35</v>
      </c>
      <c r="B158" s="5"/>
      <c r="C158" s="5"/>
      <c r="D158" s="80"/>
      <c r="E158" s="80">
        <v>462.13</v>
      </c>
      <c r="F158" s="80">
        <f>E158</f>
        <v>462.13</v>
      </c>
      <c r="G158" s="80"/>
      <c r="H158" s="80">
        <v>462.13</v>
      </c>
      <c r="I158" s="80"/>
      <c r="J158" s="80">
        <f>H158</f>
        <v>462.13</v>
      </c>
      <c r="K158" s="80"/>
      <c r="L158" s="80"/>
      <c r="M158" s="80"/>
      <c r="N158" s="80"/>
      <c r="O158" s="80">
        <v>462.13</v>
      </c>
      <c r="P158" s="80">
        <f>O158</f>
        <v>462.13</v>
      </c>
      <c r="EB158" s="35"/>
      <c r="EC158" s="35"/>
      <c r="ED158" s="35"/>
      <c r="EE158" s="35"/>
      <c r="EF158" s="35"/>
      <c r="EG158" s="35"/>
    </row>
    <row r="159" spans="1:137" s="16" customFormat="1" ht="30.75" customHeight="1" hidden="1">
      <c r="A159" s="7" t="s">
        <v>36</v>
      </c>
      <c r="B159" s="5"/>
      <c r="C159" s="5"/>
      <c r="D159" s="80">
        <v>105.83</v>
      </c>
      <c r="E159" s="80"/>
      <c r="F159" s="80">
        <f>D159</f>
        <v>105.83</v>
      </c>
      <c r="G159" s="80">
        <v>105.83</v>
      </c>
      <c r="H159" s="80"/>
      <c r="I159" s="80"/>
      <c r="J159" s="80">
        <f>G159</f>
        <v>105.83</v>
      </c>
      <c r="K159" s="80"/>
      <c r="L159" s="80"/>
      <c r="M159" s="80"/>
      <c r="N159" s="80">
        <v>105.83</v>
      </c>
      <c r="O159" s="80"/>
      <c r="P159" s="80">
        <f>N159</f>
        <v>105.83</v>
      </c>
      <c r="EB159" s="35"/>
      <c r="EC159" s="35"/>
      <c r="ED159" s="35"/>
      <c r="EE159" s="35"/>
      <c r="EF159" s="35"/>
      <c r="EG159" s="35"/>
    </row>
    <row r="160" spans="1:137" s="16" customFormat="1" ht="25.5" customHeight="1" hidden="1">
      <c r="A160" s="7" t="s">
        <v>37</v>
      </c>
      <c r="B160" s="5"/>
      <c r="C160" s="5"/>
      <c r="D160" s="80">
        <v>18995</v>
      </c>
      <c r="E160" s="80"/>
      <c r="F160" s="80">
        <f>D160</f>
        <v>18995</v>
      </c>
      <c r="G160" s="80">
        <v>18995</v>
      </c>
      <c r="H160" s="80"/>
      <c r="I160" s="80"/>
      <c r="J160" s="80">
        <f>G160</f>
        <v>18995</v>
      </c>
      <c r="K160" s="80"/>
      <c r="L160" s="80"/>
      <c r="M160" s="80"/>
      <c r="N160" s="80">
        <v>18995</v>
      </c>
      <c r="O160" s="80"/>
      <c r="P160" s="80">
        <f>N160</f>
        <v>18995</v>
      </c>
      <c r="EB160" s="35"/>
      <c r="EC160" s="35"/>
      <c r="ED160" s="35"/>
      <c r="EE160" s="35"/>
      <c r="EF160" s="35"/>
      <c r="EG160" s="35"/>
    </row>
    <row r="161" spans="1:137" s="16" customFormat="1" ht="11.25" hidden="1">
      <c r="A161" s="7" t="s">
        <v>38</v>
      </c>
      <c r="B161" s="5"/>
      <c r="C161" s="5"/>
      <c r="D161" s="80">
        <v>8000</v>
      </c>
      <c r="E161" s="80"/>
      <c r="F161" s="80">
        <f>D161</f>
        <v>8000</v>
      </c>
      <c r="G161" s="80">
        <f>F161</f>
        <v>8000</v>
      </c>
      <c r="H161" s="80"/>
      <c r="I161" s="80"/>
      <c r="J161" s="80">
        <f>G161</f>
        <v>8000</v>
      </c>
      <c r="K161" s="80"/>
      <c r="L161" s="80"/>
      <c r="M161" s="80"/>
      <c r="N161" s="80">
        <f>G161</f>
        <v>8000</v>
      </c>
      <c r="O161" s="80"/>
      <c r="P161" s="80">
        <f>N161</f>
        <v>8000</v>
      </c>
      <c r="EB161" s="35"/>
      <c r="EC161" s="35"/>
      <c r="ED161" s="35"/>
      <c r="EE161" s="35"/>
      <c r="EF161" s="35"/>
      <c r="EG161" s="35"/>
    </row>
    <row r="162" spans="1:137" s="16" customFormat="1" ht="29.25" customHeight="1" hidden="1">
      <c r="A162" s="7" t="s">
        <v>39</v>
      </c>
      <c r="B162" s="5"/>
      <c r="C162" s="5"/>
      <c r="D162" s="80">
        <f>8922454.63+1851851.8518-10987.6543209</f>
        <v>10763318.827479102</v>
      </c>
      <c r="E162" s="80"/>
      <c r="F162" s="80">
        <f>D162</f>
        <v>10763318.827479102</v>
      </c>
      <c r="G162" s="80">
        <v>8922454.63</v>
      </c>
      <c r="H162" s="80"/>
      <c r="I162" s="80"/>
      <c r="J162" s="80">
        <f>G162</f>
        <v>8922454.63</v>
      </c>
      <c r="K162" s="80"/>
      <c r="L162" s="80"/>
      <c r="M162" s="80"/>
      <c r="N162" s="80">
        <v>8922454.63</v>
      </c>
      <c r="O162" s="80"/>
      <c r="P162" s="80">
        <f>N162</f>
        <v>8922454.63</v>
      </c>
      <c r="EB162" s="35"/>
      <c r="EC162" s="35"/>
      <c r="ED162" s="35"/>
      <c r="EE162" s="35"/>
      <c r="EF162" s="35"/>
      <c r="EG162" s="35"/>
    </row>
    <row r="163" spans="1:137" s="16" customFormat="1" ht="11.25" hidden="1">
      <c r="A163" s="4" t="s">
        <v>3</v>
      </c>
      <c r="B163" s="26"/>
      <c r="C163" s="26"/>
      <c r="D163" s="90"/>
      <c r="E163" s="90"/>
      <c r="F163" s="80"/>
      <c r="G163" s="90"/>
      <c r="H163" s="90"/>
      <c r="I163" s="90"/>
      <c r="J163" s="80"/>
      <c r="K163" s="80"/>
      <c r="L163" s="80"/>
      <c r="M163" s="80"/>
      <c r="N163" s="90"/>
      <c r="O163" s="90"/>
      <c r="P163" s="80"/>
      <c r="EB163" s="35"/>
      <c r="EC163" s="35"/>
      <c r="ED163" s="35"/>
      <c r="EE163" s="35"/>
      <c r="EF163" s="35"/>
      <c r="EG163" s="35"/>
    </row>
    <row r="164" spans="1:137" s="16" customFormat="1" ht="24" customHeight="1" hidden="1">
      <c r="A164" s="7" t="s">
        <v>265</v>
      </c>
      <c r="B164" s="5"/>
      <c r="C164" s="5"/>
      <c r="D164" s="80"/>
      <c r="E164" s="80"/>
      <c r="F164" s="80"/>
      <c r="G164" s="80"/>
      <c r="H164" s="80"/>
      <c r="I164" s="80"/>
      <c r="J164" s="80">
        <f>G164</f>
        <v>0</v>
      </c>
      <c r="K164" s="80"/>
      <c r="L164" s="80"/>
      <c r="M164" s="80"/>
      <c r="N164" s="80"/>
      <c r="O164" s="80"/>
      <c r="P164" s="80">
        <f>N164</f>
        <v>0</v>
      </c>
      <c r="EB164" s="35"/>
      <c r="EC164" s="35"/>
      <c r="ED164" s="35"/>
      <c r="EE164" s="35"/>
      <c r="EF164" s="35"/>
      <c r="EG164" s="35"/>
    </row>
    <row r="165" spans="1:137" s="16" customFormat="1" ht="29.25" customHeight="1" hidden="1">
      <c r="A165" s="7" t="s">
        <v>40</v>
      </c>
      <c r="B165" s="5"/>
      <c r="C165" s="5"/>
      <c r="D165" s="80">
        <v>46</v>
      </c>
      <c r="E165" s="80"/>
      <c r="F165" s="80">
        <f>D165</f>
        <v>46</v>
      </c>
      <c r="G165" s="80">
        <v>46</v>
      </c>
      <c r="H165" s="80"/>
      <c r="I165" s="80"/>
      <c r="J165" s="80">
        <f>G165</f>
        <v>46</v>
      </c>
      <c r="K165" s="80"/>
      <c r="L165" s="80"/>
      <c r="M165" s="80"/>
      <c r="N165" s="80">
        <v>46</v>
      </c>
      <c r="O165" s="80"/>
      <c r="P165" s="80">
        <f>N165</f>
        <v>46</v>
      </c>
      <c r="EB165" s="35"/>
      <c r="EC165" s="35"/>
      <c r="ED165" s="35"/>
      <c r="EE165" s="35"/>
      <c r="EF165" s="35"/>
      <c r="EG165" s="35"/>
    </row>
    <row r="166" spans="1:137" s="16" customFormat="1" ht="30" customHeight="1" hidden="1">
      <c r="A166" s="7" t="s">
        <v>41</v>
      </c>
      <c r="B166" s="5"/>
      <c r="C166" s="5"/>
      <c r="D166" s="80"/>
      <c r="E166" s="80">
        <v>30.407446</v>
      </c>
      <c r="F166" s="80">
        <f>E166</f>
        <v>30.407446</v>
      </c>
      <c r="G166" s="80"/>
      <c r="H166" s="182">
        <v>30</v>
      </c>
      <c r="I166" s="80"/>
      <c r="J166" s="80">
        <f>H166</f>
        <v>30</v>
      </c>
      <c r="K166" s="80"/>
      <c r="L166" s="80"/>
      <c r="M166" s="80"/>
      <c r="N166" s="80"/>
      <c r="O166" s="80">
        <v>30.4</v>
      </c>
      <c r="P166" s="80">
        <f>O166</f>
        <v>30.4</v>
      </c>
      <c r="EB166" s="35"/>
      <c r="EC166" s="35"/>
      <c r="ED166" s="35"/>
      <c r="EE166" s="35"/>
      <c r="EF166" s="35"/>
      <c r="EG166" s="35"/>
    </row>
    <row r="167" spans="1:137" s="16" customFormat="1" ht="26.25" customHeight="1" hidden="1">
      <c r="A167" s="7" t="s">
        <v>54</v>
      </c>
      <c r="B167" s="5"/>
      <c r="C167" s="5"/>
      <c r="D167" s="80">
        <f>D160</f>
        <v>18995</v>
      </c>
      <c r="E167" s="80"/>
      <c r="F167" s="80">
        <f>D167</f>
        <v>18995</v>
      </c>
      <c r="G167" s="80">
        <f>G160</f>
        <v>18995</v>
      </c>
      <c r="H167" s="80"/>
      <c r="I167" s="80"/>
      <c r="J167" s="80">
        <f>G167</f>
        <v>18995</v>
      </c>
      <c r="K167" s="80"/>
      <c r="L167" s="80"/>
      <c r="M167" s="80"/>
      <c r="N167" s="80">
        <f>N160</f>
        <v>18995</v>
      </c>
      <c r="O167" s="80"/>
      <c r="P167" s="80">
        <f>N167</f>
        <v>18995</v>
      </c>
      <c r="EB167" s="35"/>
      <c r="EC167" s="35"/>
      <c r="ED167" s="35"/>
      <c r="EE167" s="35"/>
      <c r="EF167" s="35"/>
      <c r="EG167" s="35"/>
    </row>
    <row r="168" spans="1:137" s="16" customFormat="1" ht="24.75" customHeight="1" hidden="1">
      <c r="A168" s="7" t="s">
        <v>42</v>
      </c>
      <c r="B168" s="5"/>
      <c r="C168" s="5"/>
      <c r="D168" s="80">
        <v>2482</v>
      </c>
      <c r="E168" s="80"/>
      <c r="F168" s="80">
        <f>D168</f>
        <v>2482</v>
      </c>
      <c r="G168" s="80">
        <v>2482</v>
      </c>
      <c r="H168" s="80"/>
      <c r="I168" s="80"/>
      <c r="J168" s="80">
        <f>G168</f>
        <v>2482</v>
      </c>
      <c r="K168" s="80"/>
      <c r="L168" s="80"/>
      <c r="M168" s="80"/>
      <c r="N168" s="80">
        <v>2482</v>
      </c>
      <c r="O168" s="80"/>
      <c r="P168" s="80">
        <f>N168</f>
        <v>2482</v>
      </c>
      <c r="EB168" s="35"/>
      <c r="EC168" s="35"/>
      <c r="ED168" s="35"/>
      <c r="EE168" s="35"/>
      <c r="EF168" s="35"/>
      <c r="EG168" s="35"/>
    </row>
    <row r="169" spans="1:137" s="16" customFormat="1" ht="24.75" customHeight="1" hidden="1">
      <c r="A169" s="7" t="s">
        <v>43</v>
      </c>
      <c r="B169" s="5"/>
      <c r="C169" s="5"/>
      <c r="D169" s="80">
        <f>8922454.63+1851851.8518+10987.6543209</f>
        <v>10785294.1361209</v>
      </c>
      <c r="E169" s="80"/>
      <c r="F169" s="80">
        <f>D169</f>
        <v>10785294.1361209</v>
      </c>
      <c r="G169" s="80">
        <v>8922454.63</v>
      </c>
      <c r="H169" s="80"/>
      <c r="I169" s="80"/>
      <c r="J169" s="80">
        <f>G169</f>
        <v>8922454.63</v>
      </c>
      <c r="K169" s="80"/>
      <c r="L169" s="80"/>
      <c r="M169" s="80"/>
      <c r="N169" s="80">
        <v>8922454.63</v>
      </c>
      <c r="O169" s="80"/>
      <c r="P169" s="80">
        <f>N169</f>
        <v>8922454.63</v>
      </c>
      <c r="EB169" s="35"/>
      <c r="EC169" s="35"/>
      <c r="ED169" s="35"/>
      <c r="EE169" s="35"/>
      <c r="EF169" s="35"/>
      <c r="EG169" s="35"/>
    </row>
    <row r="170" spans="1:137" s="16" customFormat="1" ht="11.25" hidden="1">
      <c r="A170" s="4" t="s">
        <v>5</v>
      </c>
      <c r="B170" s="26"/>
      <c r="C170" s="26"/>
      <c r="D170" s="90"/>
      <c r="E170" s="90"/>
      <c r="F170" s="80"/>
      <c r="G170" s="90"/>
      <c r="H170" s="90"/>
      <c r="I170" s="90"/>
      <c r="J170" s="80"/>
      <c r="K170" s="80"/>
      <c r="L170" s="80"/>
      <c r="M170" s="80"/>
      <c r="N170" s="90"/>
      <c r="O170" s="90"/>
      <c r="P170" s="80"/>
      <c r="EB170" s="35"/>
      <c r="EC170" s="35"/>
      <c r="ED170" s="35"/>
      <c r="EE170" s="35"/>
      <c r="EF170" s="35"/>
      <c r="EG170" s="35"/>
    </row>
    <row r="171" spans="1:137" s="16" customFormat="1" ht="22.5" hidden="1">
      <c r="A171" s="7" t="s">
        <v>44</v>
      </c>
      <c r="B171" s="5"/>
      <c r="C171" s="5"/>
      <c r="D171" s="80">
        <v>291042.829565</v>
      </c>
      <c r="E171" s="80"/>
      <c r="F171" s="80">
        <f>D171</f>
        <v>291042.829565</v>
      </c>
      <c r="G171" s="80">
        <v>333737.737</v>
      </c>
      <c r="H171" s="80"/>
      <c r="I171" s="80"/>
      <c r="J171" s="80">
        <f>G171</f>
        <v>333737.737</v>
      </c>
      <c r="K171" s="80"/>
      <c r="L171" s="80"/>
      <c r="M171" s="80"/>
      <c r="N171" s="80">
        <v>353762.65</v>
      </c>
      <c r="O171" s="80"/>
      <c r="P171" s="80">
        <f>N171</f>
        <v>353762.65</v>
      </c>
      <c r="EB171" s="35"/>
      <c r="EC171" s="35"/>
      <c r="ED171" s="35"/>
      <c r="EE171" s="35"/>
      <c r="EF171" s="35"/>
      <c r="EG171" s="35"/>
    </row>
    <row r="172" spans="1:137" s="16" customFormat="1" ht="22.5" hidden="1">
      <c r="A172" s="7" t="s">
        <v>45</v>
      </c>
      <c r="B172" s="5"/>
      <c r="C172" s="5"/>
      <c r="D172" s="80"/>
      <c r="E172" s="80">
        <v>563020</v>
      </c>
      <c r="F172" s="80">
        <f>E172</f>
        <v>563020</v>
      </c>
      <c r="G172" s="80"/>
      <c r="H172" s="80">
        <v>608900</v>
      </c>
      <c r="I172" s="80"/>
      <c r="J172" s="80">
        <f>H172</f>
        <v>608900</v>
      </c>
      <c r="K172" s="80"/>
      <c r="L172" s="80"/>
      <c r="M172" s="80"/>
      <c r="N172" s="80"/>
      <c r="O172" s="80">
        <v>636940.79</v>
      </c>
      <c r="P172" s="80">
        <f>O172</f>
        <v>636940.79</v>
      </c>
      <c r="EB172" s="35"/>
      <c r="EC172" s="35"/>
      <c r="ED172" s="35"/>
      <c r="EE172" s="35"/>
      <c r="EF172" s="35"/>
      <c r="EG172" s="35"/>
    </row>
    <row r="173" spans="1:137" s="16" customFormat="1" ht="23.25" customHeight="1" hidden="1">
      <c r="A173" s="7" t="s">
        <v>46</v>
      </c>
      <c r="B173" s="5"/>
      <c r="C173" s="5"/>
      <c r="D173" s="80">
        <v>475.64125</v>
      </c>
      <c r="E173" s="80"/>
      <c r="F173" s="80">
        <v>420</v>
      </c>
      <c r="G173" s="80">
        <v>507.51</v>
      </c>
      <c r="H173" s="80"/>
      <c r="I173" s="80"/>
      <c r="J173" s="80">
        <f>G173</f>
        <v>507.51</v>
      </c>
      <c r="K173" s="80"/>
      <c r="L173" s="80"/>
      <c r="M173" s="80"/>
      <c r="N173" s="80">
        <v>537.95935</v>
      </c>
      <c r="O173" s="80"/>
      <c r="P173" s="80">
        <f>N173</f>
        <v>537.95935</v>
      </c>
      <c r="EB173" s="35"/>
      <c r="EC173" s="35"/>
      <c r="ED173" s="35"/>
      <c r="EE173" s="35"/>
      <c r="EF173" s="35"/>
      <c r="EG173" s="35"/>
    </row>
    <row r="174" spans="1:137" s="16" customFormat="1" ht="17.25" customHeight="1" hidden="1">
      <c r="A174" s="7" t="s">
        <v>47</v>
      </c>
      <c r="B174" s="5"/>
      <c r="C174" s="5"/>
      <c r="D174" s="80">
        <v>5190.48</v>
      </c>
      <c r="E174" s="80"/>
      <c r="F174" s="80">
        <f>D174</f>
        <v>5190.48</v>
      </c>
      <c r="G174" s="80">
        <v>5538.24</v>
      </c>
      <c r="H174" s="80"/>
      <c r="I174" s="80"/>
      <c r="J174" s="80">
        <f>G174</f>
        <v>5538.24</v>
      </c>
      <c r="K174" s="80"/>
      <c r="L174" s="80"/>
      <c r="M174" s="80"/>
      <c r="N174" s="80">
        <v>5870.54</v>
      </c>
      <c r="O174" s="80"/>
      <c r="P174" s="80">
        <f>N174</f>
        <v>5870.54</v>
      </c>
      <c r="EB174" s="35"/>
      <c r="EC174" s="35"/>
      <c r="ED174" s="35"/>
      <c r="EE174" s="35"/>
      <c r="EF174" s="35"/>
      <c r="EG174" s="35"/>
    </row>
    <row r="175" spans="1:137" s="16" customFormat="1" ht="33.75" hidden="1">
      <c r="A175" s="7" t="s">
        <v>122</v>
      </c>
      <c r="B175" s="5"/>
      <c r="C175" s="5"/>
      <c r="D175" s="80">
        <v>3.24</v>
      </c>
      <c r="E175" s="80"/>
      <c r="F175" s="80">
        <f>D175</f>
        <v>3.24</v>
      </c>
      <c r="G175" s="80">
        <v>3.4450161</v>
      </c>
      <c r="H175" s="80"/>
      <c r="I175" s="80"/>
      <c r="J175" s="80">
        <f>G175</f>
        <v>3.4450161</v>
      </c>
      <c r="K175" s="80"/>
      <c r="L175" s="80"/>
      <c r="M175" s="80"/>
      <c r="N175" s="80">
        <v>3.6516857</v>
      </c>
      <c r="O175" s="80"/>
      <c r="P175" s="80">
        <f>N175</f>
        <v>3.6516857</v>
      </c>
      <c r="EB175" s="35"/>
      <c r="EC175" s="35"/>
      <c r="ED175" s="35"/>
      <c r="EE175" s="35"/>
      <c r="EF175" s="35"/>
      <c r="EG175" s="35"/>
    </row>
    <row r="176" spans="1:137" s="16" customFormat="1" ht="11.25" hidden="1">
      <c r="A176" s="4" t="s">
        <v>4</v>
      </c>
      <c r="B176" s="26"/>
      <c r="C176" s="26"/>
      <c r="D176" s="19"/>
      <c r="E176" s="19"/>
      <c r="F176" s="6">
        <f>D176</f>
        <v>0</v>
      </c>
      <c r="G176" s="19"/>
      <c r="H176" s="19"/>
      <c r="I176" s="19"/>
      <c r="J176" s="6">
        <f>G176</f>
        <v>0</v>
      </c>
      <c r="K176" s="6"/>
      <c r="L176" s="6"/>
      <c r="M176" s="6"/>
      <c r="N176" s="19"/>
      <c r="O176" s="19"/>
      <c r="P176" s="6">
        <f>N176</f>
        <v>0</v>
      </c>
      <c r="EB176" s="35"/>
      <c r="EC176" s="35"/>
      <c r="ED176" s="35"/>
      <c r="EE176" s="35"/>
      <c r="EF176" s="35"/>
      <c r="EG176" s="35"/>
    </row>
    <row r="177" spans="1:137" s="16" customFormat="1" ht="33.75" hidden="1">
      <c r="A177" s="7" t="s">
        <v>49</v>
      </c>
      <c r="B177" s="5"/>
      <c r="C177" s="5"/>
      <c r="D177" s="6"/>
      <c r="E177" s="6">
        <f>E166/E158*100</f>
        <v>6.579846796356003</v>
      </c>
      <c r="F177" s="6">
        <f>E177</f>
        <v>6.579846796356003</v>
      </c>
      <c r="G177" s="6"/>
      <c r="H177" s="6">
        <f>H166/H158*100</f>
        <v>6.491679830350767</v>
      </c>
      <c r="I177" s="6"/>
      <c r="J177" s="6">
        <f>H177</f>
        <v>6.491679830350767</v>
      </c>
      <c r="K177" s="6"/>
      <c r="L177" s="6"/>
      <c r="M177" s="6"/>
      <c r="N177" s="6"/>
      <c r="O177" s="6">
        <f>O166/O158*100</f>
        <v>6.578235561422111</v>
      </c>
      <c r="P177" s="6">
        <f>O177</f>
        <v>6.578235561422111</v>
      </c>
      <c r="EB177" s="35"/>
      <c r="EC177" s="35"/>
      <c r="ED177" s="35"/>
      <c r="EE177" s="35"/>
      <c r="EF177" s="35"/>
      <c r="EG177" s="35"/>
    </row>
    <row r="178" spans="1:137" s="16" customFormat="1" ht="36" customHeight="1" hidden="1">
      <c r="A178" s="7" t="s">
        <v>48</v>
      </c>
      <c r="B178" s="5"/>
      <c r="C178" s="5"/>
      <c r="D178" s="6">
        <f>D165/D159*100</f>
        <v>43.46593593499008</v>
      </c>
      <c r="E178" s="6"/>
      <c r="F178" s="6">
        <f>D178</f>
        <v>43.46593593499008</v>
      </c>
      <c r="G178" s="6">
        <f>G165/G159*100</f>
        <v>43.46593593499008</v>
      </c>
      <c r="H178" s="6"/>
      <c r="I178" s="6"/>
      <c r="J178" s="6">
        <f>G178</f>
        <v>43.46593593499008</v>
      </c>
      <c r="K178" s="6"/>
      <c r="L178" s="6"/>
      <c r="M178" s="6"/>
      <c r="N178" s="6">
        <f>N165/N159*100</f>
        <v>43.46593593499008</v>
      </c>
      <c r="O178" s="6"/>
      <c r="P178" s="6">
        <f>N178</f>
        <v>43.46593593499008</v>
      </c>
      <c r="EB178" s="35"/>
      <c r="EC178" s="35"/>
      <c r="ED178" s="35"/>
      <c r="EE178" s="35"/>
      <c r="EF178" s="35"/>
      <c r="EG178" s="35"/>
    </row>
    <row r="179" spans="1:137" s="16" customFormat="1" ht="24" customHeight="1" hidden="1">
      <c r="A179" s="7" t="s">
        <v>50</v>
      </c>
      <c r="B179" s="5"/>
      <c r="C179" s="5"/>
      <c r="D179" s="6">
        <f>D168/D161*100</f>
        <v>31.025000000000002</v>
      </c>
      <c r="E179" s="6"/>
      <c r="F179" s="6">
        <f>D179</f>
        <v>31.025000000000002</v>
      </c>
      <c r="G179" s="6">
        <f>G168/G161*100</f>
        <v>31.025000000000002</v>
      </c>
      <c r="H179" s="6"/>
      <c r="I179" s="6"/>
      <c r="J179" s="6">
        <f>G179</f>
        <v>31.025000000000002</v>
      </c>
      <c r="K179" s="6"/>
      <c r="L179" s="6"/>
      <c r="M179" s="6"/>
      <c r="N179" s="6">
        <f>N168/N161*100</f>
        <v>31.025000000000002</v>
      </c>
      <c r="O179" s="6"/>
      <c r="P179" s="6">
        <f>N179</f>
        <v>31.025000000000002</v>
      </c>
      <c r="EB179" s="35"/>
      <c r="EC179" s="35"/>
      <c r="ED179" s="35"/>
      <c r="EE179" s="35"/>
      <c r="EF179" s="35"/>
      <c r="EG179" s="35"/>
    </row>
    <row r="180" spans="1:137" s="16" customFormat="1" ht="58.5" customHeight="1" hidden="1">
      <c r="A180" s="194" t="s">
        <v>536</v>
      </c>
      <c r="B180" s="5"/>
      <c r="C180" s="5"/>
      <c r="D180" s="195">
        <f>D181+D222+D229+D236+D243</f>
        <v>27939700.004410002</v>
      </c>
      <c r="E180" s="195">
        <f>E181+E222+E229+E236+E243</f>
        <v>32410000</v>
      </c>
      <c r="F180" s="195">
        <f>D180+E180</f>
        <v>60349700.00441</v>
      </c>
      <c r="G180" s="195">
        <f aca="true" t="shared" si="10" ref="G180:O180">G181+G222+G229+G236+G243</f>
        <v>30617000.003140002</v>
      </c>
      <c r="H180" s="195">
        <f t="shared" si="10"/>
        <v>10000000</v>
      </c>
      <c r="I180" s="195">
        <f t="shared" si="10"/>
        <v>0</v>
      </c>
      <c r="J180" s="195">
        <f>G180+H180</f>
        <v>40617000.00314</v>
      </c>
      <c r="K180" s="195">
        <f t="shared" si="10"/>
        <v>0</v>
      </c>
      <c r="L180" s="195">
        <f t="shared" si="10"/>
        <v>0</v>
      </c>
      <c r="M180" s="195">
        <f t="shared" si="10"/>
        <v>0</v>
      </c>
      <c r="N180" s="195">
        <f t="shared" si="10"/>
        <v>33454599.99732</v>
      </c>
      <c r="O180" s="195">
        <f t="shared" si="10"/>
        <v>10000000</v>
      </c>
      <c r="P180" s="195">
        <f>N180+O180</f>
        <v>43454599.99732</v>
      </c>
      <c r="EB180" s="35"/>
      <c r="EC180" s="35"/>
      <c r="ED180" s="35"/>
      <c r="EE180" s="35"/>
      <c r="EF180" s="35"/>
      <c r="EG180" s="35"/>
    </row>
    <row r="181" spans="1:137" s="122" customFormat="1" ht="31.5" customHeight="1" hidden="1">
      <c r="A181" s="91" t="s">
        <v>537</v>
      </c>
      <c r="B181" s="83"/>
      <c r="C181" s="83"/>
      <c r="D181" s="87">
        <f>D192*D206+D193*D207+D194*D208+D195*D209+D196*D210+D197*D211+D198*D212+D199*D213+D200*D214+D201*D215+D202*D216+D203*D217+D204*D218-0.04</f>
        <v>26529700.004410002</v>
      </c>
      <c r="E181" s="87">
        <f aca="true" t="shared" si="11" ref="E181:O181">E192*E206+E193*E207+E194*E208+E195*E209+E196*E210+E197*E211+E198*E212+E199*E213+E200*E214+E201*E215+E202*E216+E203*E217+E204*E218</f>
        <v>0</v>
      </c>
      <c r="F181" s="87">
        <f>D181+E181</f>
        <v>26529700.004410002</v>
      </c>
      <c r="G181" s="87">
        <f t="shared" si="11"/>
        <v>29035400.003140002</v>
      </c>
      <c r="H181" s="87">
        <f t="shared" si="11"/>
        <v>0</v>
      </c>
      <c r="I181" s="87">
        <f t="shared" si="11"/>
        <v>0</v>
      </c>
      <c r="J181" s="87">
        <f>G181+H181</f>
        <v>29035400.003140002</v>
      </c>
      <c r="K181" s="87">
        <f t="shared" si="11"/>
        <v>0</v>
      </c>
      <c r="L181" s="87">
        <f t="shared" si="11"/>
        <v>0</v>
      </c>
      <c r="M181" s="87">
        <f t="shared" si="11"/>
        <v>0</v>
      </c>
      <c r="N181" s="87">
        <f t="shared" si="11"/>
        <v>31733699.99732</v>
      </c>
      <c r="O181" s="87">
        <f t="shared" si="11"/>
        <v>0</v>
      </c>
      <c r="P181" s="87">
        <f>N181+O181</f>
        <v>31733699.99732</v>
      </c>
      <c r="EB181" s="123"/>
      <c r="EC181" s="123"/>
      <c r="ED181" s="123"/>
      <c r="EE181" s="123"/>
      <c r="EF181" s="123"/>
      <c r="EG181" s="123"/>
    </row>
    <row r="182" spans="1:137" s="16" customFormat="1" ht="11.25" hidden="1">
      <c r="A182" s="4" t="s">
        <v>2</v>
      </c>
      <c r="B182" s="26"/>
      <c r="C182" s="26"/>
      <c r="D182" s="19"/>
      <c r="E182" s="19"/>
      <c r="F182" s="19"/>
      <c r="G182" s="19"/>
      <c r="H182" s="19"/>
      <c r="I182" s="19"/>
      <c r="J182" s="19"/>
      <c r="K182" s="6"/>
      <c r="L182" s="6"/>
      <c r="M182" s="6"/>
      <c r="N182" s="19"/>
      <c r="O182" s="19"/>
      <c r="P182" s="19"/>
      <c r="EB182" s="35"/>
      <c r="EC182" s="35"/>
      <c r="ED182" s="35"/>
      <c r="EE182" s="35"/>
      <c r="EF182" s="35"/>
      <c r="EG182" s="35"/>
    </row>
    <row r="183" spans="1:137" s="119" customFormat="1" ht="34.5" customHeight="1" hidden="1">
      <c r="A183" s="7" t="s">
        <v>349</v>
      </c>
      <c r="B183" s="5"/>
      <c r="C183" s="5"/>
      <c r="D183" s="6">
        <v>175</v>
      </c>
      <c r="E183" s="6"/>
      <c r="F183" s="6">
        <f aca="true" t="shared" si="12" ref="F183:F189">D183</f>
        <v>175</v>
      </c>
      <c r="G183" s="6">
        <v>180</v>
      </c>
      <c r="H183" s="6"/>
      <c r="I183" s="6"/>
      <c r="J183" s="6">
        <f aca="true" t="shared" si="13" ref="J183:J190">G183</f>
        <v>180</v>
      </c>
      <c r="K183" s="6"/>
      <c r="L183" s="6"/>
      <c r="M183" s="6"/>
      <c r="N183" s="6">
        <v>187</v>
      </c>
      <c r="O183" s="6"/>
      <c r="P183" s="6">
        <f aca="true" t="shared" si="14" ref="P183:P190">N183</f>
        <v>187</v>
      </c>
      <c r="EB183" s="120"/>
      <c r="EC183" s="120"/>
      <c r="ED183" s="120"/>
      <c r="EE183" s="120"/>
      <c r="EF183" s="120"/>
      <c r="EG183" s="120"/>
    </row>
    <row r="184" spans="1:137" s="119" customFormat="1" ht="22.5" hidden="1">
      <c r="A184" s="7" t="s">
        <v>350</v>
      </c>
      <c r="B184" s="5"/>
      <c r="C184" s="5"/>
      <c r="D184" s="6">
        <f>4850+8210</f>
        <v>13060</v>
      </c>
      <c r="E184" s="6"/>
      <c r="F184" s="6">
        <f t="shared" si="12"/>
        <v>13060</v>
      </c>
      <c r="G184" s="6">
        <f>F184</f>
        <v>13060</v>
      </c>
      <c r="H184" s="6"/>
      <c r="I184" s="6"/>
      <c r="J184" s="6">
        <f t="shared" si="13"/>
        <v>13060</v>
      </c>
      <c r="K184" s="6"/>
      <c r="L184" s="6"/>
      <c r="M184" s="6"/>
      <c r="N184" s="6">
        <f>4850+8210</f>
        <v>13060</v>
      </c>
      <c r="O184" s="6"/>
      <c r="P184" s="6">
        <f t="shared" si="14"/>
        <v>13060</v>
      </c>
      <c r="EB184" s="120"/>
      <c r="EC184" s="120"/>
      <c r="ED184" s="120"/>
      <c r="EE184" s="120"/>
      <c r="EF184" s="120"/>
      <c r="EG184" s="120"/>
    </row>
    <row r="185" spans="1:137" s="119" customFormat="1" ht="24.75" customHeight="1" hidden="1">
      <c r="A185" s="7" t="s">
        <v>123</v>
      </c>
      <c r="B185" s="5"/>
      <c r="C185" s="5"/>
      <c r="D185" s="6">
        <v>2000</v>
      </c>
      <c r="E185" s="6"/>
      <c r="F185" s="6">
        <f>D185</f>
        <v>2000</v>
      </c>
      <c r="G185" s="6">
        <v>2000</v>
      </c>
      <c r="H185" s="6"/>
      <c r="I185" s="6"/>
      <c r="J185" s="6">
        <f t="shared" si="13"/>
        <v>2000</v>
      </c>
      <c r="K185" s="6"/>
      <c r="L185" s="6"/>
      <c r="M185" s="6"/>
      <c r="N185" s="6">
        <v>2000</v>
      </c>
      <c r="O185" s="6"/>
      <c r="P185" s="6">
        <f t="shared" si="14"/>
        <v>2000</v>
      </c>
      <c r="EB185" s="120"/>
      <c r="EC185" s="120"/>
      <c r="ED185" s="120"/>
      <c r="EE185" s="120"/>
      <c r="EF185" s="120"/>
      <c r="EG185" s="120"/>
    </row>
    <row r="186" spans="1:137" s="119" customFormat="1" ht="25.5" customHeight="1" hidden="1">
      <c r="A186" s="7" t="s">
        <v>53</v>
      </c>
      <c r="B186" s="5"/>
      <c r="C186" s="5"/>
      <c r="D186" s="6">
        <v>600</v>
      </c>
      <c r="E186" s="6"/>
      <c r="F186" s="6">
        <f t="shared" si="12"/>
        <v>600</v>
      </c>
      <c r="G186" s="6">
        <v>600</v>
      </c>
      <c r="H186" s="6"/>
      <c r="I186" s="6"/>
      <c r="J186" s="6">
        <f t="shared" si="13"/>
        <v>600</v>
      </c>
      <c r="K186" s="6"/>
      <c r="L186" s="6"/>
      <c r="M186" s="6"/>
      <c r="N186" s="6">
        <v>600</v>
      </c>
      <c r="O186" s="6"/>
      <c r="P186" s="6">
        <f t="shared" si="14"/>
        <v>600</v>
      </c>
      <c r="EB186" s="120"/>
      <c r="EC186" s="120"/>
      <c r="ED186" s="120"/>
      <c r="EE186" s="120"/>
      <c r="EF186" s="120"/>
      <c r="EG186" s="120"/>
    </row>
    <row r="187" spans="1:137" s="119" customFormat="1" ht="29.25" customHeight="1" hidden="1">
      <c r="A187" s="7" t="s">
        <v>354</v>
      </c>
      <c r="B187" s="5"/>
      <c r="C187" s="5"/>
      <c r="D187" s="6">
        <v>123.45</v>
      </c>
      <c r="E187" s="6"/>
      <c r="F187" s="6">
        <f t="shared" si="12"/>
        <v>123.45</v>
      </c>
      <c r="G187" s="6">
        <f>F187</f>
        <v>123.45</v>
      </c>
      <c r="H187" s="6"/>
      <c r="I187" s="6"/>
      <c r="J187" s="6">
        <f t="shared" si="13"/>
        <v>123.45</v>
      </c>
      <c r="K187" s="6"/>
      <c r="L187" s="6"/>
      <c r="M187" s="6"/>
      <c r="N187" s="6">
        <f>J187</f>
        <v>123.45</v>
      </c>
      <c r="O187" s="6"/>
      <c r="P187" s="6">
        <f t="shared" si="14"/>
        <v>123.45</v>
      </c>
      <c r="EB187" s="120"/>
      <c r="EC187" s="120"/>
      <c r="ED187" s="120"/>
      <c r="EE187" s="120"/>
      <c r="EF187" s="120"/>
      <c r="EG187" s="120"/>
    </row>
    <row r="188" spans="1:137" s="119" customFormat="1" ht="29.25" customHeight="1" hidden="1">
      <c r="A188" s="7" t="s">
        <v>353</v>
      </c>
      <c r="B188" s="5"/>
      <c r="C188" s="5"/>
      <c r="D188" s="6">
        <v>11.549</v>
      </c>
      <c r="E188" s="6"/>
      <c r="F188" s="6">
        <f t="shared" si="12"/>
        <v>11.549</v>
      </c>
      <c r="G188" s="6">
        <v>11.549</v>
      </c>
      <c r="H188" s="6"/>
      <c r="I188" s="6">
        <f>G188</f>
        <v>11.549</v>
      </c>
      <c r="J188" s="6">
        <f t="shared" si="13"/>
        <v>11.549</v>
      </c>
      <c r="K188" s="6"/>
      <c r="L188" s="6"/>
      <c r="M188" s="6"/>
      <c r="N188" s="6">
        <v>11.55</v>
      </c>
      <c r="O188" s="6"/>
      <c r="P188" s="6">
        <f t="shared" si="14"/>
        <v>11.55</v>
      </c>
      <c r="EB188" s="120"/>
      <c r="EC188" s="120"/>
      <c r="ED188" s="120"/>
      <c r="EE188" s="120"/>
      <c r="EF188" s="120"/>
      <c r="EG188" s="120"/>
    </row>
    <row r="189" spans="1:137" s="119" customFormat="1" ht="29.25" customHeight="1" hidden="1">
      <c r="A189" s="7" t="s">
        <v>355</v>
      </c>
      <c r="B189" s="5"/>
      <c r="C189" s="5"/>
      <c r="D189" s="6">
        <v>9</v>
      </c>
      <c r="E189" s="6"/>
      <c r="F189" s="6">
        <f t="shared" si="12"/>
        <v>9</v>
      </c>
      <c r="G189" s="6">
        <v>9</v>
      </c>
      <c r="H189" s="6"/>
      <c r="I189" s="6"/>
      <c r="J189" s="6">
        <f t="shared" si="13"/>
        <v>9</v>
      </c>
      <c r="K189" s="6"/>
      <c r="L189" s="6"/>
      <c r="M189" s="6"/>
      <c r="N189" s="6">
        <v>9</v>
      </c>
      <c r="O189" s="6"/>
      <c r="P189" s="6">
        <f t="shared" si="14"/>
        <v>9</v>
      </c>
      <c r="EB189" s="120"/>
      <c r="EC189" s="120"/>
      <c r="ED189" s="120"/>
      <c r="EE189" s="120"/>
      <c r="EF189" s="120"/>
      <c r="EG189" s="120"/>
    </row>
    <row r="190" spans="1:137" s="16" customFormat="1" ht="26.25" customHeight="1" hidden="1">
      <c r="A190" s="7" t="s">
        <v>356</v>
      </c>
      <c r="B190" s="5"/>
      <c r="C190" s="5"/>
      <c r="D190" s="6">
        <v>62620</v>
      </c>
      <c r="E190" s="6"/>
      <c r="F190" s="6">
        <f>D190</f>
        <v>62620</v>
      </c>
      <c r="G190" s="6">
        <v>62633</v>
      </c>
      <c r="H190" s="6"/>
      <c r="I190" s="6"/>
      <c r="J190" s="6">
        <f t="shared" si="13"/>
        <v>62633</v>
      </c>
      <c r="K190" s="6"/>
      <c r="L190" s="6"/>
      <c r="M190" s="6"/>
      <c r="N190" s="6">
        <v>62625</v>
      </c>
      <c r="O190" s="6"/>
      <c r="P190" s="6">
        <f t="shared" si="14"/>
        <v>62625</v>
      </c>
      <c r="EB190" s="35"/>
      <c r="EC190" s="35"/>
      <c r="ED190" s="35"/>
      <c r="EE190" s="35"/>
      <c r="EF190" s="35"/>
      <c r="EG190" s="35"/>
    </row>
    <row r="191" spans="1:137" s="16" customFormat="1" ht="11.25" hidden="1">
      <c r="A191" s="4" t="s">
        <v>3</v>
      </c>
      <c r="B191" s="26"/>
      <c r="C191" s="26"/>
      <c r="D191" s="19"/>
      <c r="E191" s="19"/>
      <c r="F191" s="19"/>
      <c r="G191" s="19"/>
      <c r="H191" s="19"/>
      <c r="I191" s="19"/>
      <c r="J191" s="6"/>
      <c r="K191" s="6"/>
      <c r="L191" s="6"/>
      <c r="M191" s="6"/>
      <c r="N191" s="19"/>
      <c r="O191" s="19"/>
      <c r="P191" s="6"/>
      <c r="EB191" s="35"/>
      <c r="EC191" s="35"/>
      <c r="ED191" s="35"/>
      <c r="EE191" s="35"/>
      <c r="EF191" s="35"/>
      <c r="EG191" s="35"/>
    </row>
    <row r="192" spans="1:137" s="119" customFormat="1" ht="28.5" customHeight="1" hidden="1">
      <c r="A192" s="7" t="s">
        <v>325</v>
      </c>
      <c r="B192" s="5"/>
      <c r="C192" s="5"/>
      <c r="D192" s="6">
        <v>175</v>
      </c>
      <c r="E192" s="6"/>
      <c r="F192" s="6">
        <f>D192</f>
        <v>175</v>
      </c>
      <c r="G192" s="6">
        <v>180</v>
      </c>
      <c r="H192" s="6"/>
      <c r="I192" s="6"/>
      <c r="J192" s="6">
        <f aca="true" t="shared" si="15" ref="J192:J197">G192</f>
        <v>180</v>
      </c>
      <c r="K192" s="6"/>
      <c r="L192" s="6"/>
      <c r="M192" s="6"/>
      <c r="N192" s="6">
        <v>187</v>
      </c>
      <c r="O192" s="6"/>
      <c r="P192" s="6">
        <f aca="true" t="shared" si="16" ref="P192:P197">N192</f>
        <v>187</v>
      </c>
      <c r="EB192" s="120"/>
      <c r="EC192" s="120"/>
      <c r="ED192" s="120"/>
      <c r="EE192" s="120"/>
      <c r="EF192" s="120"/>
      <c r="EG192" s="120"/>
    </row>
    <row r="193" spans="1:137" s="119" customFormat="1" ht="22.5" hidden="1">
      <c r="A193" s="7" t="s">
        <v>323</v>
      </c>
      <c r="B193" s="5"/>
      <c r="C193" s="5"/>
      <c r="D193" s="6">
        <v>1534</v>
      </c>
      <c r="E193" s="6"/>
      <c r="F193" s="6">
        <f aca="true" t="shared" si="17" ref="F193:F204">D193</f>
        <v>1534</v>
      </c>
      <c r="G193" s="6">
        <v>1556</v>
      </c>
      <c r="H193" s="6"/>
      <c r="I193" s="6"/>
      <c r="J193" s="6">
        <f t="shared" si="15"/>
        <v>1556</v>
      </c>
      <c r="K193" s="6"/>
      <c r="L193" s="6"/>
      <c r="M193" s="6"/>
      <c r="N193" s="6">
        <v>1583</v>
      </c>
      <c r="O193" s="6"/>
      <c r="P193" s="6">
        <f t="shared" si="16"/>
        <v>1583</v>
      </c>
      <c r="EB193" s="120"/>
      <c r="EC193" s="120"/>
      <c r="ED193" s="120"/>
      <c r="EE193" s="120"/>
      <c r="EF193" s="120"/>
      <c r="EG193" s="120"/>
    </row>
    <row r="194" spans="1:137" s="119" customFormat="1" ht="22.5" hidden="1">
      <c r="A194" s="7" t="s">
        <v>347</v>
      </c>
      <c r="B194" s="5"/>
      <c r="C194" s="5"/>
      <c r="D194" s="6">
        <v>6.87</v>
      </c>
      <c r="E194" s="6"/>
      <c r="F194" s="6">
        <f>D194</f>
        <v>6.87</v>
      </c>
      <c r="G194" s="6">
        <v>7.33</v>
      </c>
      <c r="H194" s="6"/>
      <c r="I194" s="6"/>
      <c r="J194" s="6">
        <f>G194</f>
        <v>7.33</v>
      </c>
      <c r="K194" s="6"/>
      <c r="L194" s="6"/>
      <c r="M194" s="6"/>
      <c r="N194" s="6">
        <v>7.77</v>
      </c>
      <c r="O194" s="6"/>
      <c r="P194" s="6">
        <f>N194</f>
        <v>7.77</v>
      </c>
      <c r="EB194" s="120"/>
      <c r="EC194" s="120"/>
      <c r="ED194" s="120"/>
      <c r="EE194" s="120"/>
      <c r="EF194" s="120"/>
      <c r="EG194" s="120"/>
    </row>
    <row r="195" spans="1:137" s="119" customFormat="1" ht="26.25" customHeight="1" hidden="1">
      <c r="A195" s="7" t="s">
        <v>357</v>
      </c>
      <c r="B195" s="5"/>
      <c r="C195" s="5"/>
      <c r="D195" s="6">
        <v>600</v>
      </c>
      <c r="E195" s="6"/>
      <c r="F195" s="6">
        <f>D195</f>
        <v>600</v>
      </c>
      <c r="G195" s="6">
        <v>620</v>
      </c>
      <c r="H195" s="6"/>
      <c r="I195" s="6"/>
      <c r="J195" s="6">
        <f>G195</f>
        <v>620</v>
      </c>
      <c r="K195" s="6"/>
      <c r="L195" s="6"/>
      <c r="M195" s="6"/>
      <c r="N195" s="6">
        <v>645</v>
      </c>
      <c r="O195" s="6"/>
      <c r="P195" s="6">
        <f>N195</f>
        <v>645</v>
      </c>
      <c r="EB195" s="120"/>
      <c r="EC195" s="120"/>
      <c r="ED195" s="120"/>
      <c r="EE195" s="120"/>
      <c r="EF195" s="120"/>
      <c r="EG195" s="120"/>
    </row>
    <row r="196" spans="1:137" s="119" customFormat="1" ht="22.5" hidden="1">
      <c r="A196" s="7" t="s">
        <v>52</v>
      </c>
      <c r="B196" s="5"/>
      <c r="C196" s="5"/>
      <c r="D196" s="6">
        <v>458</v>
      </c>
      <c r="E196" s="6"/>
      <c r="F196" s="6">
        <f t="shared" si="17"/>
        <v>458</v>
      </c>
      <c r="G196" s="6">
        <v>472</v>
      </c>
      <c r="H196" s="6"/>
      <c r="I196" s="6"/>
      <c r="J196" s="6">
        <f t="shared" si="15"/>
        <v>472</v>
      </c>
      <c r="K196" s="6"/>
      <c r="L196" s="6"/>
      <c r="M196" s="6"/>
      <c r="N196" s="6">
        <v>490</v>
      </c>
      <c r="O196" s="6"/>
      <c r="P196" s="6">
        <f t="shared" si="16"/>
        <v>490</v>
      </c>
      <c r="EB196" s="120"/>
      <c r="EC196" s="120"/>
      <c r="ED196" s="120"/>
      <c r="EE196" s="120"/>
      <c r="EF196" s="120"/>
      <c r="EG196" s="120"/>
    </row>
    <row r="197" spans="1:137" s="119" customFormat="1" ht="11.25" hidden="1">
      <c r="A197" s="7" t="s">
        <v>326</v>
      </c>
      <c r="B197" s="5"/>
      <c r="C197" s="5"/>
      <c r="D197" s="6">
        <v>76.26</v>
      </c>
      <c r="E197" s="6"/>
      <c r="F197" s="6">
        <f t="shared" si="17"/>
        <v>76.26</v>
      </c>
      <c r="G197" s="6">
        <v>76.26</v>
      </c>
      <c r="H197" s="6"/>
      <c r="I197" s="6"/>
      <c r="J197" s="6">
        <f t="shared" si="15"/>
        <v>76.26</v>
      </c>
      <c r="K197" s="6"/>
      <c r="L197" s="6"/>
      <c r="M197" s="6"/>
      <c r="N197" s="6">
        <f>J197</f>
        <v>76.26</v>
      </c>
      <c r="O197" s="6"/>
      <c r="P197" s="6">
        <f t="shared" si="16"/>
        <v>76.26</v>
      </c>
      <c r="EB197" s="120"/>
      <c r="EC197" s="120"/>
      <c r="ED197" s="120"/>
      <c r="EE197" s="120"/>
      <c r="EF197" s="120"/>
      <c r="EG197" s="120"/>
    </row>
    <row r="198" spans="1:137" s="119" customFormat="1" ht="22.5" hidden="1">
      <c r="A198" s="7" t="s">
        <v>337</v>
      </c>
      <c r="B198" s="5"/>
      <c r="C198" s="5"/>
      <c r="D198" s="6">
        <v>11000</v>
      </c>
      <c r="E198" s="6"/>
      <c r="F198" s="6">
        <f>D198</f>
        <v>11000</v>
      </c>
      <c r="G198" s="6">
        <v>11000</v>
      </c>
      <c r="H198" s="6"/>
      <c r="I198" s="6"/>
      <c r="J198" s="6">
        <f>G198</f>
        <v>11000</v>
      </c>
      <c r="K198" s="6"/>
      <c r="L198" s="6"/>
      <c r="M198" s="6"/>
      <c r="N198" s="6">
        <v>11000</v>
      </c>
      <c r="O198" s="6"/>
      <c r="P198" s="6">
        <f>N198</f>
        <v>11000</v>
      </c>
      <c r="EB198" s="120"/>
      <c r="EC198" s="120"/>
      <c r="ED198" s="120"/>
      <c r="EE198" s="120"/>
      <c r="EF198" s="120"/>
      <c r="EG198" s="120"/>
    </row>
    <row r="199" spans="1:137" s="119" customFormat="1" ht="22.5" hidden="1">
      <c r="A199" s="7" t="s">
        <v>339</v>
      </c>
      <c r="B199" s="5"/>
      <c r="C199" s="5"/>
      <c r="D199" s="6">
        <v>1</v>
      </c>
      <c r="E199" s="6"/>
      <c r="F199" s="6">
        <f>D199</f>
        <v>1</v>
      </c>
      <c r="G199" s="6">
        <v>1</v>
      </c>
      <c r="H199" s="6"/>
      <c r="I199" s="6"/>
      <c r="J199" s="6">
        <f>G199</f>
        <v>1</v>
      </c>
      <c r="K199" s="6"/>
      <c r="L199" s="6"/>
      <c r="M199" s="6"/>
      <c r="N199" s="6">
        <v>1</v>
      </c>
      <c r="O199" s="6"/>
      <c r="P199" s="6">
        <f>N199</f>
        <v>1</v>
      </c>
      <c r="EB199" s="120"/>
      <c r="EC199" s="120"/>
      <c r="ED199" s="120"/>
      <c r="EE199" s="120"/>
      <c r="EF199" s="120"/>
      <c r="EG199" s="120"/>
    </row>
    <row r="200" spans="1:137" s="119" customFormat="1" ht="28.5" customHeight="1" hidden="1">
      <c r="A200" s="7" t="s">
        <v>74</v>
      </c>
      <c r="B200" s="5"/>
      <c r="C200" s="5"/>
      <c r="D200" s="6">
        <v>11.549</v>
      </c>
      <c r="E200" s="6"/>
      <c r="F200" s="6">
        <f t="shared" si="17"/>
        <v>11.549</v>
      </c>
      <c r="G200" s="6">
        <v>11.549</v>
      </c>
      <c r="H200" s="6"/>
      <c r="I200" s="6"/>
      <c r="J200" s="6">
        <v>11.55</v>
      </c>
      <c r="K200" s="6"/>
      <c r="L200" s="6"/>
      <c r="M200" s="6"/>
      <c r="N200" s="6">
        <v>11.549</v>
      </c>
      <c r="O200" s="6"/>
      <c r="P200" s="6">
        <v>11.55</v>
      </c>
      <c r="EB200" s="120"/>
      <c r="EC200" s="120"/>
      <c r="ED200" s="120"/>
      <c r="EE200" s="120"/>
      <c r="EF200" s="120"/>
      <c r="EG200" s="120"/>
    </row>
    <row r="201" spans="1:137" s="119" customFormat="1" ht="28.5" customHeight="1" hidden="1">
      <c r="A201" s="7" t="s">
        <v>342</v>
      </c>
      <c r="B201" s="5"/>
      <c r="C201" s="5"/>
      <c r="D201" s="6">
        <v>14</v>
      </c>
      <c r="E201" s="6"/>
      <c r="F201" s="6">
        <f t="shared" si="17"/>
        <v>14</v>
      </c>
      <c r="G201" s="6">
        <v>14</v>
      </c>
      <c r="H201" s="6"/>
      <c r="I201" s="6"/>
      <c r="J201" s="6">
        <f>G201</f>
        <v>14</v>
      </c>
      <c r="K201" s="6"/>
      <c r="L201" s="6"/>
      <c r="M201" s="6"/>
      <c r="N201" s="6">
        <v>12</v>
      </c>
      <c r="O201" s="6"/>
      <c r="P201" s="6">
        <f>N201</f>
        <v>12</v>
      </c>
      <c r="EB201" s="120"/>
      <c r="EC201" s="120"/>
      <c r="ED201" s="120"/>
      <c r="EE201" s="120"/>
      <c r="EF201" s="120"/>
      <c r="EG201" s="120"/>
    </row>
    <row r="202" spans="1:137" s="119" customFormat="1" ht="28.5" customHeight="1" hidden="1">
      <c r="A202" s="7" t="s">
        <v>343</v>
      </c>
      <c r="B202" s="5"/>
      <c r="C202" s="5"/>
      <c r="D202" s="6">
        <v>20</v>
      </c>
      <c r="E202" s="6"/>
      <c r="F202" s="6">
        <f t="shared" si="17"/>
        <v>20</v>
      </c>
      <c r="G202" s="6">
        <v>19</v>
      </c>
      <c r="H202" s="6"/>
      <c r="I202" s="6"/>
      <c r="J202" s="6">
        <f>G202</f>
        <v>19</v>
      </c>
      <c r="K202" s="6"/>
      <c r="L202" s="6"/>
      <c r="M202" s="6"/>
      <c r="N202" s="6">
        <v>18</v>
      </c>
      <c r="O202" s="6"/>
      <c r="P202" s="6">
        <f>N202</f>
        <v>18</v>
      </c>
      <c r="EB202" s="120"/>
      <c r="EC202" s="120"/>
      <c r="ED202" s="120"/>
      <c r="EE202" s="120"/>
      <c r="EF202" s="120"/>
      <c r="EG202" s="120"/>
    </row>
    <row r="203" spans="1:137" s="119" customFormat="1" ht="28.5" customHeight="1" hidden="1">
      <c r="A203" s="7" t="s">
        <v>345</v>
      </c>
      <c r="B203" s="5"/>
      <c r="C203" s="5"/>
      <c r="D203" s="6">
        <v>9298</v>
      </c>
      <c r="E203" s="6"/>
      <c r="F203" s="6">
        <f t="shared" si="17"/>
        <v>9298</v>
      </c>
      <c r="G203" s="6">
        <v>9298</v>
      </c>
      <c r="H203" s="6"/>
      <c r="I203" s="6"/>
      <c r="J203" s="6">
        <f>G203</f>
        <v>9298</v>
      </c>
      <c r="K203" s="6"/>
      <c r="L203" s="6"/>
      <c r="M203" s="6"/>
      <c r="N203" s="6">
        <v>9298</v>
      </c>
      <c r="O203" s="6"/>
      <c r="P203" s="6">
        <f>N203</f>
        <v>9298</v>
      </c>
      <c r="EB203" s="120"/>
      <c r="EC203" s="120"/>
      <c r="ED203" s="120"/>
      <c r="EE203" s="120"/>
      <c r="EF203" s="120"/>
      <c r="EG203" s="120"/>
    </row>
    <row r="204" spans="1:137" s="119" customFormat="1" ht="28.5" customHeight="1" hidden="1">
      <c r="A204" s="7" t="s">
        <v>118</v>
      </c>
      <c r="B204" s="5"/>
      <c r="C204" s="5"/>
      <c r="D204" s="6">
        <v>9</v>
      </c>
      <c r="E204" s="6"/>
      <c r="F204" s="6">
        <f t="shared" si="17"/>
        <v>9</v>
      </c>
      <c r="G204" s="6">
        <v>9</v>
      </c>
      <c r="H204" s="6"/>
      <c r="I204" s="6"/>
      <c r="J204" s="6">
        <f>G204</f>
        <v>9</v>
      </c>
      <c r="K204" s="6"/>
      <c r="L204" s="6"/>
      <c r="M204" s="6"/>
      <c r="N204" s="6">
        <v>9</v>
      </c>
      <c r="O204" s="6"/>
      <c r="P204" s="6">
        <f>N204</f>
        <v>9</v>
      </c>
      <c r="EB204" s="120"/>
      <c r="EC204" s="120"/>
      <c r="ED204" s="120"/>
      <c r="EE204" s="120"/>
      <c r="EF204" s="120"/>
      <c r="EG204" s="120"/>
    </row>
    <row r="205" spans="1:137" s="16" customFormat="1" ht="11.25" hidden="1">
      <c r="A205" s="4" t="s">
        <v>5</v>
      </c>
      <c r="B205" s="26"/>
      <c r="C205" s="26"/>
      <c r="D205" s="19"/>
      <c r="E205" s="19"/>
      <c r="F205" s="6"/>
      <c r="G205" s="19"/>
      <c r="H205" s="19"/>
      <c r="I205" s="19"/>
      <c r="J205" s="6"/>
      <c r="K205" s="6"/>
      <c r="L205" s="6"/>
      <c r="M205" s="6"/>
      <c r="N205" s="19"/>
      <c r="O205" s="19"/>
      <c r="P205" s="6"/>
      <c r="EB205" s="35"/>
      <c r="EC205" s="35"/>
      <c r="ED205" s="35"/>
      <c r="EE205" s="35"/>
      <c r="EF205" s="35"/>
      <c r="EG205" s="35"/>
    </row>
    <row r="206" spans="1:137" s="119" customFormat="1" ht="22.5" hidden="1">
      <c r="A206" s="7" t="s">
        <v>324</v>
      </c>
      <c r="B206" s="26"/>
      <c r="C206" s="26"/>
      <c r="D206" s="6">
        <v>58472</v>
      </c>
      <c r="E206" s="19"/>
      <c r="F206" s="6">
        <f>D206</f>
        <v>58472</v>
      </c>
      <c r="G206" s="6">
        <v>62328</v>
      </c>
      <c r="H206" s="19"/>
      <c r="I206" s="19"/>
      <c r="J206" s="6">
        <f aca="true" t="shared" si="18" ref="J206:J213">G206</f>
        <v>62328</v>
      </c>
      <c r="K206" s="6"/>
      <c r="L206" s="6"/>
      <c r="M206" s="6"/>
      <c r="N206" s="6">
        <v>65750.26</v>
      </c>
      <c r="O206" s="19"/>
      <c r="P206" s="6">
        <f aca="true" t="shared" si="19" ref="P206:P218">N206</f>
        <v>65750.26</v>
      </c>
      <c r="EB206" s="120"/>
      <c r="EC206" s="120"/>
      <c r="ED206" s="120"/>
      <c r="EE206" s="120"/>
      <c r="EF206" s="120"/>
      <c r="EG206" s="120"/>
    </row>
    <row r="207" spans="1:137" s="119" customFormat="1" ht="22.5" hidden="1">
      <c r="A207" s="7" t="s">
        <v>322</v>
      </c>
      <c r="B207" s="5"/>
      <c r="C207" s="5"/>
      <c r="D207" s="6">
        <v>2108.67</v>
      </c>
      <c r="E207" s="6"/>
      <c r="F207" s="6">
        <f>D207</f>
        <v>2108.67</v>
      </c>
      <c r="G207" s="6">
        <v>2249.68</v>
      </c>
      <c r="H207" s="6"/>
      <c r="I207" s="6"/>
      <c r="J207" s="6">
        <f t="shared" si="18"/>
        <v>2249.68</v>
      </c>
      <c r="K207" s="6"/>
      <c r="L207" s="6"/>
      <c r="M207" s="6"/>
      <c r="N207" s="6">
        <v>2385.34</v>
      </c>
      <c r="O207" s="6"/>
      <c r="P207" s="6">
        <f t="shared" si="19"/>
        <v>2385.34</v>
      </c>
      <c r="EB207" s="120"/>
      <c r="EC207" s="120"/>
      <c r="ED207" s="120"/>
      <c r="EE207" s="120"/>
      <c r="EF207" s="120"/>
      <c r="EG207" s="120"/>
    </row>
    <row r="208" spans="1:137" s="119" customFormat="1" ht="22.5" customHeight="1" hidden="1">
      <c r="A208" s="7" t="s">
        <v>348</v>
      </c>
      <c r="B208" s="5"/>
      <c r="C208" s="5"/>
      <c r="D208" s="6">
        <v>62620</v>
      </c>
      <c r="E208" s="6"/>
      <c r="F208" s="6">
        <f>D208</f>
        <v>62620</v>
      </c>
      <c r="G208" s="6">
        <v>62633</v>
      </c>
      <c r="H208" s="6"/>
      <c r="I208" s="6"/>
      <c r="J208" s="6">
        <f t="shared" si="18"/>
        <v>62633</v>
      </c>
      <c r="K208" s="6"/>
      <c r="L208" s="6"/>
      <c r="M208" s="6"/>
      <c r="N208" s="6">
        <v>62625</v>
      </c>
      <c r="O208" s="6"/>
      <c r="P208" s="6">
        <f t="shared" si="19"/>
        <v>62625</v>
      </c>
      <c r="EB208" s="120"/>
      <c r="EC208" s="120"/>
      <c r="ED208" s="120"/>
      <c r="EE208" s="120"/>
      <c r="EF208" s="120"/>
      <c r="EG208" s="120"/>
    </row>
    <row r="209" spans="1:137" s="119" customFormat="1" ht="27" customHeight="1" hidden="1">
      <c r="A209" s="7" t="s">
        <v>158</v>
      </c>
      <c r="B209" s="5"/>
      <c r="C209" s="5"/>
      <c r="D209" s="6">
        <v>2500</v>
      </c>
      <c r="E209" s="6"/>
      <c r="F209" s="6">
        <f>D209</f>
        <v>2500</v>
      </c>
      <c r="G209" s="6">
        <v>2661.29</v>
      </c>
      <c r="H209" s="6"/>
      <c r="I209" s="6"/>
      <c r="J209" s="6">
        <f>G209</f>
        <v>2661.29</v>
      </c>
      <c r="K209" s="6"/>
      <c r="L209" s="6"/>
      <c r="M209" s="6"/>
      <c r="N209" s="6">
        <v>2813.95</v>
      </c>
      <c r="O209" s="6"/>
      <c r="P209" s="6">
        <f>N209</f>
        <v>2813.95</v>
      </c>
      <c r="EB209" s="120"/>
      <c r="EC209" s="120"/>
      <c r="ED209" s="120"/>
      <c r="EE209" s="120"/>
      <c r="EF209" s="120"/>
      <c r="EG209" s="120"/>
    </row>
    <row r="210" spans="1:137" s="119" customFormat="1" ht="22.5" hidden="1">
      <c r="A210" s="7" t="s">
        <v>51</v>
      </c>
      <c r="B210" s="5"/>
      <c r="C210" s="5"/>
      <c r="D210" s="6">
        <v>7527.73</v>
      </c>
      <c r="E210" s="6"/>
      <c r="F210" s="6">
        <f aca="true" t="shared" si="20" ref="F210:F218">D210</f>
        <v>7527.73</v>
      </c>
      <c r="G210" s="6">
        <v>8034.75</v>
      </c>
      <c r="H210" s="6"/>
      <c r="I210" s="6"/>
      <c r="J210" s="6">
        <f t="shared" si="18"/>
        <v>8034.75</v>
      </c>
      <c r="K210" s="6"/>
      <c r="L210" s="6"/>
      <c r="M210" s="6"/>
      <c r="N210" s="6">
        <v>8513.67</v>
      </c>
      <c r="O210" s="6"/>
      <c r="P210" s="6">
        <f t="shared" si="19"/>
        <v>8513.67</v>
      </c>
      <c r="EB210" s="120"/>
      <c r="EC210" s="120"/>
      <c r="ED210" s="120"/>
      <c r="EE210" s="120"/>
      <c r="EF210" s="120"/>
      <c r="EG210" s="120"/>
    </row>
    <row r="211" spans="1:137" s="119" customFormat="1" ht="22.5" hidden="1">
      <c r="A211" s="7" t="s">
        <v>358</v>
      </c>
      <c r="B211" s="5"/>
      <c r="C211" s="5"/>
      <c r="D211" s="6">
        <v>75465.51</v>
      </c>
      <c r="E211" s="6"/>
      <c r="F211" s="6">
        <f t="shared" si="20"/>
        <v>75465.51</v>
      </c>
      <c r="G211" s="6">
        <v>82987.15</v>
      </c>
      <c r="H211" s="6"/>
      <c r="I211" s="6"/>
      <c r="J211" s="6">
        <f t="shared" si="18"/>
        <v>82987.15</v>
      </c>
      <c r="K211" s="6"/>
      <c r="L211" s="6"/>
      <c r="M211" s="6"/>
      <c r="N211" s="6">
        <v>91252.29</v>
      </c>
      <c r="O211" s="6"/>
      <c r="P211" s="6">
        <f t="shared" si="19"/>
        <v>91252.29</v>
      </c>
      <c r="EB211" s="120"/>
      <c r="EC211" s="120"/>
      <c r="ED211" s="120"/>
      <c r="EE211" s="120"/>
      <c r="EF211" s="120"/>
      <c r="EG211" s="120"/>
    </row>
    <row r="212" spans="1:137" s="119" customFormat="1" ht="11.25" hidden="1">
      <c r="A212" s="7" t="s">
        <v>333</v>
      </c>
      <c r="B212" s="5"/>
      <c r="C212" s="5"/>
      <c r="D212" s="6">
        <v>43.73</v>
      </c>
      <c r="E212" s="6"/>
      <c r="F212" s="6">
        <f t="shared" si="20"/>
        <v>43.73</v>
      </c>
      <c r="G212" s="6">
        <v>48.109</v>
      </c>
      <c r="H212" s="6"/>
      <c r="I212" s="6"/>
      <c r="J212" s="6">
        <f t="shared" si="18"/>
        <v>48.109</v>
      </c>
      <c r="K212" s="6"/>
      <c r="L212" s="6"/>
      <c r="M212" s="6"/>
      <c r="N212" s="6">
        <v>52.918</v>
      </c>
      <c r="O212" s="6"/>
      <c r="P212" s="6">
        <f t="shared" si="19"/>
        <v>52.918</v>
      </c>
      <c r="EB212" s="120"/>
      <c r="EC212" s="120"/>
      <c r="ED212" s="120"/>
      <c r="EE212" s="120"/>
      <c r="EF212" s="120"/>
      <c r="EG212" s="120"/>
    </row>
    <row r="213" spans="1:137" s="119" customFormat="1" ht="22.5" hidden="1">
      <c r="A213" s="7" t="s">
        <v>338</v>
      </c>
      <c r="B213" s="5"/>
      <c r="C213" s="5"/>
      <c r="D213" s="6">
        <v>105100</v>
      </c>
      <c r="E213" s="6"/>
      <c r="F213" s="6">
        <f t="shared" si="20"/>
        <v>105100</v>
      </c>
      <c r="G213" s="6">
        <v>117400</v>
      </c>
      <c r="H213" s="6"/>
      <c r="I213" s="6"/>
      <c r="J213" s="6">
        <f t="shared" si="18"/>
        <v>117400</v>
      </c>
      <c r="K213" s="6"/>
      <c r="L213" s="6"/>
      <c r="M213" s="6"/>
      <c r="N213" s="6">
        <v>125700</v>
      </c>
      <c r="O213" s="6"/>
      <c r="P213" s="6">
        <f t="shared" si="19"/>
        <v>125700</v>
      </c>
      <c r="EB213" s="120"/>
      <c r="EC213" s="120"/>
      <c r="ED213" s="120"/>
      <c r="EE213" s="120"/>
      <c r="EF213" s="120"/>
      <c r="EG213" s="120"/>
    </row>
    <row r="214" spans="1:137" s="119" customFormat="1" ht="33.75" customHeight="1" hidden="1">
      <c r="A214" s="7" t="s">
        <v>340</v>
      </c>
      <c r="B214" s="5"/>
      <c r="C214" s="5"/>
      <c r="D214" s="6">
        <v>19073.59</v>
      </c>
      <c r="E214" s="6"/>
      <c r="F214" s="6">
        <f t="shared" si="20"/>
        <v>19073.59</v>
      </c>
      <c r="G214" s="6">
        <v>21142.86</v>
      </c>
      <c r="H214" s="6"/>
      <c r="I214" s="6"/>
      <c r="J214" s="6">
        <f>G214</f>
        <v>21142.86</v>
      </c>
      <c r="K214" s="6"/>
      <c r="L214" s="6"/>
      <c r="M214" s="6"/>
      <c r="N214" s="6">
        <v>22415.58</v>
      </c>
      <c r="O214" s="6"/>
      <c r="P214" s="6">
        <f t="shared" si="19"/>
        <v>22415.58</v>
      </c>
      <c r="EB214" s="120"/>
      <c r="EC214" s="120"/>
      <c r="ED214" s="120"/>
      <c r="EE214" s="120"/>
      <c r="EF214" s="120"/>
      <c r="EG214" s="120"/>
    </row>
    <row r="215" spans="1:137" s="119" customFormat="1" ht="33.75" customHeight="1" hidden="1">
      <c r="A215" s="7" t="s">
        <v>341</v>
      </c>
      <c r="B215" s="5"/>
      <c r="C215" s="5"/>
      <c r="D215" s="6">
        <v>2142.86</v>
      </c>
      <c r="E215" s="6"/>
      <c r="F215" s="6">
        <f t="shared" si="20"/>
        <v>2142.86</v>
      </c>
      <c r="G215" s="6">
        <v>2285.71</v>
      </c>
      <c r="H215" s="6"/>
      <c r="I215" s="6"/>
      <c r="J215" s="6">
        <f>G215</f>
        <v>2285.71</v>
      </c>
      <c r="K215" s="6"/>
      <c r="L215" s="6"/>
      <c r="M215" s="6"/>
      <c r="N215" s="6">
        <v>2825</v>
      </c>
      <c r="O215" s="6"/>
      <c r="P215" s="6">
        <f t="shared" si="19"/>
        <v>2825</v>
      </c>
      <c r="EB215" s="120"/>
      <c r="EC215" s="120"/>
      <c r="ED215" s="120"/>
      <c r="EE215" s="120"/>
      <c r="EF215" s="120"/>
      <c r="EG215" s="120"/>
    </row>
    <row r="216" spans="1:137" s="119" customFormat="1" ht="33.75" customHeight="1" hidden="1">
      <c r="A216" s="7" t="s">
        <v>344</v>
      </c>
      <c r="B216" s="5"/>
      <c r="C216" s="5"/>
      <c r="D216" s="6">
        <v>2500</v>
      </c>
      <c r="E216" s="6"/>
      <c r="F216" s="6">
        <f t="shared" si="20"/>
        <v>2500</v>
      </c>
      <c r="G216" s="6">
        <v>2631.58</v>
      </c>
      <c r="H216" s="6"/>
      <c r="I216" s="6"/>
      <c r="J216" s="6">
        <f>G216</f>
        <v>2631.58</v>
      </c>
      <c r="K216" s="6"/>
      <c r="L216" s="6"/>
      <c r="M216" s="6"/>
      <c r="N216" s="6">
        <v>2777.78</v>
      </c>
      <c r="O216" s="6"/>
      <c r="P216" s="6">
        <f t="shared" si="19"/>
        <v>2777.78</v>
      </c>
      <c r="EB216" s="120"/>
      <c r="EC216" s="120"/>
      <c r="ED216" s="120"/>
      <c r="EE216" s="120"/>
      <c r="EF216" s="120"/>
      <c r="EG216" s="120"/>
    </row>
    <row r="217" spans="1:137" s="119" customFormat="1" ht="33.75" customHeight="1" hidden="1">
      <c r="A217" s="7" t="s">
        <v>346</v>
      </c>
      <c r="B217" s="5"/>
      <c r="C217" s="5"/>
      <c r="D217" s="6">
        <v>7.53</v>
      </c>
      <c r="E217" s="6"/>
      <c r="F217" s="6">
        <f t="shared" si="20"/>
        <v>7.53</v>
      </c>
      <c r="G217" s="6">
        <v>8.03</v>
      </c>
      <c r="H217" s="6"/>
      <c r="I217" s="6"/>
      <c r="J217" s="6">
        <f>G217</f>
        <v>8.03</v>
      </c>
      <c r="K217" s="6"/>
      <c r="L217" s="6"/>
      <c r="M217" s="6"/>
      <c r="N217" s="6">
        <v>8.52</v>
      </c>
      <c r="O217" s="6"/>
      <c r="P217" s="6">
        <f t="shared" si="19"/>
        <v>8.52</v>
      </c>
      <c r="EB217" s="120"/>
      <c r="EC217" s="120"/>
      <c r="ED217" s="120"/>
      <c r="EE217" s="120"/>
      <c r="EF217" s="120"/>
      <c r="EG217" s="120"/>
    </row>
    <row r="218" spans="1:137" s="119" customFormat="1" ht="33.75" customHeight="1" hidden="1">
      <c r="A218" s="7" t="s">
        <v>119</v>
      </c>
      <c r="B218" s="5"/>
      <c r="C218" s="5"/>
      <c r="D218" s="6">
        <v>108119.5401</v>
      </c>
      <c r="E218" s="6"/>
      <c r="F218" s="6">
        <f t="shared" si="20"/>
        <v>108119.5401</v>
      </c>
      <c r="G218" s="6">
        <v>115368.376</v>
      </c>
      <c r="H218" s="6"/>
      <c r="I218" s="6"/>
      <c r="J218" s="6">
        <f>G218</f>
        <v>115368.376</v>
      </c>
      <c r="K218" s="6"/>
      <c r="L218" s="6"/>
      <c r="M218" s="6"/>
      <c r="N218" s="6">
        <v>122269.0765</v>
      </c>
      <c r="O218" s="6"/>
      <c r="P218" s="6">
        <f t="shared" si="19"/>
        <v>122269.0765</v>
      </c>
      <c r="EB218" s="120"/>
      <c r="EC218" s="120"/>
      <c r="ED218" s="120"/>
      <c r="EE218" s="120"/>
      <c r="EF218" s="120"/>
      <c r="EG218" s="120"/>
    </row>
    <row r="219" spans="1:137" s="16" customFormat="1" ht="11.25" hidden="1">
      <c r="A219" s="4" t="s">
        <v>4</v>
      </c>
      <c r="B219" s="26"/>
      <c r="C219" s="26"/>
      <c r="D219" s="19"/>
      <c r="E219" s="19"/>
      <c r="F219" s="6"/>
      <c r="G219" s="19"/>
      <c r="H219" s="19"/>
      <c r="I219" s="19"/>
      <c r="J219" s="6"/>
      <c r="K219" s="6"/>
      <c r="L219" s="6"/>
      <c r="M219" s="6"/>
      <c r="N219" s="19"/>
      <c r="O219" s="19"/>
      <c r="P219" s="6"/>
      <c r="EB219" s="35"/>
      <c r="EC219" s="35"/>
      <c r="ED219" s="35"/>
      <c r="EE219" s="35"/>
      <c r="EF219" s="35"/>
      <c r="EG219" s="35"/>
    </row>
    <row r="220" spans="1:137" s="16" customFormat="1" ht="39" customHeight="1" hidden="1">
      <c r="A220" s="7" t="s">
        <v>351</v>
      </c>
      <c r="B220" s="5"/>
      <c r="C220" s="5"/>
      <c r="D220" s="6">
        <f>D192/D183*100</f>
        <v>100</v>
      </c>
      <c r="E220" s="6"/>
      <c r="F220" s="6">
        <f>F192/F183*100</f>
        <v>100</v>
      </c>
      <c r="G220" s="6">
        <f>G192/G183*100</f>
        <v>100</v>
      </c>
      <c r="H220" s="6"/>
      <c r="I220" s="6"/>
      <c r="J220" s="6">
        <f aca="true" t="shared" si="21" ref="J220:N221">J192/J183*100</f>
        <v>100</v>
      </c>
      <c r="K220" s="6" t="e">
        <f t="shared" si="21"/>
        <v>#DIV/0!</v>
      </c>
      <c r="L220" s="6" t="e">
        <f t="shared" si="21"/>
        <v>#DIV/0!</v>
      </c>
      <c r="M220" s="6" t="e">
        <f t="shared" si="21"/>
        <v>#DIV/0!</v>
      </c>
      <c r="N220" s="6">
        <f t="shared" si="21"/>
        <v>100</v>
      </c>
      <c r="O220" s="6"/>
      <c r="P220" s="6">
        <f>P192/P183*100</f>
        <v>100</v>
      </c>
      <c r="EB220" s="35"/>
      <c r="EC220" s="35"/>
      <c r="ED220" s="35"/>
      <c r="EE220" s="35"/>
      <c r="EF220" s="35"/>
      <c r="EG220" s="35"/>
    </row>
    <row r="221" spans="1:137" s="16" customFormat="1" ht="33" customHeight="1" hidden="1">
      <c r="A221" s="7" t="s">
        <v>352</v>
      </c>
      <c r="B221" s="5"/>
      <c r="C221" s="5"/>
      <c r="D221" s="6">
        <f>D193/D184*100</f>
        <v>11.745788667687595</v>
      </c>
      <c r="E221" s="6"/>
      <c r="F221" s="6">
        <f>F193/F184*100</f>
        <v>11.745788667687595</v>
      </c>
      <c r="G221" s="6">
        <f>G193/G184*100</f>
        <v>11.914241960183768</v>
      </c>
      <c r="H221" s="6"/>
      <c r="I221" s="6"/>
      <c r="J221" s="6">
        <f t="shared" si="21"/>
        <v>11.914241960183768</v>
      </c>
      <c r="K221" s="6" t="e">
        <f t="shared" si="21"/>
        <v>#DIV/0!</v>
      </c>
      <c r="L221" s="6" t="e">
        <f t="shared" si="21"/>
        <v>#DIV/0!</v>
      </c>
      <c r="M221" s="6" t="e">
        <f t="shared" si="21"/>
        <v>#DIV/0!</v>
      </c>
      <c r="N221" s="6">
        <f t="shared" si="21"/>
        <v>12.120980091883613</v>
      </c>
      <c r="O221" s="6"/>
      <c r="P221" s="6">
        <f>P193/P184*100</f>
        <v>12.120980091883613</v>
      </c>
      <c r="EB221" s="35"/>
      <c r="EC221" s="35"/>
      <c r="ED221" s="35"/>
      <c r="EE221" s="35"/>
      <c r="EF221" s="35"/>
      <c r="EG221" s="35"/>
    </row>
    <row r="222" spans="1:137" s="122" customFormat="1" ht="41.25" customHeight="1" hidden="1">
      <c r="A222" s="91" t="s">
        <v>410</v>
      </c>
      <c r="B222" s="83"/>
      <c r="C222" s="83"/>
      <c r="D222" s="87">
        <f>D224</f>
        <v>650000</v>
      </c>
      <c r="E222" s="87"/>
      <c r="F222" s="87">
        <f>D222</f>
        <v>650000</v>
      </c>
      <c r="G222" s="87">
        <f>G224</f>
        <v>693600</v>
      </c>
      <c r="H222" s="87"/>
      <c r="I222" s="87"/>
      <c r="J222" s="87">
        <f>G222</f>
        <v>693600</v>
      </c>
      <c r="K222" s="87"/>
      <c r="L222" s="87"/>
      <c r="M222" s="87"/>
      <c r="N222" s="87">
        <f>N224</f>
        <v>735200</v>
      </c>
      <c r="O222" s="87"/>
      <c r="P222" s="87">
        <f>N222</f>
        <v>735200</v>
      </c>
      <c r="EB222" s="123"/>
      <c r="EC222" s="123"/>
      <c r="ED222" s="123"/>
      <c r="EE222" s="123"/>
      <c r="EF222" s="123"/>
      <c r="EG222" s="123"/>
    </row>
    <row r="223" spans="1:137" s="16" customFormat="1" ht="15.75" customHeight="1" hidden="1">
      <c r="A223" s="4" t="s">
        <v>77</v>
      </c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EB223" s="35"/>
      <c r="EC223" s="35"/>
      <c r="ED223" s="35"/>
      <c r="EE223" s="35"/>
      <c r="EF223" s="35"/>
      <c r="EG223" s="35"/>
    </row>
    <row r="224" spans="1:137" s="16" customFormat="1" ht="35.25" customHeight="1" hidden="1">
      <c r="A224" s="7" t="s">
        <v>327</v>
      </c>
      <c r="B224" s="5"/>
      <c r="C224" s="5"/>
      <c r="D224" s="6">
        <v>650000</v>
      </c>
      <c r="E224" s="6"/>
      <c r="F224" s="6">
        <f>D224</f>
        <v>650000</v>
      </c>
      <c r="G224" s="6">
        <v>693600</v>
      </c>
      <c r="H224" s="6"/>
      <c r="I224" s="6"/>
      <c r="J224" s="6">
        <f>G224</f>
        <v>693600</v>
      </c>
      <c r="K224" s="6"/>
      <c r="L224" s="6"/>
      <c r="M224" s="6"/>
      <c r="N224" s="6">
        <v>735200</v>
      </c>
      <c r="O224" s="6"/>
      <c r="P224" s="6">
        <f>N224</f>
        <v>735200</v>
      </c>
      <c r="EB224" s="35"/>
      <c r="EC224" s="35"/>
      <c r="ED224" s="35"/>
      <c r="EE224" s="35"/>
      <c r="EF224" s="35"/>
      <c r="EG224" s="35"/>
    </row>
    <row r="225" spans="1:137" s="16" customFormat="1" ht="21.75" customHeight="1" hidden="1">
      <c r="A225" s="4" t="s">
        <v>236</v>
      </c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EB225" s="35"/>
      <c r="EC225" s="35"/>
      <c r="ED225" s="35"/>
      <c r="EE225" s="35"/>
      <c r="EF225" s="35"/>
      <c r="EG225" s="35"/>
    </row>
    <row r="226" spans="1:137" s="16" customFormat="1" ht="39" customHeight="1" hidden="1">
      <c r="A226" s="51" t="s">
        <v>328</v>
      </c>
      <c r="B226" s="5"/>
      <c r="C226" s="5"/>
      <c r="D226" s="6">
        <v>13</v>
      </c>
      <c r="E226" s="6"/>
      <c r="F226" s="6">
        <f>D226</f>
        <v>13</v>
      </c>
      <c r="G226" s="6">
        <v>13</v>
      </c>
      <c r="H226" s="6"/>
      <c r="I226" s="6"/>
      <c r="J226" s="6">
        <f>G226</f>
        <v>13</v>
      </c>
      <c r="K226" s="6"/>
      <c r="L226" s="6"/>
      <c r="M226" s="6"/>
      <c r="N226" s="6">
        <v>13</v>
      </c>
      <c r="O226" s="6"/>
      <c r="P226" s="6">
        <f>N226</f>
        <v>13</v>
      </c>
      <c r="EB226" s="35"/>
      <c r="EC226" s="35"/>
      <c r="ED226" s="35"/>
      <c r="EE226" s="35"/>
      <c r="EF226" s="35"/>
      <c r="EG226" s="35"/>
    </row>
    <row r="227" spans="1:137" s="16" customFormat="1" ht="23.25" customHeight="1" hidden="1">
      <c r="A227" s="4" t="s">
        <v>231</v>
      </c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EB227" s="35"/>
      <c r="EC227" s="35"/>
      <c r="ED227" s="35"/>
      <c r="EE227" s="35"/>
      <c r="EF227" s="35"/>
      <c r="EG227" s="35"/>
    </row>
    <row r="228" spans="1:137" s="16" customFormat="1" ht="35.25" customHeight="1" hidden="1">
      <c r="A228" s="7" t="s">
        <v>329</v>
      </c>
      <c r="B228" s="5"/>
      <c r="C228" s="5"/>
      <c r="D228" s="6">
        <f>D224/D226</f>
        <v>50000</v>
      </c>
      <c r="E228" s="6"/>
      <c r="F228" s="6">
        <f>D228</f>
        <v>50000</v>
      </c>
      <c r="G228" s="6">
        <f>G224/G226</f>
        <v>53353.846153846156</v>
      </c>
      <c r="H228" s="6"/>
      <c r="I228" s="6"/>
      <c r="J228" s="6">
        <f>G228</f>
        <v>53353.846153846156</v>
      </c>
      <c r="K228" s="6"/>
      <c r="L228" s="6"/>
      <c r="M228" s="6"/>
      <c r="N228" s="6">
        <f>N224/N226</f>
        <v>56553.846153846156</v>
      </c>
      <c r="O228" s="6"/>
      <c r="P228" s="6">
        <f>N228</f>
        <v>56553.846153846156</v>
      </c>
      <c r="EB228" s="35"/>
      <c r="EC228" s="35"/>
      <c r="ED228" s="35"/>
      <c r="EE228" s="35"/>
      <c r="EF228" s="35"/>
      <c r="EG228" s="35"/>
    </row>
    <row r="229" spans="1:137" s="16" customFormat="1" ht="35.25" customHeight="1" hidden="1">
      <c r="A229" s="91" t="s">
        <v>411</v>
      </c>
      <c r="B229" s="79"/>
      <c r="C229" s="79"/>
      <c r="D229" s="87">
        <f>D231</f>
        <v>640000</v>
      </c>
      <c r="E229" s="87"/>
      <c r="F229" s="87">
        <f>D229</f>
        <v>640000</v>
      </c>
      <c r="G229" s="87">
        <f>G231</f>
        <v>760000</v>
      </c>
      <c r="H229" s="87"/>
      <c r="I229" s="87"/>
      <c r="J229" s="87">
        <f>G229</f>
        <v>760000</v>
      </c>
      <c r="K229" s="87"/>
      <c r="L229" s="87"/>
      <c r="M229" s="87"/>
      <c r="N229" s="87">
        <f>N231</f>
        <v>850000</v>
      </c>
      <c r="O229" s="87"/>
      <c r="P229" s="87">
        <f>N229</f>
        <v>850000</v>
      </c>
      <c r="EB229" s="35"/>
      <c r="EC229" s="35"/>
      <c r="ED229" s="35"/>
      <c r="EE229" s="35"/>
      <c r="EF229" s="35"/>
      <c r="EG229" s="35"/>
    </row>
    <row r="230" spans="1:137" s="16" customFormat="1" ht="21.75" customHeight="1" hidden="1">
      <c r="A230" s="4" t="s">
        <v>77</v>
      </c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EB230" s="35"/>
      <c r="EC230" s="35"/>
      <c r="ED230" s="35"/>
      <c r="EE230" s="35"/>
      <c r="EF230" s="35"/>
      <c r="EG230" s="35"/>
    </row>
    <row r="231" spans="1:137" s="16" customFormat="1" ht="35.25" customHeight="1" hidden="1">
      <c r="A231" s="7" t="s">
        <v>330</v>
      </c>
      <c r="B231" s="5"/>
      <c r="C231" s="5"/>
      <c r="D231" s="6">
        <v>640000</v>
      </c>
      <c r="E231" s="6"/>
      <c r="F231" s="6">
        <f>D231</f>
        <v>640000</v>
      </c>
      <c r="G231" s="6">
        <v>760000</v>
      </c>
      <c r="H231" s="6"/>
      <c r="I231" s="6"/>
      <c r="J231" s="6">
        <f>G231</f>
        <v>760000</v>
      </c>
      <c r="K231" s="6"/>
      <c r="L231" s="6"/>
      <c r="M231" s="6"/>
      <c r="N231" s="6">
        <v>850000</v>
      </c>
      <c r="O231" s="6"/>
      <c r="P231" s="6">
        <f>N231</f>
        <v>850000</v>
      </c>
      <c r="EB231" s="35"/>
      <c r="EC231" s="35"/>
      <c r="ED231" s="35"/>
      <c r="EE231" s="35"/>
      <c r="EF231" s="35"/>
      <c r="EG231" s="35"/>
    </row>
    <row r="232" spans="1:137" s="16" customFormat="1" ht="21.75" customHeight="1" hidden="1">
      <c r="A232" s="4" t="s">
        <v>236</v>
      </c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EB232" s="35"/>
      <c r="EC232" s="35"/>
      <c r="ED232" s="35"/>
      <c r="EE232" s="35"/>
      <c r="EF232" s="35"/>
      <c r="EG232" s="35"/>
    </row>
    <row r="233" spans="1:137" s="16" customFormat="1" ht="35.25" customHeight="1" hidden="1">
      <c r="A233" s="51" t="s">
        <v>331</v>
      </c>
      <c r="B233" s="5"/>
      <c r="C233" s="5"/>
      <c r="D233" s="6">
        <v>12</v>
      </c>
      <c r="E233" s="6"/>
      <c r="F233" s="6">
        <f>D233</f>
        <v>12</v>
      </c>
      <c r="G233" s="6">
        <v>12</v>
      </c>
      <c r="H233" s="6"/>
      <c r="I233" s="6"/>
      <c r="J233" s="6">
        <f>G233</f>
        <v>12</v>
      </c>
      <c r="K233" s="6"/>
      <c r="L233" s="6"/>
      <c r="M233" s="6"/>
      <c r="N233" s="6">
        <v>12</v>
      </c>
      <c r="O233" s="6"/>
      <c r="P233" s="6">
        <f>N233</f>
        <v>12</v>
      </c>
      <c r="EB233" s="35"/>
      <c r="EC233" s="35"/>
      <c r="ED233" s="35"/>
      <c r="EE233" s="35"/>
      <c r="EF233" s="35"/>
      <c r="EG233" s="35"/>
    </row>
    <row r="234" spans="1:137" s="16" customFormat="1" ht="22.5" customHeight="1" hidden="1">
      <c r="A234" s="4" t="s">
        <v>231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B234" s="35"/>
      <c r="EC234" s="35"/>
      <c r="ED234" s="35"/>
      <c r="EE234" s="35"/>
      <c r="EF234" s="35"/>
      <c r="EG234" s="35"/>
    </row>
    <row r="235" spans="1:137" s="16" customFormat="1" ht="35.25" customHeight="1" hidden="1">
      <c r="A235" s="7" t="s">
        <v>332</v>
      </c>
      <c r="B235" s="5"/>
      <c r="C235" s="5"/>
      <c r="D235" s="6">
        <f>D231/D233</f>
        <v>53333.333333333336</v>
      </c>
      <c r="E235" s="6"/>
      <c r="F235" s="6">
        <f>D235</f>
        <v>53333.333333333336</v>
      </c>
      <c r="G235" s="6">
        <f>G231/G233</f>
        <v>63333.333333333336</v>
      </c>
      <c r="H235" s="6"/>
      <c r="I235" s="6"/>
      <c r="J235" s="6">
        <f>G235</f>
        <v>63333.333333333336</v>
      </c>
      <c r="K235" s="6"/>
      <c r="L235" s="6"/>
      <c r="M235" s="6"/>
      <c r="N235" s="6">
        <f>N231/N233</f>
        <v>70833.33333333333</v>
      </c>
      <c r="O235" s="6"/>
      <c r="P235" s="6">
        <f>N235</f>
        <v>70833.33333333333</v>
      </c>
      <c r="EB235" s="35"/>
      <c r="EC235" s="35"/>
      <c r="ED235" s="35"/>
      <c r="EE235" s="35"/>
      <c r="EF235" s="35"/>
      <c r="EG235" s="35"/>
    </row>
    <row r="236" spans="1:137" s="119" customFormat="1" ht="35.25" customHeight="1" hidden="1">
      <c r="A236" s="91" t="s">
        <v>412</v>
      </c>
      <c r="B236" s="79"/>
      <c r="C236" s="79"/>
      <c r="D236" s="87">
        <f>D238</f>
        <v>120000</v>
      </c>
      <c r="E236" s="87"/>
      <c r="F236" s="87">
        <f>D236</f>
        <v>120000</v>
      </c>
      <c r="G236" s="87">
        <f>G238</f>
        <v>128000</v>
      </c>
      <c r="H236" s="87"/>
      <c r="I236" s="87"/>
      <c r="J236" s="87">
        <f>G236</f>
        <v>128000</v>
      </c>
      <c r="K236" s="87"/>
      <c r="L236" s="87"/>
      <c r="M236" s="87"/>
      <c r="N236" s="87">
        <f>N238</f>
        <v>135700</v>
      </c>
      <c r="O236" s="87"/>
      <c r="P236" s="87">
        <f>N236</f>
        <v>135700</v>
      </c>
      <c r="EB236" s="120"/>
      <c r="EC236" s="120"/>
      <c r="ED236" s="120"/>
      <c r="EE236" s="120"/>
      <c r="EF236" s="120"/>
      <c r="EG236" s="120"/>
    </row>
    <row r="237" spans="1:137" s="16" customFormat="1" ht="23.25" customHeight="1" hidden="1">
      <c r="A237" s="4" t="s">
        <v>77</v>
      </c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EB237" s="35"/>
      <c r="EC237" s="35"/>
      <c r="ED237" s="35"/>
      <c r="EE237" s="35"/>
      <c r="EF237" s="35"/>
      <c r="EG237" s="35"/>
    </row>
    <row r="238" spans="1:137" s="16" customFormat="1" ht="30.75" customHeight="1" hidden="1">
      <c r="A238" s="7" t="s">
        <v>334</v>
      </c>
      <c r="B238" s="5"/>
      <c r="C238" s="5"/>
      <c r="D238" s="6">
        <v>120000</v>
      </c>
      <c r="E238" s="6"/>
      <c r="F238" s="6">
        <f>D238</f>
        <v>120000</v>
      </c>
      <c r="G238" s="6">
        <v>128000</v>
      </c>
      <c r="H238" s="6"/>
      <c r="I238" s="6"/>
      <c r="J238" s="6">
        <f>G238</f>
        <v>128000</v>
      </c>
      <c r="K238" s="6"/>
      <c r="L238" s="6"/>
      <c r="M238" s="6"/>
      <c r="N238" s="6">
        <v>135700</v>
      </c>
      <c r="O238" s="6"/>
      <c r="P238" s="6">
        <f>N238</f>
        <v>135700</v>
      </c>
      <c r="EB238" s="35"/>
      <c r="EC238" s="35"/>
      <c r="ED238" s="35"/>
      <c r="EE238" s="35"/>
      <c r="EF238" s="35"/>
      <c r="EG238" s="35"/>
    </row>
    <row r="239" spans="1:137" s="16" customFormat="1" ht="15.75" customHeight="1" hidden="1">
      <c r="A239" s="4" t="s">
        <v>236</v>
      </c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EB239" s="35"/>
      <c r="EC239" s="35"/>
      <c r="ED239" s="35"/>
      <c r="EE239" s="35"/>
      <c r="EF239" s="35"/>
      <c r="EG239" s="35"/>
    </row>
    <row r="240" spans="1:137" s="16" customFormat="1" ht="31.5" customHeight="1" hidden="1">
      <c r="A240" s="51" t="s">
        <v>335</v>
      </c>
      <c r="B240" s="5"/>
      <c r="C240" s="5"/>
      <c r="D240" s="6">
        <v>21</v>
      </c>
      <c r="E240" s="6"/>
      <c r="F240" s="6">
        <f>D240</f>
        <v>21</v>
      </c>
      <c r="G240" s="6">
        <v>21</v>
      </c>
      <c r="H240" s="6"/>
      <c r="I240" s="6"/>
      <c r="J240" s="6">
        <f>G240</f>
        <v>21</v>
      </c>
      <c r="K240" s="6"/>
      <c r="L240" s="6"/>
      <c r="M240" s="6"/>
      <c r="N240" s="6">
        <v>21</v>
      </c>
      <c r="O240" s="6"/>
      <c r="P240" s="6">
        <f>N240</f>
        <v>21</v>
      </c>
      <c r="EB240" s="35"/>
      <c r="EC240" s="35"/>
      <c r="ED240" s="35"/>
      <c r="EE240" s="35"/>
      <c r="EF240" s="35"/>
      <c r="EG240" s="35"/>
    </row>
    <row r="241" spans="1:137" s="16" customFormat="1" ht="16.5" customHeight="1" hidden="1">
      <c r="A241" s="4" t="s">
        <v>231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B241" s="35"/>
      <c r="EC241" s="35"/>
      <c r="ED241" s="35"/>
      <c r="EE241" s="35"/>
      <c r="EF241" s="35"/>
      <c r="EG241" s="35"/>
    </row>
    <row r="242" spans="1:137" s="16" customFormat="1" ht="35.25" customHeight="1" hidden="1">
      <c r="A242" s="7" t="s">
        <v>336</v>
      </c>
      <c r="B242" s="5"/>
      <c r="C242" s="5"/>
      <c r="D242" s="6">
        <f>D238/D240</f>
        <v>5714.285714285715</v>
      </c>
      <c r="E242" s="6"/>
      <c r="F242" s="6">
        <f>D242</f>
        <v>5714.285714285715</v>
      </c>
      <c r="G242" s="6">
        <f>G238/G240</f>
        <v>6095.238095238095</v>
      </c>
      <c r="H242" s="6"/>
      <c r="I242" s="6"/>
      <c r="J242" s="6">
        <f>J238/J240</f>
        <v>6095.238095238095</v>
      </c>
      <c r="K242" s="6"/>
      <c r="L242" s="6"/>
      <c r="M242" s="6"/>
      <c r="N242" s="6">
        <f>N238/N240</f>
        <v>6461.9047619047615</v>
      </c>
      <c r="O242" s="6"/>
      <c r="P242" s="6">
        <f>N242</f>
        <v>6461.9047619047615</v>
      </c>
      <c r="EB242" s="35"/>
      <c r="EC242" s="35"/>
      <c r="ED242" s="35"/>
      <c r="EE242" s="35"/>
      <c r="EF242" s="35"/>
      <c r="EG242" s="35"/>
    </row>
    <row r="243" spans="1:137" s="119" customFormat="1" ht="35.25" customHeight="1" hidden="1">
      <c r="A243" s="91" t="s">
        <v>413</v>
      </c>
      <c r="B243" s="79"/>
      <c r="C243" s="79"/>
      <c r="D243" s="80"/>
      <c r="E243" s="87">
        <f>E245</f>
        <v>32410000</v>
      </c>
      <c r="F243" s="87">
        <f>E243</f>
        <v>32410000</v>
      </c>
      <c r="G243" s="87"/>
      <c r="H243" s="87">
        <f>H245</f>
        <v>10000000</v>
      </c>
      <c r="I243" s="87"/>
      <c r="J243" s="87">
        <f>H243</f>
        <v>10000000</v>
      </c>
      <c r="K243" s="87"/>
      <c r="L243" s="87"/>
      <c r="M243" s="87"/>
      <c r="N243" s="87"/>
      <c r="O243" s="87">
        <f>O245</f>
        <v>10000000</v>
      </c>
      <c r="P243" s="87">
        <f>O243</f>
        <v>10000000</v>
      </c>
      <c r="EB243" s="120"/>
      <c r="EC243" s="120"/>
      <c r="ED243" s="120"/>
      <c r="EE243" s="120"/>
      <c r="EF243" s="120"/>
      <c r="EG243" s="120"/>
    </row>
    <row r="244" spans="1:137" s="16" customFormat="1" ht="20.25" customHeight="1" hidden="1">
      <c r="A244" s="4" t="s">
        <v>77</v>
      </c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EB244" s="35"/>
      <c r="EC244" s="35"/>
      <c r="ED244" s="35"/>
      <c r="EE244" s="35"/>
      <c r="EF244" s="35"/>
      <c r="EG244" s="35"/>
    </row>
    <row r="245" spans="1:137" s="16" customFormat="1" ht="35.25" customHeight="1" hidden="1">
      <c r="A245" s="7" t="s">
        <v>319</v>
      </c>
      <c r="B245" s="5"/>
      <c r="C245" s="5"/>
      <c r="D245" s="6"/>
      <c r="E245" s="6">
        <v>32410000</v>
      </c>
      <c r="F245" s="6">
        <f>E245</f>
        <v>32410000</v>
      </c>
      <c r="G245" s="6"/>
      <c r="H245" s="6">
        <v>10000000</v>
      </c>
      <c r="I245" s="6"/>
      <c r="J245" s="6">
        <f>H245</f>
        <v>10000000</v>
      </c>
      <c r="K245" s="6"/>
      <c r="L245" s="6"/>
      <c r="M245" s="6"/>
      <c r="N245" s="6"/>
      <c r="O245" s="6">
        <v>10000000</v>
      </c>
      <c r="P245" s="6">
        <f>O245</f>
        <v>10000000</v>
      </c>
      <c r="EB245" s="35"/>
      <c r="EC245" s="35"/>
      <c r="ED245" s="35"/>
      <c r="EE245" s="35"/>
      <c r="EF245" s="35"/>
      <c r="EG245" s="35"/>
    </row>
    <row r="246" spans="1:137" s="16" customFormat="1" ht="21" customHeight="1" hidden="1">
      <c r="A246" s="4" t="s">
        <v>236</v>
      </c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EB246" s="35"/>
      <c r="EC246" s="35"/>
      <c r="ED246" s="35"/>
      <c r="EE246" s="35"/>
      <c r="EF246" s="35"/>
      <c r="EG246" s="35"/>
    </row>
    <row r="247" spans="1:137" s="16" customFormat="1" ht="35.25" customHeight="1" hidden="1">
      <c r="A247" s="51" t="s">
        <v>320</v>
      </c>
      <c r="B247" s="5"/>
      <c r="C247" s="5"/>
      <c r="D247" s="6"/>
      <c r="E247" s="6">
        <v>2</v>
      </c>
      <c r="F247" s="6">
        <f>E247</f>
        <v>2</v>
      </c>
      <c r="G247" s="6"/>
      <c r="H247" s="6">
        <v>1</v>
      </c>
      <c r="I247" s="6"/>
      <c r="J247" s="6">
        <f>H247</f>
        <v>1</v>
      </c>
      <c r="K247" s="6"/>
      <c r="L247" s="6"/>
      <c r="M247" s="6"/>
      <c r="N247" s="6"/>
      <c r="O247" s="6">
        <v>1</v>
      </c>
      <c r="P247" s="6">
        <v>1</v>
      </c>
      <c r="EB247" s="35"/>
      <c r="EC247" s="35"/>
      <c r="ED247" s="35"/>
      <c r="EE247" s="35"/>
      <c r="EF247" s="35"/>
      <c r="EG247" s="35"/>
    </row>
    <row r="248" spans="1:137" s="16" customFormat="1" ht="21.75" customHeight="1" hidden="1">
      <c r="A248" s="4" t="s">
        <v>231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B248" s="35"/>
      <c r="EC248" s="35"/>
      <c r="ED248" s="35"/>
      <c r="EE248" s="35"/>
      <c r="EF248" s="35"/>
      <c r="EG248" s="35"/>
    </row>
    <row r="249" spans="1:137" s="16" customFormat="1" ht="35.25" customHeight="1" hidden="1">
      <c r="A249" s="7" t="s">
        <v>321</v>
      </c>
      <c r="B249" s="5"/>
      <c r="C249" s="5"/>
      <c r="D249" s="6"/>
      <c r="E249" s="6">
        <f>E245/E247</f>
        <v>16205000</v>
      </c>
      <c r="F249" s="6">
        <f>E249</f>
        <v>16205000</v>
      </c>
      <c r="G249" s="6"/>
      <c r="H249" s="6">
        <f>H245/H247</f>
        <v>10000000</v>
      </c>
      <c r="I249" s="6"/>
      <c r="J249" s="6">
        <f>H249</f>
        <v>10000000</v>
      </c>
      <c r="K249" s="6"/>
      <c r="L249" s="6"/>
      <c r="M249" s="6"/>
      <c r="N249" s="6"/>
      <c r="O249" s="6">
        <f>O245/O247</f>
        <v>10000000</v>
      </c>
      <c r="P249" s="6">
        <f>O249</f>
        <v>10000000</v>
      </c>
      <c r="EB249" s="35"/>
      <c r="EC249" s="35"/>
      <c r="ED249" s="35"/>
      <c r="EE249" s="35"/>
      <c r="EF249" s="35"/>
      <c r="EG249" s="35"/>
    </row>
    <row r="250" spans="1:137" s="197" customFormat="1" ht="66" customHeight="1" hidden="1">
      <c r="A250" s="200" t="s">
        <v>414</v>
      </c>
      <c r="B250" s="196"/>
      <c r="C250" s="196"/>
      <c r="D250" s="199">
        <f>D251+D265+D258+D272+D279+D286+D300+D293</f>
        <v>26141100</v>
      </c>
      <c r="E250" s="199">
        <f aca="true" t="shared" si="22" ref="E250:O250">E251+E265+E258+E272+E279+E286+E300</f>
        <v>100000</v>
      </c>
      <c r="F250" s="199">
        <f>D250+E250</f>
        <v>26241100</v>
      </c>
      <c r="G250" s="199">
        <f t="shared" si="22"/>
        <v>27723400</v>
      </c>
      <c r="H250" s="199">
        <f t="shared" si="22"/>
        <v>0</v>
      </c>
      <c r="I250" s="199">
        <f t="shared" si="22"/>
        <v>0</v>
      </c>
      <c r="J250" s="199">
        <f>G250+H250</f>
        <v>27723400</v>
      </c>
      <c r="K250" s="199">
        <f t="shared" si="22"/>
        <v>0</v>
      </c>
      <c r="L250" s="199">
        <f t="shared" si="22"/>
        <v>0</v>
      </c>
      <c r="M250" s="199">
        <f t="shared" si="22"/>
        <v>0</v>
      </c>
      <c r="N250" s="199">
        <f t="shared" si="22"/>
        <v>29970800</v>
      </c>
      <c r="O250" s="199">
        <f t="shared" si="22"/>
        <v>0</v>
      </c>
      <c r="P250" s="199">
        <f>N250+O250</f>
        <v>29970800</v>
      </c>
      <c r="EB250" s="198"/>
      <c r="EC250" s="198"/>
      <c r="ED250" s="198"/>
      <c r="EE250" s="198"/>
      <c r="EF250" s="198"/>
      <c r="EG250" s="198"/>
    </row>
    <row r="251" spans="1:137" s="119" customFormat="1" ht="24" customHeight="1" hidden="1">
      <c r="A251" s="91" t="s">
        <v>415</v>
      </c>
      <c r="B251" s="79"/>
      <c r="C251" s="79"/>
      <c r="D251" s="87">
        <f>D253</f>
        <v>15465300</v>
      </c>
      <c r="E251" s="87"/>
      <c r="F251" s="87">
        <f>D251</f>
        <v>15465300</v>
      </c>
      <c r="G251" s="87">
        <f>G253</f>
        <v>16498100</v>
      </c>
      <c r="H251" s="87"/>
      <c r="I251" s="87"/>
      <c r="J251" s="87">
        <f>G251</f>
        <v>16498100</v>
      </c>
      <c r="K251" s="87"/>
      <c r="L251" s="87"/>
      <c r="M251" s="87"/>
      <c r="N251" s="87">
        <f>N253</f>
        <v>17435000</v>
      </c>
      <c r="O251" s="87"/>
      <c r="P251" s="87">
        <f>N251</f>
        <v>17435000</v>
      </c>
      <c r="EB251" s="120"/>
      <c r="EC251" s="120"/>
      <c r="ED251" s="120"/>
      <c r="EE251" s="120"/>
      <c r="EF251" s="120"/>
      <c r="EG251" s="120"/>
    </row>
    <row r="252" spans="1:137" s="16" customFormat="1" ht="18.75" customHeight="1" hidden="1">
      <c r="A252" s="4" t="s">
        <v>77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B252" s="35"/>
      <c r="EC252" s="35"/>
      <c r="ED252" s="35"/>
      <c r="EE252" s="35"/>
      <c r="EF252" s="35"/>
      <c r="EG252" s="35"/>
    </row>
    <row r="253" spans="1:137" s="16" customFormat="1" ht="16.5" customHeight="1" hidden="1">
      <c r="A253" s="7" t="s">
        <v>266</v>
      </c>
      <c r="B253" s="5"/>
      <c r="C253" s="5"/>
      <c r="D253" s="6">
        <f>15415300+50000</f>
        <v>15465300</v>
      </c>
      <c r="E253" s="6"/>
      <c r="F253" s="6">
        <f>D253</f>
        <v>15465300</v>
      </c>
      <c r="G253" s="6">
        <f>16448100+50000</f>
        <v>16498100</v>
      </c>
      <c r="H253" s="6"/>
      <c r="I253" s="6"/>
      <c r="J253" s="6">
        <f>G253</f>
        <v>16498100</v>
      </c>
      <c r="K253" s="6"/>
      <c r="L253" s="6"/>
      <c r="M253" s="6"/>
      <c r="N253" s="6">
        <v>17435000</v>
      </c>
      <c r="O253" s="6"/>
      <c r="P253" s="6">
        <f>N253</f>
        <v>17435000</v>
      </c>
      <c r="EB253" s="35"/>
      <c r="EC253" s="35"/>
      <c r="ED253" s="35"/>
      <c r="EE253" s="35"/>
      <c r="EF253" s="35"/>
      <c r="EG253" s="35"/>
    </row>
    <row r="254" spans="1:137" s="16" customFormat="1" ht="17.25" customHeight="1" hidden="1">
      <c r="A254" s="4" t="s">
        <v>236</v>
      </c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EB254" s="35"/>
      <c r="EC254" s="35"/>
      <c r="ED254" s="35"/>
      <c r="EE254" s="35"/>
      <c r="EF254" s="35"/>
      <c r="EG254" s="35"/>
    </row>
    <row r="255" spans="1:137" s="16" customFormat="1" ht="16.5" customHeight="1" hidden="1">
      <c r="A255" s="51" t="s">
        <v>267</v>
      </c>
      <c r="B255" s="5"/>
      <c r="C255" s="5"/>
      <c r="D255" s="6">
        <v>36</v>
      </c>
      <c r="E255" s="6"/>
      <c r="F255" s="6">
        <f>D255</f>
        <v>36</v>
      </c>
      <c r="G255" s="6">
        <f>D255</f>
        <v>36</v>
      </c>
      <c r="H255" s="6"/>
      <c r="I255" s="6"/>
      <c r="J255" s="6">
        <f>G255</f>
        <v>36</v>
      </c>
      <c r="K255" s="6"/>
      <c r="L255" s="6"/>
      <c r="M255" s="6"/>
      <c r="N255" s="6">
        <f>J255</f>
        <v>36</v>
      </c>
      <c r="O255" s="6"/>
      <c r="P255" s="6">
        <f>N255</f>
        <v>36</v>
      </c>
      <c r="EB255" s="35"/>
      <c r="EC255" s="35"/>
      <c r="ED255" s="35"/>
      <c r="EE255" s="35"/>
      <c r="EF255" s="35"/>
      <c r="EG255" s="35"/>
    </row>
    <row r="256" spans="1:137" s="16" customFormat="1" ht="18.75" customHeight="1" hidden="1">
      <c r="A256" s="4" t="s">
        <v>231</v>
      </c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EB256" s="35"/>
      <c r="EC256" s="35"/>
      <c r="ED256" s="35"/>
      <c r="EE256" s="35"/>
      <c r="EF256" s="35"/>
      <c r="EG256" s="35"/>
    </row>
    <row r="257" spans="1:137" s="16" customFormat="1" ht="27.75" customHeight="1" hidden="1">
      <c r="A257" s="7" t="s">
        <v>268</v>
      </c>
      <c r="B257" s="5"/>
      <c r="C257" s="5"/>
      <c r="D257" s="6">
        <f>D253/D255</f>
        <v>429591.6666666667</v>
      </c>
      <c r="E257" s="6"/>
      <c r="F257" s="6">
        <f>D257</f>
        <v>429591.6666666667</v>
      </c>
      <c r="G257" s="6">
        <f>G253/G255</f>
        <v>458280.55555555556</v>
      </c>
      <c r="H257" s="6"/>
      <c r="I257" s="6"/>
      <c r="J257" s="6">
        <f>G257</f>
        <v>458280.55555555556</v>
      </c>
      <c r="K257" s="6"/>
      <c r="L257" s="6"/>
      <c r="M257" s="6"/>
      <c r="N257" s="6">
        <f>N253/N255</f>
        <v>484305.55555555556</v>
      </c>
      <c r="O257" s="6"/>
      <c r="P257" s="6">
        <f>N257</f>
        <v>484305.55555555556</v>
      </c>
      <c r="EB257" s="35"/>
      <c r="EC257" s="35"/>
      <c r="ED257" s="35"/>
      <c r="EE257" s="35"/>
      <c r="EF257" s="35"/>
      <c r="EG257" s="35"/>
    </row>
    <row r="258" spans="1:137" s="119" customFormat="1" ht="27.75" customHeight="1" hidden="1">
      <c r="A258" s="91" t="s">
        <v>416</v>
      </c>
      <c r="B258" s="79"/>
      <c r="C258" s="79"/>
      <c r="D258" s="80">
        <f>D260</f>
        <v>4674800</v>
      </c>
      <c r="E258" s="80"/>
      <c r="F258" s="80">
        <f>D258</f>
        <v>4674800</v>
      </c>
      <c r="G258" s="80">
        <f>G260</f>
        <v>4826500</v>
      </c>
      <c r="H258" s="80"/>
      <c r="I258" s="80"/>
      <c r="J258" s="80">
        <f>G258</f>
        <v>4826500</v>
      </c>
      <c r="K258" s="80"/>
      <c r="L258" s="80"/>
      <c r="M258" s="80"/>
      <c r="N258" s="80">
        <f>N260</f>
        <v>5385700</v>
      </c>
      <c r="O258" s="80"/>
      <c r="P258" s="80">
        <f>N258</f>
        <v>5385700</v>
      </c>
      <c r="EB258" s="120"/>
      <c r="EC258" s="120"/>
      <c r="ED258" s="120"/>
      <c r="EE258" s="120"/>
      <c r="EF258" s="120"/>
      <c r="EG258" s="120"/>
    </row>
    <row r="259" spans="1:137" s="16" customFormat="1" ht="19.5" customHeight="1" hidden="1">
      <c r="A259" s="4" t="s">
        <v>77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B259" s="35"/>
      <c r="EC259" s="35"/>
      <c r="ED259" s="35"/>
      <c r="EE259" s="35"/>
      <c r="EF259" s="35"/>
      <c r="EG259" s="35"/>
    </row>
    <row r="260" spans="1:137" s="16" customFormat="1" ht="27.75" customHeight="1" hidden="1">
      <c r="A260" s="7" t="s">
        <v>269</v>
      </c>
      <c r="B260" s="5"/>
      <c r="C260" s="5"/>
      <c r="D260" s="6">
        <v>4674800</v>
      </c>
      <c r="E260" s="6"/>
      <c r="F260" s="6">
        <f>D260</f>
        <v>4674800</v>
      </c>
      <c r="G260" s="6">
        <v>4826500</v>
      </c>
      <c r="H260" s="6"/>
      <c r="I260" s="6"/>
      <c r="J260" s="6">
        <f>G260</f>
        <v>4826500</v>
      </c>
      <c r="K260" s="6"/>
      <c r="L260" s="6"/>
      <c r="M260" s="6"/>
      <c r="N260" s="6">
        <v>5385700</v>
      </c>
      <c r="O260" s="6"/>
      <c r="P260" s="6">
        <f>N260</f>
        <v>5385700</v>
      </c>
      <c r="EB260" s="35"/>
      <c r="EC260" s="35"/>
      <c r="ED260" s="35"/>
      <c r="EE260" s="35"/>
      <c r="EF260" s="35"/>
      <c r="EG260" s="35"/>
    </row>
    <row r="261" spans="1:137" s="16" customFormat="1" ht="20.25" customHeight="1" hidden="1">
      <c r="A261" s="4" t="s">
        <v>236</v>
      </c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EB261" s="35"/>
      <c r="EC261" s="35"/>
      <c r="ED261" s="35"/>
      <c r="EE261" s="35"/>
      <c r="EF261" s="35"/>
      <c r="EG261" s="35"/>
    </row>
    <row r="262" spans="1:137" s="16" customFormat="1" ht="38.25" customHeight="1" hidden="1">
      <c r="A262" s="51" t="s">
        <v>270</v>
      </c>
      <c r="B262" s="5"/>
      <c r="C262" s="5"/>
      <c r="D262" s="6">
        <v>36</v>
      </c>
      <c r="E262" s="6"/>
      <c r="F262" s="6">
        <f>D262</f>
        <v>36</v>
      </c>
      <c r="G262" s="6">
        <f>F262</f>
        <v>36</v>
      </c>
      <c r="H262" s="6"/>
      <c r="I262" s="6"/>
      <c r="J262" s="6">
        <f>G262</f>
        <v>36</v>
      </c>
      <c r="K262" s="6"/>
      <c r="L262" s="6"/>
      <c r="M262" s="6"/>
      <c r="N262" s="6">
        <v>36</v>
      </c>
      <c r="O262" s="6"/>
      <c r="P262" s="6">
        <f>N262</f>
        <v>36</v>
      </c>
      <c r="EB262" s="35"/>
      <c r="EC262" s="35"/>
      <c r="ED262" s="35"/>
      <c r="EE262" s="35"/>
      <c r="EF262" s="35"/>
      <c r="EG262" s="35"/>
    </row>
    <row r="263" spans="1:137" s="16" customFormat="1" ht="18" customHeight="1" hidden="1">
      <c r="A263" s="4" t="s">
        <v>231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B263" s="35"/>
      <c r="EC263" s="35"/>
      <c r="ED263" s="35"/>
      <c r="EE263" s="35"/>
      <c r="EF263" s="35"/>
      <c r="EG263" s="35"/>
    </row>
    <row r="264" spans="1:137" s="16" customFormat="1" ht="27.75" customHeight="1" hidden="1">
      <c r="A264" s="7" t="s">
        <v>271</v>
      </c>
      <c r="B264" s="5"/>
      <c r="C264" s="5"/>
      <c r="D264" s="6">
        <f>D260/D262</f>
        <v>129855.55555555556</v>
      </c>
      <c r="E264" s="6"/>
      <c r="F264" s="6">
        <f>F260/F262</f>
        <v>129855.55555555556</v>
      </c>
      <c r="G264" s="6">
        <f>G260/G262</f>
        <v>134069.44444444444</v>
      </c>
      <c r="H264" s="6"/>
      <c r="I264" s="6"/>
      <c r="J264" s="6">
        <f>G264</f>
        <v>134069.44444444444</v>
      </c>
      <c r="K264" s="6"/>
      <c r="L264" s="6"/>
      <c r="M264" s="6"/>
      <c r="N264" s="6">
        <f>N260/N262</f>
        <v>149602.77777777778</v>
      </c>
      <c r="O264" s="6"/>
      <c r="P264" s="6">
        <f>N264</f>
        <v>149602.77777777778</v>
      </c>
      <c r="EB264" s="35"/>
      <c r="EC264" s="35"/>
      <c r="ED264" s="35"/>
      <c r="EE264" s="35"/>
      <c r="EF264" s="35"/>
      <c r="EG264" s="35"/>
    </row>
    <row r="265" spans="1:137" s="122" customFormat="1" ht="27.75" customHeight="1" hidden="1">
      <c r="A265" s="91" t="s">
        <v>417</v>
      </c>
      <c r="B265" s="83"/>
      <c r="C265" s="83"/>
      <c r="D265" s="87">
        <f>D267</f>
        <v>5251300</v>
      </c>
      <c r="E265" s="87"/>
      <c r="F265" s="87">
        <f>D265</f>
        <v>5251300</v>
      </c>
      <c r="G265" s="87">
        <f>G267</f>
        <v>5928700</v>
      </c>
      <c r="H265" s="87"/>
      <c r="I265" s="87"/>
      <c r="J265" s="87">
        <f>G265</f>
        <v>5928700</v>
      </c>
      <c r="K265" s="87"/>
      <c r="L265" s="87"/>
      <c r="M265" s="87"/>
      <c r="N265" s="87">
        <f>N267</f>
        <v>6628300</v>
      </c>
      <c r="O265" s="87"/>
      <c r="P265" s="87">
        <f>N265</f>
        <v>6628300</v>
      </c>
      <c r="EB265" s="123"/>
      <c r="EC265" s="123"/>
      <c r="ED265" s="123"/>
      <c r="EE265" s="123"/>
      <c r="EF265" s="123"/>
      <c r="EG265" s="123"/>
    </row>
    <row r="266" spans="1:137" s="16" customFormat="1" ht="21.75" customHeight="1" hidden="1">
      <c r="A266" s="4" t="s">
        <v>77</v>
      </c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EB266" s="35"/>
      <c r="EC266" s="35"/>
      <c r="ED266" s="35"/>
      <c r="EE266" s="35"/>
      <c r="EF266" s="35"/>
      <c r="EG266" s="35"/>
    </row>
    <row r="267" spans="1:137" s="16" customFormat="1" ht="27.75" customHeight="1" hidden="1">
      <c r="A267" s="7" t="s">
        <v>272</v>
      </c>
      <c r="B267" s="5"/>
      <c r="C267" s="5"/>
      <c r="D267" s="6">
        <v>5251300</v>
      </c>
      <c r="E267" s="6"/>
      <c r="F267" s="6">
        <f>D267</f>
        <v>5251300</v>
      </c>
      <c r="G267" s="6">
        <v>5928700</v>
      </c>
      <c r="H267" s="6"/>
      <c r="I267" s="6"/>
      <c r="J267" s="6">
        <f>G267</f>
        <v>5928700</v>
      </c>
      <c r="K267" s="6"/>
      <c r="L267" s="6"/>
      <c r="M267" s="6"/>
      <c r="N267" s="6">
        <v>6628300</v>
      </c>
      <c r="O267" s="6"/>
      <c r="P267" s="6">
        <f>N267</f>
        <v>6628300</v>
      </c>
      <c r="EB267" s="35"/>
      <c r="EC267" s="35"/>
      <c r="ED267" s="35"/>
      <c r="EE267" s="35"/>
      <c r="EF267" s="35"/>
      <c r="EG267" s="35"/>
    </row>
    <row r="268" spans="1:137" s="16" customFormat="1" ht="18.75" customHeight="1" hidden="1">
      <c r="A268" s="4" t="s">
        <v>236</v>
      </c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EB268" s="35"/>
      <c r="EC268" s="35"/>
      <c r="ED268" s="35"/>
      <c r="EE268" s="35"/>
      <c r="EF268" s="35"/>
      <c r="EG268" s="35"/>
    </row>
    <row r="269" spans="1:137" s="16" customFormat="1" ht="21.75" customHeight="1" hidden="1">
      <c r="A269" s="7" t="s">
        <v>101</v>
      </c>
      <c r="B269" s="5"/>
      <c r="C269" s="5"/>
      <c r="D269" s="6">
        <v>1600</v>
      </c>
      <c r="E269" s="6"/>
      <c r="F269" s="6">
        <f>D269</f>
        <v>1600</v>
      </c>
      <c r="G269" s="6">
        <v>1600</v>
      </c>
      <c r="H269" s="6"/>
      <c r="I269" s="6"/>
      <c r="J269" s="6">
        <f>G269</f>
        <v>1600</v>
      </c>
      <c r="K269" s="6"/>
      <c r="L269" s="6"/>
      <c r="M269" s="6"/>
      <c r="N269" s="6">
        <f>J269</f>
        <v>1600</v>
      </c>
      <c r="O269" s="6"/>
      <c r="P269" s="6">
        <f>N269</f>
        <v>1600</v>
      </c>
      <c r="EB269" s="35"/>
      <c r="EC269" s="35"/>
      <c r="ED269" s="35"/>
      <c r="EE269" s="35"/>
      <c r="EF269" s="35"/>
      <c r="EG269" s="35"/>
    </row>
    <row r="270" spans="1:137" s="16" customFormat="1" ht="21" customHeight="1" hidden="1">
      <c r="A270" s="4" t="s">
        <v>231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B270" s="35"/>
      <c r="EC270" s="35"/>
      <c r="ED270" s="35"/>
      <c r="EE270" s="35"/>
      <c r="EF270" s="35"/>
      <c r="EG270" s="35"/>
    </row>
    <row r="271" spans="1:137" s="16" customFormat="1" ht="18" customHeight="1" hidden="1">
      <c r="A271" s="7" t="s">
        <v>273</v>
      </c>
      <c r="B271" s="5"/>
      <c r="C271" s="5"/>
      <c r="D271" s="6">
        <f>D267/D269</f>
        <v>3282.0625</v>
      </c>
      <c r="E271" s="6"/>
      <c r="F271" s="6">
        <f>D271</f>
        <v>3282.0625</v>
      </c>
      <c r="G271" s="6">
        <f>G267/G269</f>
        <v>3705.4375</v>
      </c>
      <c r="H271" s="6"/>
      <c r="I271" s="6"/>
      <c r="J271" s="6">
        <f>G271</f>
        <v>3705.4375</v>
      </c>
      <c r="K271" s="6"/>
      <c r="L271" s="6"/>
      <c r="M271" s="6"/>
      <c r="N271" s="6">
        <f>N267/N269</f>
        <v>4142.6875</v>
      </c>
      <c r="O271" s="6"/>
      <c r="P271" s="6">
        <f>N271</f>
        <v>4142.6875</v>
      </c>
      <c r="EB271" s="35"/>
      <c r="EC271" s="35"/>
      <c r="ED271" s="35"/>
      <c r="EE271" s="35"/>
      <c r="EF271" s="35"/>
      <c r="EG271" s="35"/>
    </row>
    <row r="272" spans="1:137" s="122" customFormat="1" ht="27.75" customHeight="1" hidden="1">
      <c r="A272" s="91" t="s">
        <v>418</v>
      </c>
      <c r="B272" s="83"/>
      <c r="C272" s="83"/>
      <c r="D272" s="87">
        <f>D274</f>
        <v>359700</v>
      </c>
      <c r="E272" s="87"/>
      <c r="F272" s="87">
        <f>D272</f>
        <v>359700</v>
      </c>
      <c r="G272" s="87">
        <f>G274</f>
        <v>406100</v>
      </c>
      <c r="H272" s="87"/>
      <c r="I272" s="87"/>
      <c r="J272" s="87">
        <f>G272</f>
        <v>406100</v>
      </c>
      <c r="K272" s="87"/>
      <c r="L272" s="87"/>
      <c r="M272" s="87"/>
      <c r="N272" s="87">
        <f>N274</f>
        <v>454000</v>
      </c>
      <c r="O272" s="87"/>
      <c r="P272" s="87">
        <f>N272</f>
        <v>454000</v>
      </c>
      <c r="EB272" s="123"/>
      <c r="EC272" s="123"/>
      <c r="ED272" s="123"/>
      <c r="EE272" s="123"/>
      <c r="EF272" s="123"/>
      <c r="EG272" s="123"/>
    </row>
    <row r="273" spans="1:137" s="16" customFormat="1" ht="21" customHeight="1" hidden="1">
      <c r="A273" s="4" t="s">
        <v>77</v>
      </c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EB273" s="35"/>
      <c r="EC273" s="35"/>
      <c r="ED273" s="35"/>
      <c r="EE273" s="35"/>
      <c r="EF273" s="35"/>
      <c r="EG273" s="35"/>
    </row>
    <row r="274" spans="1:137" s="16" customFormat="1" ht="21.75" customHeight="1" hidden="1">
      <c r="A274" s="7" t="s">
        <v>274</v>
      </c>
      <c r="B274" s="5"/>
      <c r="C274" s="5"/>
      <c r="D274" s="6">
        <v>359700</v>
      </c>
      <c r="E274" s="6"/>
      <c r="F274" s="6">
        <f>D274</f>
        <v>359700</v>
      </c>
      <c r="G274" s="6">
        <v>406100</v>
      </c>
      <c r="H274" s="6"/>
      <c r="I274" s="6"/>
      <c r="J274" s="6">
        <f>G274</f>
        <v>406100</v>
      </c>
      <c r="K274" s="6"/>
      <c r="L274" s="6"/>
      <c r="M274" s="6"/>
      <c r="N274" s="6">
        <v>454000</v>
      </c>
      <c r="O274" s="6"/>
      <c r="P274" s="6">
        <f>N274</f>
        <v>454000</v>
      </c>
      <c r="EB274" s="35"/>
      <c r="EC274" s="35"/>
      <c r="ED274" s="35"/>
      <c r="EE274" s="35"/>
      <c r="EF274" s="35"/>
      <c r="EG274" s="35"/>
    </row>
    <row r="275" spans="1:137" s="16" customFormat="1" ht="18.75" customHeight="1" hidden="1">
      <c r="A275" s="4" t="s">
        <v>236</v>
      </c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EB275" s="35"/>
      <c r="EC275" s="35"/>
      <c r="ED275" s="35"/>
      <c r="EE275" s="35"/>
      <c r="EF275" s="35"/>
      <c r="EG275" s="35"/>
    </row>
    <row r="276" spans="1:137" s="16" customFormat="1" ht="20.25" customHeight="1" hidden="1">
      <c r="A276" s="7" t="s">
        <v>161</v>
      </c>
      <c r="B276" s="5"/>
      <c r="C276" s="5"/>
      <c r="D276" s="6">
        <v>89</v>
      </c>
      <c r="E276" s="6"/>
      <c r="F276" s="6">
        <f>D276</f>
        <v>89</v>
      </c>
      <c r="G276" s="6">
        <v>90</v>
      </c>
      <c r="H276" s="6"/>
      <c r="I276" s="6"/>
      <c r="J276" s="6">
        <f>G276</f>
        <v>90</v>
      </c>
      <c r="K276" s="6"/>
      <c r="L276" s="6"/>
      <c r="M276" s="6"/>
      <c r="N276" s="6">
        <v>90</v>
      </c>
      <c r="O276" s="6"/>
      <c r="P276" s="6">
        <v>90</v>
      </c>
      <c r="EB276" s="35"/>
      <c r="EC276" s="35"/>
      <c r="ED276" s="35"/>
      <c r="EE276" s="35"/>
      <c r="EF276" s="35"/>
      <c r="EG276" s="35"/>
    </row>
    <row r="277" spans="1:137" s="16" customFormat="1" ht="20.25" customHeight="1" hidden="1">
      <c r="A277" s="4" t="s">
        <v>231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B277" s="35"/>
      <c r="EC277" s="35"/>
      <c r="ED277" s="35"/>
      <c r="EE277" s="35"/>
      <c r="EF277" s="35"/>
      <c r="EG277" s="35"/>
    </row>
    <row r="278" spans="1:137" s="16" customFormat="1" ht="21.75" customHeight="1" hidden="1">
      <c r="A278" s="7" t="s">
        <v>108</v>
      </c>
      <c r="B278" s="5"/>
      <c r="C278" s="5"/>
      <c r="D278" s="6">
        <f>D274/D276</f>
        <v>4041.5730337078653</v>
      </c>
      <c r="E278" s="6"/>
      <c r="F278" s="6">
        <f>D278</f>
        <v>4041.5730337078653</v>
      </c>
      <c r="G278" s="6">
        <f>G274/G276</f>
        <v>4512.222222222223</v>
      </c>
      <c r="H278" s="6"/>
      <c r="I278" s="6"/>
      <c r="J278" s="6">
        <f>G278</f>
        <v>4512.222222222223</v>
      </c>
      <c r="K278" s="6"/>
      <c r="L278" s="6"/>
      <c r="M278" s="6"/>
      <c r="N278" s="6">
        <f>N274/N276</f>
        <v>5044.444444444444</v>
      </c>
      <c r="O278" s="6"/>
      <c r="P278" s="6">
        <f>N278</f>
        <v>5044.444444444444</v>
      </c>
      <c r="EB278" s="35"/>
      <c r="EC278" s="35"/>
      <c r="ED278" s="35"/>
      <c r="EE278" s="35"/>
      <c r="EF278" s="35"/>
      <c r="EG278" s="35"/>
    </row>
    <row r="279" spans="1:137" s="122" customFormat="1" ht="24" customHeight="1" hidden="1">
      <c r="A279" s="91" t="s">
        <v>419</v>
      </c>
      <c r="B279" s="83"/>
      <c r="C279" s="83"/>
      <c r="D279" s="87">
        <f>D281</f>
        <v>60000</v>
      </c>
      <c r="E279" s="87"/>
      <c r="F279" s="87">
        <f>D279</f>
        <v>60000</v>
      </c>
      <c r="G279" s="87">
        <f>G281</f>
        <v>64000</v>
      </c>
      <c r="H279" s="87"/>
      <c r="I279" s="87"/>
      <c r="J279" s="87">
        <f>G279</f>
        <v>64000</v>
      </c>
      <c r="K279" s="87"/>
      <c r="L279" s="87"/>
      <c r="M279" s="87"/>
      <c r="N279" s="87">
        <f>N281</f>
        <v>67800</v>
      </c>
      <c r="O279" s="87"/>
      <c r="P279" s="87">
        <f>N279</f>
        <v>67800</v>
      </c>
      <c r="EB279" s="123"/>
      <c r="EC279" s="123"/>
      <c r="ED279" s="123"/>
      <c r="EE279" s="123"/>
      <c r="EF279" s="123"/>
      <c r="EG279" s="123"/>
    </row>
    <row r="280" spans="1:137" s="16" customFormat="1" ht="21.75" customHeight="1" hidden="1">
      <c r="A280" s="4" t="s">
        <v>77</v>
      </c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EB280" s="35"/>
      <c r="EC280" s="35"/>
      <c r="ED280" s="35"/>
      <c r="EE280" s="35"/>
      <c r="EF280" s="35"/>
      <c r="EG280" s="35"/>
    </row>
    <row r="281" spans="1:137" s="16" customFormat="1" ht="21.75" customHeight="1" hidden="1">
      <c r="A281" s="7" t="s">
        <v>275</v>
      </c>
      <c r="B281" s="5"/>
      <c r="C281" s="5"/>
      <c r="D281" s="6">
        <f>D283*D285</f>
        <v>60000</v>
      </c>
      <c r="E281" s="6"/>
      <c r="F281" s="6">
        <f>D281</f>
        <v>60000</v>
      </c>
      <c r="G281" s="6">
        <f>G283*G285</f>
        <v>64000</v>
      </c>
      <c r="H281" s="6"/>
      <c r="I281" s="6"/>
      <c r="J281" s="6">
        <f>G281</f>
        <v>64000</v>
      </c>
      <c r="K281" s="6"/>
      <c r="L281" s="6"/>
      <c r="M281" s="6"/>
      <c r="N281" s="6">
        <f>N283*N285</f>
        <v>67800</v>
      </c>
      <c r="O281" s="6"/>
      <c r="P281" s="6">
        <f>N281</f>
        <v>67800</v>
      </c>
      <c r="EB281" s="35"/>
      <c r="EC281" s="35"/>
      <c r="ED281" s="35"/>
      <c r="EE281" s="35"/>
      <c r="EF281" s="35"/>
      <c r="EG281" s="35"/>
    </row>
    <row r="282" spans="1:137" s="16" customFormat="1" ht="14.25" customHeight="1" hidden="1">
      <c r="A282" s="4" t="s">
        <v>236</v>
      </c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EB282" s="35"/>
      <c r="EC282" s="35"/>
      <c r="ED282" s="35"/>
      <c r="EE282" s="35"/>
      <c r="EF282" s="35"/>
      <c r="EG282" s="35"/>
    </row>
    <row r="283" spans="1:137" s="16" customFormat="1" ht="15.75" customHeight="1" hidden="1">
      <c r="A283" s="7" t="s">
        <v>276</v>
      </c>
      <c r="B283" s="5"/>
      <c r="C283" s="5"/>
      <c r="D283" s="6">
        <v>4</v>
      </c>
      <c r="E283" s="6"/>
      <c r="F283" s="6">
        <f>D283</f>
        <v>4</v>
      </c>
      <c r="G283" s="6">
        <v>4</v>
      </c>
      <c r="H283" s="6"/>
      <c r="I283" s="6"/>
      <c r="J283" s="6">
        <f>G283</f>
        <v>4</v>
      </c>
      <c r="K283" s="6"/>
      <c r="L283" s="6"/>
      <c r="M283" s="6"/>
      <c r="N283" s="6">
        <f>J283</f>
        <v>4</v>
      </c>
      <c r="O283" s="6"/>
      <c r="P283" s="6">
        <f>N283</f>
        <v>4</v>
      </c>
      <c r="EB283" s="35"/>
      <c r="EC283" s="35"/>
      <c r="ED283" s="35"/>
      <c r="EE283" s="35"/>
      <c r="EF283" s="35"/>
      <c r="EG283" s="35"/>
    </row>
    <row r="284" spans="1:137" s="16" customFormat="1" ht="15.75" customHeight="1" hidden="1">
      <c r="A284" s="4" t="s">
        <v>231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B284" s="35"/>
      <c r="EC284" s="35"/>
      <c r="ED284" s="35"/>
      <c r="EE284" s="35"/>
      <c r="EF284" s="35"/>
      <c r="EG284" s="35"/>
    </row>
    <row r="285" spans="1:137" s="16" customFormat="1" ht="21.75" customHeight="1" hidden="1">
      <c r="A285" s="7" t="s">
        <v>277</v>
      </c>
      <c r="B285" s="5"/>
      <c r="C285" s="5"/>
      <c r="D285" s="6">
        <v>15000</v>
      </c>
      <c r="E285" s="6"/>
      <c r="F285" s="6">
        <f>D285</f>
        <v>15000</v>
      </c>
      <c r="G285" s="6">
        <v>16000</v>
      </c>
      <c r="H285" s="6"/>
      <c r="I285" s="6"/>
      <c r="J285" s="6">
        <f>G285</f>
        <v>16000</v>
      </c>
      <c r="K285" s="6"/>
      <c r="L285" s="6"/>
      <c r="M285" s="6"/>
      <c r="N285" s="6">
        <v>16950</v>
      </c>
      <c r="O285" s="6"/>
      <c r="P285" s="6">
        <f>N285</f>
        <v>16950</v>
      </c>
      <c r="EB285" s="35"/>
      <c r="EC285" s="35"/>
      <c r="ED285" s="35"/>
      <c r="EE285" s="35"/>
      <c r="EF285" s="35"/>
      <c r="EG285" s="35"/>
    </row>
    <row r="286" spans="1:137" s="119" customFormat="1" ht="21.75" customHeight="1" hidden="1">
      <c r="A286" s="91" t="s">
        <v>420</v>
      </c>
      <c r="B286" s="79"/>
      <c r="C286" s="79"/>
      <c r="D286" s="87">
        <f>D288</f>
        <v>280000</v>
      </c>
      <c r="E286" s="87"/>
      <c r="F286" s="87">
        <f>D286</f>
        <v>280000</v>
      </c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EB286" s="120"/>
      <c r="EC286" s="120"/>
      <c r="ED286" s="120"/>
      <c r="EE286" s="120"/>
      <c r="EF286" s="120"/>
      <c r="EG286" s="120"/>
    </row>
    <row r="287" spans="1:137" s="16" customFormat="1" ht="21.75" customHeight="1" hidden="1">
      <c r="A287" s="4" t="s">
        <v>77</v>
      </c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EB287" s="35"/>
      <c r="EC287" s="35"/>
      <c r="ED287" s="35"/>
      <c r="EE287" s="35"/>
      <c r="EF287" s="35"/>
      <c r="EG287" s="35"/>
    </row>
    <row r="288" spans="1:137" s="16" customFormat="1" ht="16.5" customHeight="1" hidden="1">
      <c r="A288" s="7" t="s">
        <v>278</v>
      </c>
      <c r="B288" s="5"/>
      <c r="C288" s="5"/>
      <c r="D288" s="6">
        <v>280000</v>
      </c>
      <c r="E288" s="6"/>
      <c r="F288" s="6">
        <f>D288</f>
        <v>280000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EB288" s="35"/>
      <c r="EC288" s="35"/>
      <c r="ED288" s="35"/>
      <c r="EE288" s="35"/>
      <c r="EF288" s="35"/>
      <c r="EG288" s="35"/>
    </row>
    <row r="289" spans="1:137" s="16" customFormat="1" ht="21.75" customHeight="1" hidden="1">
      <c r="A289" s="4" t="s">
        <v>236</v>
      </c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EB289" s="35"/>
      <c r="EC289" s="35"/>
      <c r="ED289" s="35"/>
      <c r="EE289" s="35"/>
      <c r="EF289" s="35"/>
      <c r="EG289" s="35"/>
    </row>
    <row r="290" spans="1:137" s="16" customFormat="1" ht="21.75" customHeight="1" hidden="1">
      <c r="A290" s="7" t="s">
        <v>276</v>
      </c>
      <c r="B290" s="5"/>
      <c r="C290" s="5"/>
      <c r="D290" s="6">
        <v>2</v>
      </c>
      <c r="E290" s="6"/>
      <c r="F290" s="6">
        <f>D290</f>
        <v>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EB290" s="35"/>
      <c r="EC290" s="35"/>
      <c r="ED290" s="35"/>
      <c r="EE290" s="35"/>
      <c r="EF290" s="35"/>
      <c r="EG290" s="35"/>
    </row>
    <row r="291" spans="1:137" s="16" customFormat="1" ht="21.75" customHeight="1" hidden="1">
      <c r="A291" s="4" t="s">
        <v>231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B291" s="35"/>
      <c r="EC291" s="35"/>
      <c r="ED291" s="35"/>
      <c r="EE291" s="35"/>
      <c r="EF291" s="35"/>
      <c r="EG291" s="35"/>
    </row>
    <row r="292" spans="1:137" s="16" customFormat="1" ht="21.75" customHeight="1" hidden="1">
      <c r="A292" s="7" t="s">
        <v>279</v>
      </c>
      <c r="B292" s="5"/>
      <c r="C292" s="5"/>
      <c r="D292" s="6">
        <f>D288/D290</f>
        <v>140000</v>
      </c>
      <c r="E292" s="6"/>
      <c r="F292" s="6">
        <f>D292</f>
        <v>140000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EB292" s="35"/>
      <c r="EC292" s="35"/>
      <c r="ED292" s="35"/>
      <c r="EE292" s="35"/>
      <c r="EF292" s="35"/>
      <c r="EG292" s="35"/>
    </row>
    <row r="293" spans="1:137" s="16" customFormat="1" ht="24.75" customHeight="1" hidden="1">
      <c r="A293" s="91" t="s">
        <v>525</v>
      </c>
      <c r="B293" s="5"/>
      <c r="C293" s="5"/>
      <c r="D293" s="25">
        <f>D295</f>
        <v>50000</v>
      </c>
      <c r="E293" s="25"/>
      <c r="F293" s="25">
        <f>D293+E293</f>
        <v>50000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EB293" s="35"/>
      <c r="EC293" s="35"/>
      <c r="ED293" s="35"/>
      <c r="EE293" s="35"/>
      <c r="EF293" s="35"/>
      <c r="EG293" s="35"/>
    </row>
    <row r="294" spans="1:137" s="16" customFormat="1" ht="21.75" customHeight="1" hidden="1">
      <c r="A294" s="4" t="s">
        <v>77</v>
      </c>
      <c r="B294" s="5"/>
      <c r="C294" s="5"/>
      <c r="D294" s="6"/>
      <c r="E294" s="6"/>
      <c r="F294" s="6">
        <f aca="true" t="shared" si="23" ref="F294:F299">D294+E294</f>
        <v>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B294" s="35"/>
      <c r="EC294" s="35"/>
      <c r="ED294" s="35"/>
      <c r="EE294" s="35"/>
      <c r="EF294" s="35"/>
      <c r="EG294" s="35"/>
    </row>
    <row r="295" spans="1:137" s="16" customFormat="1" ht="21.75" customHeight="1" hidden="1">
      <c r="A295" s="7" t="s">
        <v>359</v>
      </c>
      <c r="B295" s="5"/>
      <c r="C295" s="5"/>
      <c r="D295" s="6">
        <f>D297*D299</f>
        <v>50000</v>
      </c>
      <c r="E295" s="6"/>
      <c r="F295" s="6">
        <f t="shared" si="23"/>
        <v>50000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EB295" s="35"/>
      <c r="EC295" s="35"/>
      <c r="ED295" s="35"/>
      <c r="EE295" s="35"/>
      <c r="EF295" s="35"/>
      <c r="EG295" s="35"/>
    </row>
    <row r="296" spans="1:137" s="16" customFormat="1" ht="21.75" customHeight="1" hidden="1">
      <c r="A296" s="4" t="s">
        <v>236</v>
      </c>
      <c r="B296" s="5"/>
      <c r="C296" s="5"/>
      <c r="D296" s="6"/>
      <c r="E296" s="6"/>
      <c r="F296" s="6">
        <f t="shared" si="23"/>
        <v>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B296" s="35"/>
      <c r="EC296" s="35"/>
      <c r="ED296" s="35"/>
      <c r="EE296" s="35"/>
      <c r="EF296" s="35"/>
      <c r="EG296" s="35"/>
    </row>
    <row r="297" spans="1:137" s="16" customFormat="1" ht="21.75" customHeight="1" hidden="1">
      <c r="A297" s="7" t="s">
        <v>360</v>
      </c>
      <c r="B297" s="5"/>
      <c r="C297" s="5"/>
      <c r="D297" s="6">
        <v>1</v>
      </c>
      <c r="E297" s="6"/>
      <c r="F297" s="6">
        <f t="shared" si="23"/>
        <v>1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EB297" s="35"/>
      <c r="EC297" s="35"/>
      <c r="ED297" s="35"/>
      <c r="EE297" s="35"/>
      <c r="EF297" s="35"/>
      <c r="EG297" s="35"/>
    </row>
    <row r="298" spans="1:137" s="16" customFormat="1" ht="21.75" customHeight="1" hidden="1">
      <c r="A298" s="4" t="s">
        <v>231</v>
      </c>
      <c r="B298" s="5"/>
      <c r="C298" s="5"/>
      <c r="D298" s="6"/>
      <c r="E298" s="6"/>
      <c r="F298" s="6">
        <f t="shared" si="23"/>
        <v>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B298" s="35"/>
      <c r="EC298" s="35"/>
      <c r="ED298" s="35"/>
      <c r="EE298" s="35"/>
      <c r="EF298" s="35"/>
      <c r="EG298" s="35"/>
    </row>
    <row r="299" spans="1:137" s="16" customFormat="1" ht="21.75" customHeight="1" hidden="1">
      <c r="A299" s="7" t="s">
        <v>361</v>
      </c>
      <c r="B299" s="5"/>
      <c r="C299" s="5"/>
      <c r="D299" s="6">
        <v>50000</v>
      </c>
      <c r="E299" s="6"/>
      <c r="F299" s="6">
        <f t="shared" si="23"/>
        <v>50000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EB299" s="35"/>
      <c r="EC299" s="35"/>
      <c r="ED299" s="35"/>
      <c r="EE299" s="35"/>
      <c r="EF299" s="35"/>
      <c r="EG299" s="35"/>
    </row>
    <row r="300" spans="1:137" s="122" customFormat="1" ht="24.75" customHeight="1" hidden="1">
      <c r="A300" s="91" t="s">
        <v>526</v>
      </c>
      <c r="B300" s="83"/>
      <c r="C300" s="83"/>
      <c r="D300" s="87"/>
      <c r="E300" s="87">
        <f>E302</f>
        <v>100000</v>
      </c>
      <c r="F300" s="87">
        <f>E300</f>
        <v>100000</v>
      </c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EB300" s="123"/>
      <c r="EC300" s="123"/>
      <c r="ED300" s="123"/>
      <c r="EE300" s="123"/>
      <c r="EF300" s="123"/>
      <c r="EG300" s="123"/>
    </row>
    <row r="301" spans="1:137" s="16" customFormat="1" ht="21.75" customHeight="1" hidden="1">
      <c r="A301" s="4" t="s">
        <v>77</v>
      </c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EB301" s="35"/>
      <c r="EC301" s="35"/>
      <c r="ED301" s="35"/>
      <c r="EE301" s="35"/>
      <c r="EF301" s="35"/>
      <c r="EG301" s="35"/>
    </row>
    <row r="302" spans="1:137" s="16" customFormat="1" ht="21.75" customHeight="1" hidden="1">
      <c r="A302" s="7" t="s">
        <v>359</v>
      </c>
      <c r="B302" s="5"/>
      <c r="C302" s="5"/>
      <c r="D302" s="6"/>
      <c r="E302" s="6">
        <f>150000-50000</f>
        <v>100000</v>
      </c>
      <c r="F302" s="6">
        <f>E302</f>
        <v>100000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EB302" s="35"/>
      <c r="EC302" s="35"/>
      <c r="ED302" s="35"/>
      <c r="EE302" s="35"/>
      <c r="EF302" s="35"/>
      <c r="EG302" s="35"/>
    </row>
    <row r="303" spans="1:137" s="16" customFormat="1" ht="21.75" customHeight="1" hidden="1">
      <c r="A303" s="4" t="s">
        <v>236</v>
      </c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EB303" s="35"/>
      <c r="EC303" s="35"/>
      <c r="ED303" s="35"/>
      <c r="EE303" s="35"/>
      <c r="EF303" s="35"/>
      <c r="EG303" s="35"/>
    </row>
    <row r="304" spans="1:137" s="16" customFormat="1" ht="21.75" customHeight="1" hidden="1">
      <c r="A304" s="7" t="s">
        <v>360</v>
      </c>
      <c r="B304" s="5"/>
      <c r="C304" s="5"/>
      <c r="D304" s="6"/>
      <c r="E304" s="6">
        <v>10</v>
      </c>
      <c r="F304" s="6">
        <f>E304</f>
        <v>10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EB304" s="35"/>
      <c r="EC304" s="35"/>
      <c r="ED304" s="35"/>
      <c r="EE304" s="35"/>
      <c r="EF304" s="35"/>
      <c r="EG304" s="35"/>
    </row>
    <row r="305" spans="1:137" s="16" customFormat="1" ht="21.75" customHeight="1" hidden="1">
      <c r="A305" s="4" t="s">
        <v>231</v>
      </c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EB305" s="35"/>
      <c r="EC305" s="35"/>
      <c r="ED305" s="35"/>
      <c r="EE305" s="35"/>
      <c r="EF305" s="35"/>
      <c r="EG305" s="35"/>
    </row>
    <row r="306" spans="1:137" s="16" customFormat="1" ht="24.75" customHeight="1" hidden="1">
      <c r="A306" s="7" t="s">
        <v>361</v>
      </c>
      <c r="B306" s="5"/>
      <c r="C306" s="5"/>
      <c r="D306" s="6"/>
      <c r="E306" s="6">
        <v>10000</v>
      </c>
      <c r="F306" s="6">
        <f>E306</f>
        <v>10000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EB306" s="35"/>
      <c r="EC306" s="35"/>
      <c r="ED306" s="35"/>
      <c r="EE306" s="35"/>
      <c r="EF306" s="35"/>
      <c r="EG306" s="35"/>
    </row>
    <row r="307" spans="1:137" s="202" customFormat="1" ht="53.25" customHeight="1" hidden="1">
      <c r="A307" s="200" t="s">
        <v>538</v>
      </c>
      <c r="B307" s="201"/>
      <c r="C307" s="201"/>
      <c r="D307" s="199">
        <f>D308+D315+D322+D329+D336+D343</f>
        <v>10021500</v>
      </c>
      <c r="E307" s="199">
        <f aca="true" t="shared" si="24" ref="E307:P307">E308+E315+E322+E329+E336+E343</f>
        <v>0</v>
      </c>
      <c r="F307" s="199">
        <f t="shared" si="24"/>
        <v>10021500</v>
      </c>
      <c r="G307" s="199">
        <f t="shared" si="24"/>
        <v>10971100</v>
      </c>
      <c r="H307" s="199">
        <f t="shared" si="24"/>
        <v>0</v>
      </c>
      <c r="I307" s="199">
        <f t="shared" si="24"/>
        <v>0</v>
      </c>
      <c r="J307" s="199">
        <f t="shared" si="24"/>
        <v>10971100</v>
      </c>
      <c r="K307" s="199">
        <f t="shared" si="24"/>
        <v>0</v>
      </c>
      <c r="L307" s="199">
        <f t="shared" si="24"/>
        <v>0</v>
      </c>
      <c r="M307" s="199">
        <f t="shared" si="24"/>
        <v>0</v>
      </c>
      <c r="N307" s="199">
        <f t="shared" si="24"/>
        <v>11611300</v>
      </c>
      <c r="O307" s="199">
        <f t="shared" si="24"/>
        <v>0</v>
      </c>
      <c r="P307" s="199">
        <f t="shared" si="24"/>
        <v>11611300</v>
      </c>
      <c r="EB307" s="203"/>
      <c r="EC307" s="203"/>
      <c r="ED307" s="203"/>
      <c r="EE307" s="203"/>
      <c r="EF307" s="203"/>
      <c r="EG307" s="203"/>
    </row>
    <row r="308" spans="1:137" s="122" customFormat="1" ht="52.5" customHeight="1" hidden="1">
      <c r="A308" s="91" t="s">
        <v>421</v>
      </c>
      <c r="B308" s="83"/>
      <c r="C308" s="83"/>
      <c r="D308" s="87">
        <f>D310</f>
        <v>1548000</v>
      </c>
      <c r="E308" s="87"/>
      <c r="F308" s="87">
        <f>D308</f>
        <v>1548000</v>
      </c>
      <c r="G308" s="87">
        <f>G310</f>
        <v>1651700</v>
      </c>
      <c r="H308" s="87"/>
      <c r="I308" s="87"/>
      <c r="J308" s="87">
        <f>G308</f>
        <v>1651700</v>
      </c>
      <c r="K308" s="87"/>
      <c r="L308" s="87"/>
      <c r="M308" s="87"/>
      <c r="N308" s="87">
        <f>N310</f>
        <v>1750800</v>
      </c>
      <c r="O308" s="87"/>
      <c r="P308" s="87">
        <f>N308</f>
        <v>1750800</v>
      </c>
      <c r="EB308" s="123"/>
      <c r="EC308" s="123"/>
      <c r="ED308" s="123"/>
      <c r="EE308" s="123"/>
      <c r="EF308" s="123"/>
      <c r="EG308" s="123"/>
    </row>
    <row r="309" spans="1:137" s="119" customFormat="1" ht="17.25" customHeight="1" hidden="1">
      <c r="A309" s="4" t="s">
        <v>77</v>
      </c>
      <c r="B309" s="118"/>
      <c r="C309" s="118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EB309" s="120"/>
      <c r="EC309" s="120"/>
      <c r="ED309" s="120"/>
      <c r="EE309" s="120"/>
      <c r="EF309" s="120"/>
      <c r="EG309" s="120"/>
    </row>
    <row r="310" spans="1:137" s="119" customFormat="1" ht="38.25" customHeight="1" hidden="1">
      <c r="A310" s="7" t="s">
        <v>281</v>
      </c>
      <c r="B310" s="118"/>
      <c r="C310" s="118"/>
      <c r="D310" s="80">
        <v>1548000</v>
      </c>
      <c r="E310" s="80"/>
      <c r="F310" s="80">
        <f>D310</f>
        <v>1548000</v>
      </c>
      <c r="G310" s="80">
        <v>1651700</v>
      </c>
      <c r="H310" s="80"/>
      <c r="I310" s="80"/>
      <c r="J310" s="80">
        <f>G310</f>
        <v>1651700</v>
      </c>
      <c r="K310" s="80"/>
      <c r="L310" s="80"/>
      <c r="M310" s="80"/>
      <c r="N310" s="80">
        <v>1750800</v>
      </c>
      <c r="O310" s="80"/>
      <c r="P310" s="80">
        <f>N310</f>
        <v>1750800</v>
      </c>
      <c r="EB310" s="120"/>
      <c r="EC310" s="120"/>
      <c r="ED310" s="120"/>
      <c r="EE310" s="120"/>
      <c r="EF310" s="120"/>
      <c r="EG310" s="120"/>
    </row>
    <row r="311" spans="1:137" s="119" customFormat="1" ht="16.5" customHeight="1" hidden="1">
      <c r="A311" s="4" t="s">
        <v>280</v>
      </c>
      <c r="B311" s="118"/>
      <c r="C311" s="118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EB311" s="120"/>
      <c r="EC311" s="120"/>
      <c r="ED311" s="120"/>
      <c r="EE311" s="120"/>
      <c r="EF311" s="120"/>
      <c r="EG311" s="120"/>
    </row>
    <row r="312" spans="1:137" s="119" customFormat="1" ht="38.25" customHeight="1" hidden="1">
      <c r="A312" s="7" t="s">
        <v>124</v>
      </c>
      <c r="B312" s="118"/>
      <c r="C312" s="118"/>
      <c r="D312" s="80">
        <v>155760</v>
      </c>
      <c r="E312" s="80"/>
      <c r="F312" s="80">
        <f>D312</f>
        <v>155760</v>
      </c>
      <c r="G312" s="80">
        <v>155760</v>
      </c>
      <c r="H312" s="80"/>
      <c r="I312" s="80"/>
      <c r="J312" s="80">
        <f>G312</f>
        <v>155760</v>
      </c>
      <c r="K312" s="80"/>
      <c r="L312" s="80"/>
      <c r="M312" s="80"/>
      <c r="N312" s="80">
        <v>155760</v>
      </c>
      <c r="O312" s="80"/>
      <c r="P312" s="80">
        <f>N312</f>
        <v>155760</v>
      </c>
      <c r="EB312" s="120"/>
      <c r="EC312" s="120"/>
      <c r="ED312" s="120"/>
      <c r="EE312" s="120"/>
      <c r="EF312" s="120"/>
      <c r="EG312" s="120"/>
    </row>
    <row r="313" spans="1:137" s="119" customFormat="1" ht="17.25" customHeight="1" hidden="1">
      <c r="A313" s="4" t="s">
        <v>231</v>
      </c>
      <c r="B313" s="118"/>
      <c r="C313" s="118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EB313" s="120"/>
      <c r="EC313" s="120"/>
      <c r="ED313" s="120"/>
      <c r="EE313" s="120"/>
      <c r="EF313" s="120"/>
      <c r="EG313" s="120"/>
    </row>
    <row r="314" spans="1:137" s="119" customFormat="1" ht="38.25" customHeight="1" hidden="1">
      <c r="A314" s="7" t="s">
        <v>125</v>
      </c>
      <c r="B314" s="118"/>
      <c r="C314" s="118"/>
      <c r="D314" s="80">
        <f>D310/D312</f>
        <v>9.938366718027735</v>
      </c>
      <c r="E314" s="80"/>
      <c r="F314" s="80">
        <f>D314</f>
        <v>9.938366718027735</v>
      </c>
      <c r="G314" s="80">
        <f>G310/G312</f>
        <v>10.604134565998972</v>
      </c>
      <c r="H314" s="80"/>
      <c r="I314" s="80"/>
      <c r="J314" s="80">
        <f>G314</f>
        <v>10.604134565998972</v>
      </c>
      <c r="K314" s="80"/>
      <c r="L314" s="80"/>
      <c r="M314" s="80"/>
      <c r="N314" s="80">
        <f>N308/N312</f>
        <v>11.240369799691834</v>
      </c>
      <c r="O314" s="80"/>
      <c r="P314" s="80">
        <f>N314</f>
        <v>11.240369799691834</v>
      </c>
      <c r="EB314" s="120"/>
      <c r="EC314" s="120"/>
      <c r="ED314" s="120"/>
      <c r="EE314" s="120"/>
      <c r="EF314" s="120"/>
      <c r="EG314" s="120"/>
    </row>
    <row r="315" spans="1:137" s="122" customFormat="1" ht="42" customHeight="1" hidden="1">
      <c r="A315" s="91" t="s">
        <v>422</v>
      </c>
      <c r="B315" s="83"/>
      <c r="C315" s="83"/>
      <c r="D315" s="87">
        <f>D317</f>
        <v>6110000</v>
      </c>
      <c r="E315" s="87"/>
      <c r="F315" s="87">
        <f>D315</f>
        <v>6110000</v>
      </c>
      <c r="G315" s="87">
        <f>G317</f>
        <v>6519400</v>
      </c>
      <c r="H315" s="87"/>
      <c r="I315" s="87"/>
      <c r="J315" s="87">
        <f>G315</f>
        <v>6519400</v>
      </c>
      <c r="K315" s="87"/>
      <c r="L315" s="87"/>
      <c r="M315" s="87"/>
      <c r="N315" s="87">
        <f>N317</f>
        <v>6910500</v>
      </c>
      <c r="O315" s="87"/>
      <c r="P315" s="87">
        <f>N315</f>
        <v>6910500</v>
      </c>
      <c r="EB315" s="123"/>
      <c r="EC315" s="123"/>
      <c r="ED315" s="123"/>
      <c r="EE315" s="123"/>
      <c r="EF315" s="123"/>
      <c r="EG315" s="123"/>
    </row>
    <row r="316" spans="1:137" s="119" customFormat="1" ht="19.5" customHeight="1" hidden="1">
      <c r="A316" s="4" t="s">
        <v>77</v>
      </c>
      <c r="B316" s="118"/>
      <c r="C316" s="118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EB316" s="120"/>
      <c r="EC316" s="120"/>
      <c r="ED316" s="120"/>
      <c r="EE316" s="120"/>
      <c r="EF316" s="120"/>
      <c r="EG316" s="120"/>
    </row>
    <row r="317" spans="1:137" s="119" customFormat="1" ht="38.25" customHeight="1" hidden="1">
      <c r="A317" s="7" t="s">
        <v>282</v>
      </c>
      <c r="B317" s="118"/>
      <c r="C317" s="118"/>
      <c r="D317" s="80">
        <v>6110000</v>
      </c>
      <c r="E317" s="80"/>
      <c r="F317" s="80">
        <f>D317</f>
        <v>6110000</v>
      </c>
      <c r="G317" s="80">
        <v>6519400</v>
      </c>
      <c r="H317" s="80"/>
      <c r="I317" s="80"/>
      <c r="J317" s="80">
        <f>G317</f>
        <v>6519400</v>
      </c>
      <c r="K317" s="80"/>
      <c r="L317" s="80"/>
      <c r="M317" s="80"/>
      <c r="N317" s="80">
        <v>6910500</v>
      </c>
      <c r="O317" s="80"/>
      <c r="P317" s="80">
        <f>N317</f>
        <v>6910500</v>
      </c>
      <c r="EB317" s="120"/>
      <c r="EC317" s="120"/>
      <c r="ED317" s="120"/>
      <c r="EE317" s="120"/>
      <c r="EF317" s="120"/>
      <c r="EG317" s="120"/>
    </row>
    <row r="318" spans="1:137" s="119" customFormat="1" ht="17.25" customHeight="1" hidden="1">
      <c r="A318" s="4" t="s">
        <v>280</v>
      </c>
      <c r="B318" s="118"/>
      <c r="C318" s="118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EB318" s="120"/>
      <c r="EC318" s="120"/>
      <c r="ED318" s="120"/>
      <c r="EE318" s="120"/>
      <c r="EF318" s="120"/>
      <c r="EG318" s="120"/>
    </row>
    <row r="319" spans="1:137" s="119" customFormat="1" ht="18.75" customHeight="1" hidden="1">
      <c r="A319" s="7" t="s">
        <v>283</v>
      </c>
      <c r="B319" s="118"/>
      <c r="C319" s="118"/>
      <c r="D319" s="80">
        <v>390</v>
      </c>
      <c r="E319" s="80"/>
      <c r="F319" s="80">
        <f>D319</f>
        <v>390</v>
      </c>
      <c r="G319" s="80">
        <f>F319</f>
        <v>390</v>
      </c>
      <c r="H319" s="80"/>
      <c r="I319" s="80"/>
      <c r="J319" s="80">
        <f>G319</f>
        <v>390</v>
      </c>
      <c r="K319" s="80"/>
      <c r="L319" s="80"/>
      <c r="M319" s="80"/>
      <c r="N319" s="80">
        <f>J319</f>
        <v>390</v>
      </c>
      <c r="O319" s="80"/>
      <c r="P319" s="80">
        <f>N319</f>
        <v>390</v>
      </c>
      <c r="EB319" s="120"/>
      <c r="EC319" s="120"/>
      <c r="ED319" s="120"/>
      <c r="EE319" s="120"/>
      <c r="EF319" s="120"/>
      <c r="EG319" s="120"/>
    </row>
    <row r="320" spans="1:137" s="119" customFormat="1" ht="21" customHeight="1" hidden="1">
      <c r="A320" s="4" t="s">
        <v>231</v>
      </c>
      <c r="B320" s="118"/>
      <c r="C320" s="118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EB320" s="120"/>
      <c r="EC320" s="120"/>
      <c r="ED320" s="120"/>
      <c r="EE320" s="120"/>
      <c r="EF320" s="120"/>
      <c r="EG320" s="120"/>
    </row>
    <row r="321" spans="1:137" s="119" customFormat="1" ht="38.25" customHeight="1" hidden="1">
      <c r="A321" s="7" t="s">
        <v>362</v>
      </c>
      <c r="B321" s="118"/>
      <c r="C321" s="118"/>
      <c r="D321" s="80">
        <f>D317/D319/12</f>
        <v>1305.5555555555554</v>
      </c>
      <c r="E321" s="80"/>
      <c r="F321" s="80">
        <f>D321</f>
        <v>1305.5555555555554</v>
      </c>
      <c r="G321" s="80">
        <f>G317/G319/12</f>
        <v>1393.0341880341882</v>
      </c>
      <c r="H321" s="80"/>
      <c r="I321" s="80"/>
      <c r="J321" s="80">
        <f>G321</f>
        <v>1393.0341880341882</v>
      </c>
      <c r="K321" s="80"/>
      <c r="L321" s="80"/>
      <c r="M321" s="80"/>
      <c r="N321" s="80">
        <f>N317/N319/12</f>
        <v>1476.6025641025642</v>
      </c>
      <c r="O321" s="80"/>
      <c r="P321" s="80">
        <f>N321</f>
        <v>1476.6025641025642</v>
      </c>
      <c r="EB321" s="120"/>
      <c r="EC321" s="120"/>
      <c r="ED321" s="120"/>
      <c r="EE321" s="120"/>
      <c r="EF321" s="120"/>
      <c r="EG321" s="120"/>
    </row>
    <row r="322" spans="1:137" s="119" customFormat="1" ht="38.25" customHeight="1" hidden="1">
      <c r="A322" s="91" t="s">
        <v>423</v>
      </c>
      <c r="B322" s="79"/>
      <c r="C322" s="79"/>
      <c r="D322" s="87">
        <f>D324</f>
        <v>300000</v>
      </c>
      <c r="E322" s="87"/>
      <c r="F322" s="87">
        <f>D322</f>
        <v>300000</v>
      </c>
      <c r="G322" s="87">
        <f>G324</f>
        <v>300000</v>
      </c>
      <c r="H322" s="87"/>
      <c r="I322" s="87"/>
      <c r="J322" s="87">
        <f>G322</f>
        <v>300000</v>
      </c>
      <c r="K322" s="87"/>
      <c r="L322" s="87"/>
      <c r="M322" s="87"/>
      <c r="N322" s="87">
        <f>N324</f>
        <v>300000</v>
      </c>
      <c r="O322" s="87"/>
      <c r="P322" s="87">
        <f>N322</f>
        <v>300000</v>
      </c>
      <c r="EB322" s="120"/>
      <c r="EC322" s="120"/>
      <c r="ED322" s="120"/>
      <c r="EE322" s="120"/>
      <c r="EF322" s="120"/>
      <c r="EG322" s="120"/>
    </row>
    <row r="323" spans="1:137" s="119" customFormat="1" ht="24.75" customHeight="1" hidden="1">
      <c r="A323" s="4" t="s">
        <v>77</v>
      </c>
      <c r="B323" s="118"/>
      <c r="C323" s="118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EB323" s="120"/>
      <c r="EC323" s="120"/>
      <c r="ED323" s="120"/>
      <c r="EE323" s="120"/>
      <c r="EF323" s="120"/>
      <c r="EG323" s="120"/>
    </row>
    <row r="324" spans="1:137" s="119" customFormat="1" ht="24.75" customHeight="1" hidden="1">
      <c r="A324" s="78" t="s">
        <v>363</v>
      </c>
      <c r="B324" s="118"/>
      <c r="C324" s="118"/>
      <c r="D324" s="80">
        <v>300000</v>
      </c>
      <c r="E324" s="80"/>
      <c r="F324" s="80">
        <f>D324</f>
        <v>300000</v>
      </c>
      <c r="G324" s="80">
        <v>300000</v>
      </c>
      <c r="H324" s="80"/>
      <c r="I324" s="80"/>
      <c r="J324" s="80">
        <f>G324</f>
        <v>300000</v>
      </c>
      <c r="K324" s="80"/>
      <c r="L324" s="80"/>
      <c r="M324" s="80"/>
      <c r="N324" s="80">
        <v>300000</v>
      </c>
      <c r="O324" s="80"/>
      <c r="P324" s="80">
        <f>N324</f>
        <v>300000</v>
      </c>
      <c r="EB324" s="120"/>
      <c r="EC324" s="120"/>
      <c r="ED324" s="120"/>
      <c r="EE324" s="120"/>
      <c r="EF324" s="120"/>
      <c r="EG324" s="120"/>
    </row>
    <row r="325" spans="1:137" s="119" customFormat="1" ht="18.75" customHeight="1" hidden="1">
      <c r="A325" s="171" t="s">
        <v>280</v>
      </c>
      <c r="B325" s="118"/>
      <c r="C325" s="118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EB325" s="120"/>
      <c r="EC325" s="120"/>
      <c r="ED325" s="120"/>
      <c r="EE325" s="120"/>
      <c r="EF325" s="120"/>
      <c r="EG325" s="120"/>
    </row>
    <row r="326" spans="1:137" s="119" customFormat="1" ht="35.25" customHeight="1" hidden="1">
      <c r="A326" s="78" t="s">
        <v>364</v>
      </c>
      <c r="B326" s="118"/>
      <c r="C326" s="118"/>
      <c r="D326" s="80">
        <v>183</v>
      </c>
      <c r="E326" s="80"/>
      <c r="F326" s="80">
        <f>D326</f>
        <v>183</v>
      </c>
      <c r="G326" s="80">
        <v>172</v>
      </c>
      <c r="H326" s="80"/>
      <c r="I326" s="80"/>
      <c r="J326" s="80">
        <f>G326</f>
        <v>172</v>
      </c>
      <c r="K326" s="80"/>
      <c r="L326" s="80"/>
      <c r="M326" s="80"/>
      <c r="N326" s="80">
        <v>162</v>
      </c>
      <c r="O326" s="80"/>
      <c r="P326" s="80">
        <f>N326</f>
        <v>162</v>
      </c>
      <c r="EB326" s="120"/>
      <c r="EC326" s="120"/>
      <c r="ED326" s="120"/>
      <c r="EE326" s="120"/>
      <c r="EF326" s="120"/>
      <c r="EG326" s="120"/>
    </row>
    <row r="327" spans="1:137" s="119" customFormat="1" ht="24.75" customHeight="1" hidden="1">
      <c r="A327" s="171" t="s">
        <v>231</v>
      </c>
      <c r="B327" s="118"/>
      <c r="C327" s="118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EB327" s="120"/>
      <c r="EC327" s="120"/>
      <c r="ED327" s="120"/>
      <c r="EE327" s="120"/>
      <c r="EF327" s="120"/>
      <c r="EG327" s="120"/>
    </row>
    <row r="328" spans="1:137" s="119" customFormat="1" ht="33" customHeight="1" hidden="1">
      <c r="A328" s="78" t="s">
        <v>365</v>
      </c>
      <c r="B328" s="118"/>
      <c r="C328" s="118"/>
      <c r="D328" s="80">
        <f>D324/D326</f>
        <v>1639.344262295082</v>
      </c>
      <c r="E328" s="80"/>
      <c r="F328" s="80">
        <f>D328</f>
        <v>1639.344262295082</v>
      </c>
      <c r="G328" s="80">
        <f>G324/G326</f>
        <v>1744.1860465116279</v>
      </c>
      <c r="H328" s="80"/>
      <c r="I328" s="80"/>
      <c r="J328" s="80">
        <f>G328</f>
        <v>1744.1860465116279</v>
      </c>
      <c r="K328" s="80"/>
      <c r="L328" s="80"/>
      <c r="M328" s="80"/>
      <c r="N328" s="80">
        <f>N324/N326</f>
        <v>1851.851851851852</v>
      </c>
      <c r="O328" s="80"/>
      <c r="P328" s="80">
        <f>N328</f>
        <v>1851.851851851852</v>
      </c>
      <c r="EB328" s="120"/>
      <c r="EC328" s="120"/>
      <c r="ED328" s="120"/>
      <c r="EE328" s="120"/>
      <c r="EF328" s="120"/>
      <c r="EG328" s="120"/>
    </row>
    <row r="329" spans="1:137" s="81" customFormat="1" ht="46.5" customHeight="1" hidden="1">
      <c r="A329" s="91" t="s">
        <v>539</v>
      </c>
      <c r="B329" s="79"/>
      <c r="C329" s="79"/>
      <c r="D329" s="87">
        <f>D331</f>
        <v>413500</v>
      </c>
      <c r="E329" s="87"/>
      <c r="F329" s="87">
        <f>D329</f>
        <v>413500</v>
      </c>
      <c r="G329" s="87">
        <f>G331</f>
        <v>250000</v>
      </c>
      <c r="H329" s="87"/>
      <c r="I329" s="87"/>
      <c r="J329" s="87">
        <f>G329</f>
        <v>250000</v>
      </c>
      <c r="K329" s="87"/>
      <c r="L329" s="87"/>
      <c r="M329" s="87"/>
      <c r="N329" s="87">
        <f>N331</f>
        <v>300000</v>
      </c>
      <c r="O329" s="87"/>
      <c r="P329" s="87">
        <f>N329</f>
        <v>300000</v>
      </c>
      <c r="EB329" s="82"/>
      <c r="EC329" s="82"/>
      <c r="ED329" s="82"/>
      <c r="EE329" s="82"/>
      <c r="EF329" s="82"/>
      <c r="EG329" s="82"/>
    </row>
    <row r="330" spans="1:137" s="119" customFormat="1" ht="21.75" customHeight="1" hidden="1">
      <c r="A330" s="4" t="s">
        <v>77</v>
      </c>
      <c r="B330" s="118"/>
      <c r="C330" s="118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EB330" s="120"/>
      <c r="EC330" s="120"/>
      <c r="ED330" s="120"/>
      <c r="EE330" s="120"/>
      <c r="EF330" s="120"/>
      <c r="EG330" s="120"/>
    </row>
    <row r="331" spans="1:137" s="119" customFormat="1" ht="33" customHeight="1" hidden="1">
      <c r="A331" s="78" t="s">
        <v>366</v>
      </c>
      <c r="B331" s="118"/>
      <c r="C331" s="118"/>
      <c r="D331" s="80">
        <f>200000+213500</f>
        <v>413500</v>
      </c>
      <c r="E331" s="80"/>
      <c r="F331" s="80">
        <f>D331</f>
        <v>413500</v>
      </c>
      <c r="G331" s="80">
        <v>250000</v>
      </c>
      <c r="H331" s="80"/>
      <c r="I331" s="80"/>
      <c r="J331" s="80">
        <f>G331</f>
        <v>250000</v>
      </c>
      <c r="K331" s="80"/>
      <c r="L331" s="80"/>
      <c r="M331" s="80"/>
      <c r="N331" s="80">
        <v>300000</v>
      </c>
      <c r="O331" s="80"/>
      <c r="P331" s="80">
        <f>N331</f>
        <v>300000</v>
      </c>
      <c r="EB331" s="120"/>
      <c r="EC331" s="120"/>
      <c r="ED331" s="120"/>
      <c r="EE331" s="120"/>
      <c r="EF331" s="120"/>
      <c r="EG331" s="120"/>
    </row>
    <row r="332" spans="1:137" s="119" customFormat="1" ht="21" customHeight="1" hidden="1">
      <c r="A332" s="171" t="s">
        <v>280</v>
      </c>
      <c r="B332" s="118"/>
      <c r="C332" s="118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EB332" s="120"/>
      <c r="EC332" s="120"/>
      <c r="ED332" s="120"/>
      <c r="EE332" s="120"/>
      <c r="EF332" s="120"/>
      <c r="EG332" s="120"/>
    </row>
    <row r="333" spans="1:137" s="119" customFormat="1" ht="24" customHeight="1" hidden="1">
      <c r="A333" s="78" t="s">
        <v>367</v>
      </c>
      <c r="B333" s="118"/>
      <c r="C333" s="118"/>
      <c r="D333" s="80">
        <v>685</v>
      </c>
      <c r="E333" s="80"/>
      <c r="F333" s="80">
        <f>D333</f>
        <v>685</v>
      </c>
      <c r="G333" s="80">
        <v>802</v>
      </c>
      <c r="H333" s="80"/>
      <c r="I333" s="80"/>
      <c r="J333" s="80">
        <f>G333</f>
        <v>802</v>
      </c>
      <c r="K333" s="80"/>
      <c r="L333" s="80"/>
      <c r="M333" s="80"/>
      <c r="N333" s="80">
        <v>908</v>
      </c>
      <c r="O333" s="80"/>
      <c r="P333" s="80">
        <f>N333</f>
        <v>908</v>
      </c>
      <c r="EB333" s="120"/>
      <c r="EC333" s="120"/>
      <c r="ED333" s="120"/>
      <c r="EE333" s="120"/>
      <c r="EF333" s="120"/>
      <c r="EG333" s="120"/>
    </row>
    <row r="334" spans="1:137" s="119" customFormat="1" ht="11.25" hidden="1">
      <c r="A334" s="171" t="s">
        <v>231</v>
      </c>
      <c r="B334" s="118"/>
      <c r="C334" s="118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EB334" s="120"/>
      <c r="EC334" s="120"/>
      <c r="ED334" s="120"/>
      <c r="EE334" s="120"/>
      <c r="EF334" s="120"/>
      <c r="EG334" s="120"/>
    </row>
    <row r="335" spans="1:137" s="119" customFormat="1" ht="22.5" hidden="1">
      <c r="A335" s="78" t="s">
        <v>368</v>
      </c>
      <c r="B335" s="118"/>
      <c r="C335" s="118"/>
      <c r="D335" s="80">
        <f>D331/D333</f>
        <v>603.6496350364963</v>
      </c>
      <c r="E335" s="80"/>
      <c r="F335" s="80">
        <f>D335</f>
        <v>603.6496350364963</v>
      </c>
      <c r="G335" s="80">
        <f>G331/G333</f>
        <v>311.7206982543641</v>
      </c>
      <c r="H335" s="80"/>
      <c r="I335" s="80"/>
      <c r="J335" s="80">
        <f>G335</f>
        <v>311.7206982543641</v>
      </c>
      <c r="K335" s="80"/>
      <c r="L335" s="80"/>
      <c r="M335" s="80"/>
      <c r="N335" s="80">
        <f>N331/N333</f>
        <v>330.3964757709251</v>
      </c>
      <c r="O335" s="80"/>
      <c r="P335" s="80">
        <f>N335</f>
        <v>330.3964757709251</v>
      </c>
      <c r="EB335" s="120"/>
      <c r="EC335" s="120"/>
      <c r="ED335" s="120"/>
      <c r="EE335" s="120"/>
      <c r="EF335" s="120"/>
      <c r="EG335" s="120"/>
    </row>
    <row r="336" spans="1:137" s="119" customFormat="1" ht="45.75" customHeight="1" hidden="1">
      <c r="A336" s="91" t="s">
        <v>540</v>
      </c>
      <c r="B336" s="118"/>
      <c r="C336" s="118"/>
      <c r="D336" s="87">
        <f>D338</f>
        <v>1000000</v>
      </c>
      <c r="E336" s="87"/>
      <c r="F336" s="87">
        <f>D336</f>
        <v>1000000</v>
      </c>
      <c r="G336" s="87">
        <f>G338</f>
        <v>1500000</v>
      </c>
      <c r="H336" s="87"/>
      <c r="I336" s="87"/>
      <c r="J336" s="87">
        <f>G336</f>
        <v>1500000</v>
      </c>
      <c r="K336" s="87"/>
      <c r="L336" s="87"/>
      <c r="M336" s="87"/>
      <c r="N336" s="87">
        <f>N338</f>
        <v>1500000</v>
      </c>
      <c r="O336" s="87"/>
      <c r="P336" s="87">
        <f>N336</f>
        <v>1500000</v>
      </c>
      <c r="EB336" s="120"/>
      <c r="EC336" s="120"/>
      <c r="ED336" s="120"/>
      <c r="EE336" s="120"/>
      <c r="EF336" s="120"/>
      <c r="EG336" s="120"/>
    </row>
    <row r="337" spans="1:137" s="119" customFormat="1" ht="21.75" customHeight="1" hidden="1">
      <c r="A337" s="4" t="s">
        <v>77</v>
      </c>
      <c r="B337" s="118"/>
      <c r="C337" s="118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EB337" s="120"/>
      <c r="EC337" s="120"/>
      <c r="ED337" s="120"/>
      <c r="EE337" s="120"/>
      <c r="EF337" s="120"/>
      <c r="EG337" s="120"/>
    </row>
    <row r="338" spans="1:137" s="119" customFormat="1" ht="37.5" customHeight="1" hidden="1">
      <c r="A338" s="78" t="s">
        <v>369</v>
      </c>
      <c r="B338" s="118"/>
      <c r="C338" s="118"/>
      <c r="D338" s="80">
        <v>1000000</v>
      </c>
      <c r="E338" s="80"/>
      <c r="F338" s="80">
        <f>D338</f>
        <v>1000000</v>
      </c>
      <c r="G338" s="80">
        <v>1500000</v>
      </c>
      <c r="H338" s="80"/>
      <c r="I338" s="80"/>
      <c r="J338" s="80">
        <f>G338</f>
        <v>1500000</v>
      </c>
      <c r="K338" s="80"/>
      <c r="L338" s="80"/>
      <c r="M338" s="80"/>
      <c r="N338" s="80">
        <v>1500000</v>
      </c>
      <c r="O338" s="80"/>
      <c r="P338" s="80">
        <f>N338</f>
        <v>1500000</v>
      </c>
      <c r="EB338" s="120"/>
      <c r="EC338" s="120"/>
      <c r="ED338" s="120"/>
      <c r="EE338" s="120"/>
      <c r="EF338" s="120"/>
      <c r="EG338" s="120"/>
    </row>
    <row r="339" spans="1:137" s="119" customFormat="1" ht="22.5" customHeight="1" hidden="1">
      <c r="A339" s="171" t="s">
        <v>280</v>
      </c>
      <c r="B339" s="118"/>
      <c r="C339" s="118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EB339" s="120"/>
      <c r="EC339" s="120"/>
      <c r="ED339" s="120"/>
      <c r="EE339" s="120"/>
      <c r="EF339" s="120"/>
      <c r="EG339" s="120"/>
    </row>
    <row r="340" spans="1:137" s="119" customFormat="1" ht="33" customHeight="1" hidden="1">
      <c r="A340" s="78" t="s">
        <v>367</v>
      </c>
      <c r="B340" s="118"/>
      <c r="C340" s="118"/>
      <c r="D340" s="80">
        <v>3425</v>
      </c>
      <c r="E340" s="80"/>
      <c r="F340" s="80">
        <f>D340</f>
        <v>3425</v>
      </c>
      <c r="G340" s="80">
        <v>4812.01</v>
      </c>
      <c r="H340" s="80"/>
      <c r="I340" s="80"/>
      <c r="J340" s="80">
        <f>G340</f>
        <v>4812.01</v>
      </c>
      <c r="K340" s="80"/>
      <c r="L340" s="80"/>
      <c r="M340" s="80"/>
      <c r="N340" s="80">
        <v>4539.95</v>
      </c>
      <c r="O340" s="80"/>
      <c r="P340" s="80">
        <f>N340</f>
        <v>4539.95</v>
      </c>
      <c r="EB340" s="120"/>
      <c r="EC340" s="120"/>
      <c r="ED340" s="120"/>
      <c r="EE340" s="120"/>
      <c r="EF340" s="120"/>
      <c r="EG340" s="120"/>
    </row>
    <row r="341" spans="1:137" s="119" customFormat="1" ht="33" customHeight="1" hidden="1">
      <c r="A341" s="171" t="s">
        <v>231</v>
      </c>
      <c r="B341" s="118"/>
      <c r="C341" s="118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EB341" s="120"/>
      <c r="EC341" s="120"/>
      <c r="ED341" s="120"/>
      <c r="EE341" s="120"/>
      <c r="EF341" s="120"/>
      <c r="EG341" s="120"/>
    </row>
    <row r="342" spans="1:137" s="119" customFormat="1" ht="33" customHeight="1" hidden="1">
      <c r="A342" s="78" t="s">
        <v>368</v>
      </c>
      <c r="B342" s="118"/>
      <c r="C342" s="118"/>
      <c r="D342" s="80">
        <f>D338/D340</f>
        <v>291.97080291970804</v>
      </c>
      <c r="E342" s="80"/>
      <c r="F342" s="80">
        <f>D342</f>
        <v>291.97080291970804</v>
      </c>
      <c r="G342" s="80">
        <f>G338/G340</f>
        <v>311.7200504570855</v>
      </c>
      <c r="H342" s="80"/>
      <c r="I342" s="80"/>
      <c r="J342" s="80">
        <f>G342</f>
        <v>311.7200504570855</v>
      </c>
      <c r="K342" s="80"/>
      <c r="L342" s="80"/>
      <c r="M342" s="80"/>
      <c r="N342" s="80">
        <f>N338/N340</f>
        <v>330.40011453870636</v>
      </c>
      <c r="O342" s="80"/>
      <c r="P342" s="80">
        <f>N342</f>
        <v>330.40011453870636</v>
      </c>
      <c r="EB342" s="120"/>
      <c r="EC342" s="120"/>
      <c r="ED342" s="120"/>
      <c r="EE342" s="120"/>
      <c r="EF342" s="120"/>
      <c r="EG342" s="120"/>
    </row>
    <row r="343" spans="1:137" s="119" customFormat="1" ht="39" customHeight="1" hidden="1">
      <c r="A343" s="91" t="s">
        <v>424</v>
      </c>
      <c r="B343" s="118"/>
      <c r="C343" s="118"/>
      <c r="D343" s="80">
        <f>D345</f>
        <v>650000</v>
      </c>
      <c r="E343" s="80"/>
      <c r="F343" s="80">
        <f>D343</f>
        <v>650000</v>
      </c>
      <c r="G343" s="80">
        <f>G345</f>
        <v>750000</v>
      </c>
      <c r="H343" s="80"/>
      <c r="I343" s="80"/>
      <c r="J343" s="80">
        <f>G343</f>
        <v>750000</v>
      </c>
      <c r="K343" s="80"/>
      <c r="L343" s="80"/>
      <c r="M343" s="80"/>
      <c r="N343" s="80">
        <f>N345</f>
        <v>850000</v>
      </c>
      <c r="O343" s="80"/>
      <c r="P343" s="80">
        <f>N343</f>
        <v>850000</v>
      </c>
      <c r="EB343" s="120"/>
      <c r="EC343" s="120"/>
      <c r="ED343" s="120"/>
      <c r="EE343" s="120"/>
      <c r="EF343" s="120"/>
      <c r="EG343" s="120"/>
    </row>
    <row r="344" spans="1:137" s="119" customFormat="1" ht="21" customHeight="1" hidden="1">
      <c r="A344" s="4" t="s">
        <v>77</v>
      </c>
      <c r="B344" s="118"/>
      <c r="C344" s="118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B344" s="120"/>
      <c r="EC344" s="120"/>
      <c r="ED344" s="120"/>
      <c r="EE344" s="120"/>
      <c r="EF344" s="120"/>
      <c r="EG344" s="120"/>
    </row>
    <row r="345" spans="1:137" s="119" customFormat="1" ht="33" customHeight="1" hidden="1">
      <c r="A345" s="78" t="s">
        <v>370</v>
      </c>
      <c r="B345" s="118"/>
      <c r="C345" s="118"/>
      <c r="D345" s="80">
        <v>650000</v>
      </c>
      <c r="E345" s="80"/>
      <c r="F345" s="80">
        <f>D345</f>
        <v>650000</v>
      </c>
      <c r="G345" s="80">
        <v>750000</v>
      </c>
      <c r="H345" s="80"/>
      <c r="I345" s="80"/>
      <c r="J345" s="80">
        <f>G345</f>
        <v>750000</v>
      </c>
      <c r="K345" s="80"/>
      <c r="L345" s="80"/>
      <c r="M345" s="80"/>
      <c r="N345" s="80">
        <v>850000</v>
      </c>
      <c r="O345" s="80"/>
      <c r="P345" s="80">
        <f>N345</f>
        <v>850000</v>
      </c>
      <c r="EB345" s="120"/>
      <c r="EC345" s="120"/>
      <c r="ED345" s="120"/>
      <c r="EE345" s="120"/>
      <c r="EF345" s="120"/>
      <c r="EG345" s="120"/>
    </row>
    <row r="346" spans="1:137" s="119" customFormat="1" ht="21" customHeight="1" hidden="1">
      <c r="A346" s="171" t="s">
        <v>280</v>
      </c>
      <c r="B346" s="118"/>
      <c r="C346" s="118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B346" s="120"/>
      <c r="EC346" s="120"/>
      <c r="ED346" s="120"/>
      <c r="EE346" s="120"/>
      <c r="EF346" s="120"/>
      <c r="EG346" s="120"/>
    </row>
    <row r="347" spans="1:137" s="119" customFormat="1" ht="26.25" customHeight="1" hidden="1">
      <c r="A347" s="78" t="s">
        <v>371</v>
      </c>
      <c r="B347" s="118"/>
      <c r="C347" s="118"/>
      <c r="D347" s="80">
        <v>321.6</v>
      </c>
      <c r="E347" s="80"/>
      <c r="F347" s="80">
        <f>D347</f>
        <v>321.6</v>
      </c>
      <c r="G347" s="80">
        <v>321.6</v>
      </c>
      <c r="H347" s="80"/>
      <c r="I347" s="80"/>
      <c r="J347" s="80">
        <f>G347</f>
        <v>321.6</v>
      </c>
      <c r="K347" s="80"/>
      <c r="L347" s="80"/>
      <c r="M347" s="80"/>
      <c r="N347" s="80">
        <v>321.6</v>
      </c>
      <c r="O347" s="80"/>
      <c r="P347" s="80">
        <f>N347</f>
        <v>321.6</v>
      </c>
      <c r="EB347" s="120"/>
      <c r="EC347" s="120"/>
      <c r="ED347" s="120"/>
      <c r="EE347" s="120"/>
      <c r="EF347" s="120"/>
      <c r="EG347" s="120"/>
    </row>
    <row r="348" spans="1:137" s="119" customFormat="1" ht="21.75" customHeight="1" hidden="1">
      <c r="A348" s="171" t="s">
        <v>231</v>
      </c>
      <c r="B348" s="118"/>
      <c r="C348" s="118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B348" s="120"/>
      <c r="EC348" s="120"/>
      <c r="ED348" s="120"/>
      <c r="EE348" s="120"/>
      <c r="EF348" s="120"/>
      <c r="EG348" s="120"/>
    </row>
    <row r="349" spans="1:137" s="191" customFormat="1" ht="29.25" customHeight="1" hidden="1">
      <c r="A349" s="78" t="s">
        <v>372</v>
      </c>
      <c r="B349" s="190"/>
      <c r="C349" s="190"/>
      <c r="D349" s="80">
        <f>D345/D347</f>
        <v>2021.1442786069651</v>
      </c>
      <c r="E349" s="80"/>
      <c r="F349" s="80">
        <f>D349</f>
        <v>2021.1442786069651</v>
      </c>
      <c r="G349" s="80">
        <f>G345/G347</f>
        <v>2332.089552238806</v>
      </c>
      <c r="H349" s="80"/>
      <c r="I349" s="80"/>
      <c r="J349" s="80">
        <f>G349</f>
        <v>2332.089552238806</v>
      </c>
      <c r="K349" s="80"/>
      <c r="L349" s="80"/>
      <c r="M349" s="80"/>
      <c r="N349" s="80">
        <f>N345/N347</f>
        <v>2643.0348258706467</v>
      </c>
      <c r="O349" s="80"/>
      <c r="P349" s="80">
        <f>N349</f>
        <v>2643.0348258706467</v>
      </c>
      <c r="EB349" s="192"/>
      <c r="EC349" s="192"/>
      <c r="ED349" s="192"/>
      <c r="EE349" s="192"/>
      <c r="EF349" s="192"/>
      <c r="EG349" s="192"/>
    </row>
    <row r="350" spans="1:137" s="197" customFormat="1" ht="34.5" customHeight="1" hidden="1">
      <c r="A350" s="200" t="s">
        <v>425</v>
      </c>
      <c r="B350" s="196"/>
      <c r="C350" s="196"/>
      <c r="D350" s="199">
        <f>D351+D358+D365+D372+D381+D390+D399+D408+D417+D426+D435+D442</f>
        <v>10652500</v>
      </c>
      <c r="E350" s="199">
        <f aca="true" t="shared" si="25" ref="E350:P350">E351+E358+E365+E372+E381+E390+E399+E408+E417+E426+E435+E442</f>
        <v>0</v>
      </c>
      <c r="F350" s="199">
        <f t="shared" si="25"/>
        <v>10652500</v>
      </c>
      <c r="G350" s="199">
        <f t="shared" si="25"/>
        <v>10806400</v>
      </c>
      <c r="H350" s="199">
        <f t="shared" si="25"/>
        <v>0</v>
      </c>
      <c r="I350" s="199">
        <f t="shared" si="25"/>
        <v>0</v>
      </c>
      <c r="J350" s="199">
        <f t="shared" si="25"/>
        <v>10806400</v>
      </c>
      <c r="K350" s="199" t="e">
        <f t="shared" si="25"/>
        <v>#REF!</v>
      </c>
      <c r="L350" s="199" t="e">
        <f t="shared" si="25"/>
        <v>#REF!</v>
      </c>
      <c r="M350" s="199" t="e">
        <f t="shared" si="25"/>
        <v>#REF!</v>
      </c>
      <c r="N350" s="199">
        <f t="shared" si="25"/>
        <v>11486200</v>
      </c>
      <c r="O350" s="199">
        <f t="shared" si="25"/>
        <v>0</v>
      </c>
      <c r="P350" s="199">
        <f t="shared" si="25"/>
        <v>11486200</v>
      </c>
      <c r="Q350" s="199" t="e">
        <f>Q351+Q358+Q365+#REF!+Q381+Q390+Q399+Q417+Q426+Q435+Q442+#REF!</f>
        <v>#REF!</v>
      </c>
      <c r="EB350" s="198"/>
      <c r="EC350" s="198"/>
      <c r="ED350" s="198"/>
      <c r="EE350" s="198"/>
      <c r="EF350" s="198"/>
      <c r="EG350" s="198"/>
    </row>
    <row r="351" spans="1:137" s="191" customFormat="1" ht="22.5" hidden="1">
      <c r="A351" s="91" t="s">
        <v>488</v>
      </c>
      <c r="B351" s="190"/>
      <c r="C351" s="190"/>
      <c r="D351" s="87">
        <f>D353</f>
        <v>677400</v>
      </c>
      <c r="E351" s="87"/>
      <c r="F351" s="87">
        <f>D351</f>
        <v>677400</v>
      </c>
      <c r="G351" s="87">
        <f>G353</f>
        <v>755300</v>
      </c>
      <c r="H351" s="87"/>
      <c r="I351" s="87"/>
      <c r="J351" s="87">
        <f>G351</f>
        <v>755300</v>
      </c>
      <c r="K351" s="87"/>
      <c r="L351" s="87"/>
      <c r="M351" s="87"/>
      <c r="N351" s="87">
        <f>N353</f>
        <v>835000</v>
      </c>
      <c r="O351" s="87"/>
      <c r="P351" s="87">
        <f>N351</f>
        <v>835000</v>
      </c>
      <c r="EB351" s="192"/>
      <c r="EC351" s="192"/>
      <c r="ED351" s="192"/>
      <c r="EE351" s="192"/>
      <c r="EF351" s="192"/>
      <c r="EG351" s="192"/>
    </row>
    <row r="352" spans="1:137" s="191" customFormat="1" ht="11.25" hidden="1">
      <c r="A352" s="4" t="s">
        <v>77</v>
      </c>
      <c r="B352" s="190"/>
      <c r="C352" s="1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EB352" s="192"/>
      <c r="EC352" s="192"/>
      <c r="ED352" s="192"/>
      <c r="EE352" s="192"/>
      <c r="EF352" s="192"/>
      <c r="EG352" s="192"/>
    </row>
    <row r="353" spans="1:137" s="191" customFormat="1" ht="33" customHeight="1" hidden="1">
      <c r="A353" s="78" t="s">
        <v>373</v>
      </c>
      <c r="B353" s="190"/>
      <c r="C353" s="190"/>
      <c r="D353" s="80">
        <v>677400</v>
      </c>
      <c r="E353" s="80"/>
      <c r="F353" s="80">
        <f>D353</f>
        <v>677400</v>
      </c>
      <c r="G353" s="80">
        <v>755300</v>
      </c>
      <c r="H353" s="80"/>
      <c r="I353" s="80"/>
      <c r="J353" s="80">
        <f>G353</f>
        <v>755300</v>
      </c>
      <c r="K353" s="80"/>
      <c r="L353" s="80"/>
      <c r="M353" s="80"/>
      <c r="N353" s="80">
        <v>835000</v>
      </c>
      <c r="O353" s="80"/>
      <c r="P353" s="80">
        <f>N353</f>
        <v>835000</v>
      </c>
      <c r="EB353" s="192"/>
      <c r="EC353" s="192"/>
      <c r="ED353" s="192"/>
      <c r="EE353" s="192"/>
      <c r="EF353" s="192"/>
      <c r="EG353" s="192"/>
    </row>
    <row r="354" spans="1:137" s="191" customFormat="1" ht="11.25" hidden="1">
      <c r="A354" s="171" t="s">
        <v>280</v>
      </c>
      <c r="B354" s="190"/>
      <c r="C354" s="1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EB354" s="192"/>
      <c r="EC354" s="192"/>
      <c r="ED354" s="192"/>
      <c r="EE354" s="192"/>
      <c r="EF354" s="192"/>
      <c r="EG354" s="192"/>
    </row>
    <row r="355" spans="1:137" s="191" customFormat="1" ht="33.75" hidden="1">
      <c r="A355" s="78" t="s">
        <v>375</v>
      </c>
      <c r="B355" s="190"/>
      <c r="C355" s="190"/>
      <c r="D355" s="80">
        <v>12</v>
      </c>
      <c r="E355" s="80"/>
      <c r="F355" s="80">
        <f>D355</f>
        <v>12</v>
      </c>
      <c r="G355" s="80">
        <v>12</v>
      </c>
      <c r="H355" s="80"/>
      <c r="I355" s="80"/>
      <c r="J355" s="80">
        <f>G355</f>
        <v>12</v>
      </c>
      <c r="K355" s="80"/>
      <c r="L355" s="80"/>
      <c r="M355" s="80"/>
      <c r="N355" s="80">
        <v>12</v>
      </c>
      <c r="O355" s="80"/>
      <c r="P355" s="80">
        <f>N355</f>
        <v>12</v>
      </c>
      <c r="EB355" s="192"/>
      <c r="EC355" s="192"/>
      <c r="ED355" s="192"/>
      <c r="EE355" s="192"/>
      <c r="EF355" s="192"/>
      <c r="EG355" s="192"/>
    </row>
    <row r="356" spans="1:137" s="191" customFormat="1" ht="11.25" hidden="1">
      <c r="A356" s="171" t="s">
        <v>231</v>
      </c>
      <c r="B356" s="190"/>
      <c r="C356" s="1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EB356" s="192"/>
      <c r="EC356" s="192"/>
      <c r="ED356" s="192"/>
      <c r="EE356" s="192"/>
      <c r="EF356" s="192"/>
      <c r="EG356" s="192"/>
    </row>
    <row r="357" spans="1:137" s="191" customFormat="1" ht="29.25" customHeight="1" hidden="1">
      <c r="A357" s="78" t="s">
        <v>374</v>
      </c>
      <c r="B357" s="190"/>
      <c r="C357" s="190"/>
      <c r="D357" s="80">
        <f>D353/D355</f>
        <v>56450</v>
      </c>
      <c r="E357" s="80"/>
      <c r="F357" s="80">
        <f>D357</f>
        <v>56450</v>
      </c>
      <c r="G357" s="80">
        <f>G353/G355</f>
        <v>62941.666666666664</v>
      </c>
      <c r="H357" s="80"/>
      <c r="I357" s="80"/>
      <c r="J357" s="80">
        <f>G357</f>
        <v>62941.666666666664</v>
      </c>
      <c r="K357" s="80"/>
      <c r="L357" s="80"/>
      <c r="M357" s="80"/>
      <c r="N357" s="80">
        <f>N353/N355</f>
        <v>69583.33333333333</v>
      </c>
      <c r="O357" s="80"/>
      <c r="P357" s="80">
        <f>N357</f>
        <v>69583.33333333333</v>
      </c>
      <c r="EB357" s="192"/>
      <c r="EC357" s="192"/>
      <c r="ED357" s="192"/>
      <c r="EE357" s="192"/>
      <c r="EF357" s="192"/>
      <c r="EG357" s="192"/>
    </row>
    <row r="358" spans="1:137" s="191" customFormat="1" ht="42.75" customHeight="1" hidden="1">
      <c r="A358" s="91" t="s">
        <v>426</v>
      </c>
      <c r="B358" s="190"/>
      <c r="C358" s="190"/>
      <c r="D358" s="87">
        <f>D360</f>
        <v>150000</v>
      </c>
      <c r="E358" s="87"/>
      <c r="F358" s="87">
        <f>D358</f>
        <v>150000</v>
      </c>
      <c r="G358" s="87">
        <f>G360</f>
        <v>115300</v>
      </c>
      <c r="H358" s="87"/>
      <c r="I358" s="87"/>
      <c r="J358" s="87">
        <f>G358</f>
        <v>115300</v>
      </c>
      <c r="K358" s="87"/>
      <c r="L358" s="87"/>
      <c r="M358" s="87"/>
      <c r="N358" s="87">
        <f>N360</f>
        <v>122300</v>
      </c>
      <c r="O358" s="87"/>
      <c r="P358" s="87">
        <f>N358</f>
        <v>122300</v>
      </c>
      <c r="EB358" s="192"/>
      <c r="EC358" s="192"/>
      <c r="ED358" s="192"/>
      <c r="EE358" s="192"/>
      <c r="EF358" s="192"/>
      <c r="EG358" s="192"/>
    </row>
    <row r="359" spans="1:137" s="191" customFormat="1" ht="11.25" hidden="1">
      <c r="A359" s="4" t="s">
        <v>77</v>
      </c>
      <c r="B359" s="190"/>
      <c r="C359" s="1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EB359" s="192"/>
      <c r="EC359" s="192"/>
      <c r="ED359" s="192"/>
      <c r="EE359" s="192"/>
      <c r="EF359" s="192"/>
      <c r="EG359" s="192"/>
    </row>
    <row r="360" spans="1:137" s="191" customFormat="1" ht="51.75" customHeight="1" hidden="1">
      <c r="A360" s="78" t="s">
        <v>376</v>
      </c>
      <c r="B360" s="190"/>
      <c r="C360" s="190"/>
      <c r="D360" s="80">
        <v>150000</v>
      </c>
      <c r="E360" s="80"/>
      <c r="F360" s="80">
        <f>D360</f>
        <v>150000</v>
      </c>
      <c r="G360" s="80">
        <v>115300</v>
      </c>
      <c r="H360" s="80"/>
      <c r="I360" s="80"/>
      <c r="J360" s="80">
        <f>G360</f>
        <v>115300</v>
      </c>
      <c r="K360" s="80"/>
      <c r="L360" s="80"/>
      <c r="M360" s="80"/>
      <c r="N360" s="80">
        <v>122300</v>
      </c>
      <c r="O360" s="80"/>
      <c r="P360" s="80">
        <f>N360</f>
        <v>122300</v>
      </c>
      <c r="EB360" s="192"/>
      <c r="EC360" s="192"/>
      <c r="ED360" s="192"/>
      <c r="EE360" s="192"/>
      <c r="EF360" s="192"/>
      <c r="EG360" s="192"/>
    </row>
    <row r="361" spans="1:137" s="191" customFormat="1" ht="11.25" hidden="1">
      <c r="A361" s="171" t="s">
        <v>280</v>
      </c>
      <c r="B361" s="190"/>
      <c r="C361" s="1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EB361" s="192"/>
      <c r="EC361" s="192"/>
      <c r="ED361" s="192"/>
      <c r="EE361" s="192"/>
      <c r="EF361" s="192"/>
      <c r="EG361" s="192"/>
    </row>
    <row r="362" spans="1:137" s="191" customFormat="1" ht="38.25" customHeight="1" hidden="1">
      <c r="A362" s="78" t="s">
        <v>377</v>
      </c>
      <c r="B362" s="190"/>
      <c r="C362" s="190"/>
      <c r="D362" s="80">
        <v>12</v>
      </c>
      <c r="E362" s="80"/>
      <c r="F362" s="80">
        <f>D362</f>
        <v>12</v>
      </c>
      <c r="G362" s="80">
        <v>12</v>
      </c>
      <c r="H362" s="80"/>
      <c r="I362" s="80"/>
      <c r="J362" s="80">
        <f>G362</f>
        <v>12</v>
      </c>
      <c r="K362" s="80"/>
      <c r="L362" s="80"/>
      <c r="M362" s="80"/>
      <c r="N362" s="80">
        <v>12</v>
      </c>
      <c r="O362" s="80"/>
      <c r="P362" s="80">
        <f>N362</f>
        <v>12</v>
      </c>
      <c r="EB362" s="192"/>
      <c r="EC362" s="192"/>
      <c r="ED362" s="192"/>
      <c r="EE362" s="192"/>
      <c r="EF362" s="192"/>
      <c r="EG362" s="192"/>
    </row>
    <row r="363" spans="1:137" s="191" customFormat="1" ht="29.25" customHeight="1" hidden="1">
      <c r="A363" s="171" t="s">
        <v>231</v>
      </c>
      <c r="B363" s="190"/>
      <c r="C363" s="1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EB363" s="192"/>
      <c r="EC363" s="192"/>
      <c r="ED363" s="192"/>
      <c r="EE363" s="192"/>
      <c r="EF363" s="192"/>
      <c r="EG363" s="192"/>
    </row>
    <row r="364" spans="1:137" s="191" customFormat="1" ht="34.5" customHeight="1" hidden="1">
      <c r="A364" s="78" t="s">
        <v>378</v>
      </c>
      <c r="B364" s="190"/>
      <c r="C364" s="190"/>
      <c r="D364" s="80">
        <f>D360/D362</f>
        <v>12500</v>
      </c>
      <c r="E364" s="80"/>
      <c r="F364" s="80">
        <f>D364</f>
        <v>12500</v>
      </c>
      <c r="G364" s="80">
        <f>G360/G362</f>
        <v>9608.333333333334</v>
      </c>
      <c r="H364" s="80"/>
      <c r="I364" s="80"/>
      <c r="J364" s="80">
        <f>G364</f>
        <v>9608.333333333334</v>
      </c>
      <c r="K364" s="80"/>
      <c r="L364" s="80"/>
      <c r="M364" s="80"/>
      <c r="N364" s="80">
        <f>N360/N362</f>
        <v>10191.666666666666</v>
      </c>
      <c r="O364" s="80"/>
      <c r="P364" s="80">
        <f>N364</f>
        <v>10191.666666666666</v>
      </c>
      <c r="EB364" s="192"/>
      <c r="EC364" s="192"/>
      <c r="ED364" s="192"/>
      <c r="EE364" s="192"/>
      <c r="EF364" s="192"/>
      <c r="EG364" s="192"/>
    </row>
    <row r="365" spans="1:137" s="191" customFormat="1" ht="30.75" customHeight="1" hidden="1">
      <c r="A365" s="91" t="s">
        <v>489</v>
      </c>
      <c r="B365" s="190"/>
      <c r="C365" s="190"/>
      <c r="D365" s="87">
        <f>D367</f>
        <v>110000</v>
      </c>
      <c r="E365" s="87"/>
      <c r="F365" s="87">
        <f>D365</f>
        <v>110000</v>
      </c>
      <c r="G365" s="87">
        <f>G367</f>
        <v>79400</v>
      </c>
      <c r="H365" s="87"/>
      <c r="I365" s="87"/>
      <c r="J365" s="87">
        <f>G365</f>
        <v>79400</v>
      </c>
      <c r="K365" s="87"/>
      <c r="L365" s="87"/>
      <c r="M365" s="87"/>
      <c r="N365" s="87">
        <f>N367</f>
        <v>84200</v>
      </c>
      <c r="O365" s="87"/>
      <c r="P365" s="87">
        <f>N365</f>
        <v>84200</v>
      </c>
      <c r="EB365" s="192"/>
      <c r="EC365" s="192"/>
      <c r="ED365" s="192"/>
      <c r="EE365" s="192"/>
      <c r="EF365" s="192"/>
      <c r="EG365" s="192"/>
    </row>
    <row r="366" spans="1:137" s="191" customFormat="1" ht="18" customHeight="1" hidden="1">
      <c r="A366" s="4" t="s">
        <v>77</v>
      </c>
      <c r="B366" s="190"/>
      <c r="C366" s="1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EB366" s="192"/>
      <c r="EC366" s="192"/>
      <c r="ED366" s="192"/>
      <c r="EE366" s="192"/>
      <c r="EF366" s="192"/>
      <c r="EG366" s="192"/>
    </row>
    <row r="367" spans="1:137" s="191" customFormat="1" ht="26.25" customHeight="1" hidden="1">
      <c r="A367" s="78" t="s">
        <v>462</v>
      </c>
      <c r="B367" s="190"/>
      <c r="C367" s="190"/>
      <c r="D367" s="80">
        <f>74400+35600</f>
        <v>110000</v>
      </c>
      <c r="E367" s="80"/>
      <c r="F367" s="80">
        <f>D367</f>
        <v>110000</v>
      </c>
      <c r="G367" s="80">
        <v>79400</v>
      </c>
      <c r="H367" s="80"/>
      <c r="I367" s="80"/>
      <c r="J367" s="80">
        <f>G367</f>
        <v>79400</v>
      </c>
      <c r="K367" s="80"/>
      <c r="L367" s="80"/>
      <c r="M367" s="80"/>
      <c r="N367" s="80">
        <v>84200</v>
      </c>
      <c r="O367" s="80"/>
      <c r="P367" s="80">
        <f>N367</f>
        <v>84200</v>
      </c>
      <c r="EB367" s="192"/>
      <c r="EC367" s="192"/>
      <c r="ED367" s="192"/>
      <c r="EE367" s="192"/>
      <c r="EF367" s="192"/>
      <c r="EG367" s="192"/>
    </row>
    <row r="368" spans="1:137" s="191" customFormat="1" ht="15.75" customHeight="1" hidden="1">
      <c r="A368" s="171" t="s">
        <v>280</v>
      </c>
      <c r="B368" s="190"/>
      <c r="C368" s="1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EB368" s="192"/>
      <c r="EC368" s="192"/>
      <c r="ED368" s="192"/>
      <c r="EE368" s="192"/>
      <c r="EF368" s="192"/>
      <c r="EG368" s="192"/>
    </row>
    <row r="369" spans="1:137" s="191" customFormat="1" ht="32.25" customHeight="1" hidden="1">
      <c r="A369" s="78" t="s">
        <v>463</v>
      </c>
      <c r="B369" s="190"/>
      <c r="C369" s="190"/>
      <c r="D369" s="182">
        <f>D367/D371</f>
        <v>33950.61728395062</v>
      </c>
      <c r="E369" s="80"/>
      <c r="F369" s="182">
        <f>D369</f>
        <v>33950.61728395062</v>
      </c>
      <c r="G369" s="182">
        <f>G367/G371</f>
        <v>23014.492753623188</v>
      </c>
      <c r="H369" s="182"/>
      <c r="I369" s="182"/>
      <c r="J369" s="182">
        <f>G369</f>
        <v>23014.492753623188</v>
      </c>
      <c r="K369" s="182"/>
      <c r="L369" s="182"/>
      <c r="M369" s="182"/>
      <c r="N369" s="182">
        <f>N367/N371</f>
        <v>23068.49315068493</v>
      </c>
      <c r="O369" s="182"/>
      <c r="P369" s="182">
        <f>N369</f>
        <v>23068.49315068493</v>
      </c>
      <c r="EB369" s="192"/>
      <c r="EC369" s="192"/>
      <c r="ED369" s="192"/>
      <c r="EE369" s="192"/>
      <c r="EF369" s="192"/>
      <c r="EG369" s="192"/>
    </row>
    <row r="370" spans="1:137" s="191" customFormat="1" ht="16.5" customHeight="1" hidden="1">
      <c r="A370" s="171" t="s">
        <v>231</v>
      </c>
      <c r="B370" s="190"/>
      <c r="C370" s="1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B370" s="192"/>
      <c r="EC370" s="192"/>
      <c r="ED370" s="192"/>
      <c r="EE370" s="192"/>
      <c r="EF370" s="192"/>
      <c r="EG370" s="192"/>
    </row>
    <row r="371" spans="1:137" s="191" customFormat="1" ht="27.75" customHeight="1" hidden="1">
      <c r="A371" s="78" t="s">
        <v>464</v>
      </c>
      <c r="B371" s="190"/>
      <c r="C371" s="190"/>
      <c r="D371" s="80">
        <v>3.24</v>
      </c>
      <c r="E371" s="80"/>
      <c r="F371" s="80">
        <f>D371</f>
        <v>3.24</v>
      </c>
      <c r="G371" s="80">
        <v>3.45</v>
      </c>
      <c r="H371" s="80"/>
      <c r="I371" s="80"/>
      <c r="J371" s="80">
        <f>G371</f>
        <v>3.45</v>
      </c>
      <c r="K371" s="80"/>
      <c r="L371" s="80"/>
      <c r="M371" s="80"/>
      <c r="N371" s="80">
        <v>3.65</v>
      </c>
      <c r="O371" s="80"/>
      <c r="P371" s="80">
        <f>N371</f>
        <v>3.65</v>
      </c>
      <c r="EB371" s="192"/>
      <c r="EC371" s="192"/>
      <c r="ED371" s="192"/>
      <c r="EE371" s="192"/>
      <c r="EF371" s="192"/>
      <c r="EG371" s="192"/>
    </row>
    <row r="372" spans="1:137" s="124" customFormat="1" ht="22.5" hidden="1">
      <c r="A372" s="91" t="s">
        <v>465</v>
      </c>
      <c r="B372" s="83"/>
      <c r="C372" s="83"/>
      <c r="D372" s="87">
        <f>D373*D376+D374*D377</f>
        <v>2564900</v>
      </c>
      <c r="E372" s="87">
        <f>E373*E376+E374*E377</f>
        <v>0</v>
      </c>
      <c r="F372" s="87">
        <f>D372</f>
        <v>2564900</v>
      </c>
      <c r="G372" s="87">
        <f>G373*G376+G374*G377</f>
        <v>3812100</v>
      </c>
      <c r="H372" s="87">
        <f>H373*H376+H374*H377</f>
        <v>0</v>
      </c>
      <c r="I372" s="87">
        <v>0</v>
      </c>
      <c r="J372" s="87">
        <f>G372+H372</f>
        <v>3812100</v>
      </c>
      <c r="K372" s="87" t="e">
        <f>(K373*K376)+(K374*K377)+(#REF!*#REF!)</f>
        <v>#REF!</v>
      </c>
      <c r="L372" s="87" t="e">
        <f>(L373*L376)+(L374*L377)+(#REF!*#REF!)</f>
        <v>#REF!</v>
      </c>
      <c r="M372" s="87" t="e">
        <f>(M373*M376)+(M374*M377)+(#REF!*#REF!)</f>
        <v>#REF!</v>
      </c>
      <c r="N372" s="87">
        <f>N373*N376+N374*N377</f>
        <v>4072100</v>
      </c>
      <c r="O372" s="87">
        <f>O373*O376+O374*O377</f>
        <v>0</v>
      </c>
      <c r="P372" s="87">
        <f>N372+O372</f>
        <v>4072100</v>
      </c>
      <c r="Q372" s="87" t="e">
        <f>(Q373*Q376)+(Q374*Q377)+(#REF!*#REF!)</f>
        <v>#REF!</v>
      </c>
      <c r="EB372" s="93"/>
      <c r="EC372" s="93"/>
      <c r="ED372" s="93"/>
      <c r="EE372" s="93"/>
      <c r="EF372" s="93"/>
      <c r="EG372" s="93"/>
    </row>
    <row r="373" spans="1:137" s="191" customFormat="1" ht="22.5" hidden="1">
      <c r="A373" s="78" t="s">
        <v>55</v>
      </c>
      <c r="B373" s="79"/>
      <c r="C373" s="79"/>
      <c r="D373" s="80">
        <v>5</v>
      </c>
      <c r="E373" s="80"/>
      <c r="F373" s="80">
        <f>D373+E373</f>
        <v>5</v>
      </c>
      <c r="G373" s="80">
        <v>8</v>
      </c>
      <c r="H373" s="80"/>
      <c r="I373" s="80"/>
      <c r="J373" s="80">
        <f>G373+H373</f>
        <v>8</v>
      </c>
      <c r="K373" s="80"/>
      <c r="L373" s="80"/>
      <c r="M373" s="80"/>
      <c r="N373" s="80">
        <v>8</v>
      </c>
      <c r="O373" s="80"/>
      <c r="P373" s="80">
        <f>N373+O373</f>
        <v>8</v>
      </c>
      <c r="EB373" s="192"/>
      <c r="EC373" s="192"/>
      <c r="ED373" s="192"/>
      <c r="EE373" s="192"/>
      <c r="EF373" s="192"/>
      <c r="EG373" s="192"/>
    </row>
    <row r="374" spans="1:137" s="191" customFormat="1" ht="22.5" customHeight="1" hidden="1">
      <c r="A374" s="78" t="s">
        <v>56</v>
      </c>
      <c r="B374" s="79"/>
      <c r="C374" s="79"/>
      <c r="D374" s="80">
        <v>5</v>
      </c>
      <c r="E374" s="80"/>
      <c r="F374" s="80">
        <f>D374+E374</f>
        <v>5</v>
      </c>
      <c r="G374" s="80">
        <f>D374</f>
        <v>5</v>
      </c>
      <c r="H374" s="80"/>
      <c r="I374" s="80"/>
      <c r="J374" s="80">
        <f>G374+H374</f>
        <v>5</v>
      </c>
      <c r="K374" s="80"/>
      <c r="L374" s="80"/>
      <c r="M374" s="80"/>
      <c r="N374" s="80">
        <v>5</v>
      </c>
      <c r="O374" s="80"/>
      <c r="P374" s="80">
        <f>N374+O374</f>
        <v>5</v>
      </c>
      <c r="EB374" s="192"/>
      <c r="EC374" s="192"/>
      <c r="ED374" s="192"/>
      <c r="EE374" s="192"/>
      <c r="EF374" s="192"/>
      <c r="EG374" s="192"/>
    </row>
    <row r="375" spans="1:137" s="191" customFormat="1" ht="12" customHeight="1" hidden="1">
      <c r="A375" s="171" t="s">
        <v>5</v>
      </c>
      <c r="B375" s="89"/>
      <c r="C375" s="89"/>
      <c r="D375" s="90"/>
      <c r="E375" s="90"/>
      <c r="F375" s="80"/>
      <c r="G375" s="90"/>
      <c r="H375" s="90"/>
      <c r="I375" s="80"/>
      <c r="J375" s="80"/>
      <c r="K375" s="80"/>
      <c r="L375" s="80"/>
      <c r="M375" s="80"/>
      <c r="N375" s="90"/>
      <c r="O375" s="90"/>
      <c r="P375" s="80"/>
      <c r="EB375" s="192"/>
      <c r="EC375" s="192"/>
      <c r="ED375" s="192"/>
      <c r="EE375" s="192"/>
      <c r="EF375" s="192"/>
      <c r="EG375" s="192"/>
    </row>
    <row r="376" spans="1:137" s="191" customFormat="1" ht="22.5" customHeight="1" hidden="1">
      <c r="A376" s="78" t="s">
        <v>379</v>
      </c>
      <c r="B376" s="79"/>
      <c r="C376" s="79"/>
      <c r="D376" s="80">
        <v>247980</v>
      </c>
      <c r="E376" s="80"/>
      <c r="F376" s="80">
        <f>D376+E376</f>
        <v>247980</v>
      </c>
      <c r="G376" s="80">
        <v>299790.625</v>
      </c>
      <c r="H376" s="80"/>
      <c r="I376" s="80"/>
      <c r="J376" s="80">
        <f>G376+H376</f>
        <v>299790.625</v>
      </c>
      <c r="K376" s="80"/>
      <c r="L376" s="80"/>
      <c r="M376" s="80"/>
      <c r="N376" s="80">
        <v>321687.3125</v>
      </c>
      <c r="O376" s="80"/>
      <c r="P376" s="80">
        <f>N376+O376</f>
        <v>321687.3125</v>
      </c>
      <c r="EB376" s="192"/>
      <c r="EC376" s="192"/>
      <c r="ED376" s="192"/>
      <c r="EE376" s="192"/>
      <c r="EF376" s="192"/>
      <c r="EG376" s="192"/>
    </row>
    <row r="377" spans="1:137" s="191" customFormat="1" ht="22.5" customHeight="1" hidden="1">
      <c r="A377" s="78" t="s">
        <v>380</v>
      </c>
      <c r="B377" s="79"/>
      <c r="C377" s="79"/>
      <c r="D377" s="80">
        <v>265000</v>
      </c>
      <c r="E377" s="80"/>
      <c r="F377" s="80">
        <f>D377+E377</f>
        <v>265000</v>
      </c>
      <c r="G377" s="80">
        <v>282755</v>
      </c>
      <c r="H377" s="80"/>
      <c r="I377" s="80"/>
      <c r="J377" s="80">
        <f>G377+H377</f>
        <v>282755</v>
      </c>
      <c r="K377" s="80"/>
      <c r="L377" s="80"/>
      <c r="M377" s="80"/>
      <c r="N377" s="80">
        <v>299720.3</v>
      </c>
      <c r="O377" s="80"/>
      <c r="P377" s="80">
        <f>N377+O377</f>
        <v>299720.3</v>
      </c>
      <c r="EB377" s="192"/>
      <c r="EC377" s="192"/>
      <c r="ED377" s="192"/>
      <c r="EE377" s="192"/>
      <c r="EF377" s="192"/>
      <c r="EG377" s="192"/>
    </row>
    <row r="378" spans="1:137" s="191" customFormat="1" ht="11.25" hidden="1">
      <c r="A378" s="171" t="s">
        <v>4</v>
      </c>
      <c r="B378" s="79"/>
      <c r="C378" s="79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B378" s="192"/>
      <c r="EC378" s="192"/>
      <c r="ED378" s="192"/>
      <c r="EE378" s="192"/>
      <c r="EF378" s="192"/>
      <c r="EG378" s="192"/>
    </row>
    <row r="379" spans="1:137" s="191" customFormat="1" ht="33.75" hidden="1">
      <c r="A379" s="78" t="s">
        <v>57</v>
      </c>
      <c r="B379" s="79"/>
      <c r="C379" s="79"/>
      <c r="D379" s="80"/>
      <c r="E379" s="80"/>
      <c r="F379" s="80">
        <f>D379+E379</f>
        <v>0</v>
      </c>
      <c r="G379" s="80">
        <f>G376/F376*100</f>
        <v>120.89306597306235</v>
      </c>
      <c r="H379" s="80"/>
      <c r="I379" s="80"/>
      <c r="J379" s="80">
        <f>G379+H379</f>
        <v>120.89306597306235</v>
      </c>
      <c r="K379" s="80"/>
      <c r="L379" s="80"/>
      <c r="M379" s="80"/>
      <c r="N379" s="80">
        <f>N376/J376*100</f>
        <v>107.30399341206885</v>
      </c>
      <c r="O379" s="80"/>
      <c r="P379" s="80">
        <f>N379+O379</f>
        <v>107.30399341206885</v>
      </c>
      <c r="EB379" s="192"/>
      <c r="EC379" s="192"/>
      <c r="ED379" s="192"/>
      <c r="EE379" s="192"/>
      <c r="EF379" s="192"/>
      <c r="EG379" s="192"/>
    </row>
    <row r="380" spans="1:137" s="191" customFormat="1" ht="33.75" hidden="1">
      <c r="A380" s="78" t="s">
        <v>58</v>
      </c>
      <c r="B380" s="79"/>
      <c r="C380" s="79"/>
      <c r="D380" s="80"/>
      <c r="E380" s="80"/>
      <c r="F380" s="80">
        <f>D380+E380</f>
        <v>0</v>
      </c>
      <c r="G380" s="80">
        <f>G377/D377*100</f>
        <v>106.69999999999999</v>
      </c>
      <c r="H380" s="80"/>
      <c r="I380" s="80"/>
      <c r="J380" s="80">
        <f>G380+H380</f>
        <v>106.69999999999999</v>
      </c>
      <c r="K380" s="80"/>
      <c r="L380" s="80"/>
      <c r="M380" s="80"/>
      <c r="N380" s="80">
        <f>N377/G377*100</f>
        <v>106</v>
      </c>
      <c r="O380" s="80"/>
      <c r="P380" s="80">
        <f>N380+O380</f>
        <v>106</v>
      </c>
      <c r="EB380" s="192"/>
      <c r="EC380" s="192"/>
      <c r="ED380" s="192"/>
      <c r="EE380" s="192"/>
      <c r="EF380" s="192"/>
      <c r="EG380" s="192"/>
    </row>
    <row r="381" spans="1:137" s="81" customFormat="1" ht="29.25" customHeight="1" hidden="1">
      <c r="A381" s="91" t="s">
        <v>427</v>
      </c>
      <c r="B381" s="79"/>
      <c r="C381" s="79"/>
      <c r="D381" s="87">
        <f>D383</f>
        <v>2140300</v>
      </c>
      <c r="E381" s="87"/>
      <c r="F381" s="87">
        <f>D381</f>
        <v>2140300</v>
      </c>
      <c r="G381" s="87">
        <f>G383</f>
        <v>2216400</v>
      </c>
      <c r="H381" s="87"/>
      <c r="I381" s="87"/>
      <c r="J381" s="87">
        <f>G381</f>
        <v>2216400</v>
      </c>
      <c r="K381" s="87"/>
      <c r="L381" s="87"/>
      <c r="M381" s="87"/>
      <c r="N381" s="87">
        <f>N383</f>
        <v>2289700</v>
      </c>
      <c r="O381" s="87"/>
      <c r="P381" s="87">
        <f>N381</f>
        <v>2289700</v>
      </c>
      <c r="EB381" s="82"/>
      <c r="EC381" s="82"/>
      <c r="ED381" s="82"/>
      <c r="EE381" s="82"/>
      <c r="EF381" s="82"/>
      <c r="EG381" s="82"/>
    </row>
    <row r="382" spans="1:137" s="191" customFormat="1" ht="19.5" customHeight="1" hidden="1">
      <c r="A382" s="4" t="s">
        <v>77</v>
      </c>
      <c r="B382" s="190"/>
      <c r="C382" s="1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EB382" s="192"/>
      <c r="EC382" s="192"/>
      <c r="ED382" s="192"/>
      <c r="EE382" s="192"/>
      <c r="EF382" s="192"/>
      <c r="EG382" s="192"/>
    </row>
    <row r="383" spans="1:137" s="191" customFormat="1" ht="29.25" customHeight="1" hidden="1">
      <c r="A383" s="78" t="s">
        <v>383</v>
      </c>
      <c r="B383" s="190"/>
      <c r="C383" s="190"/>
      <c r="D383" s="80">
        <v>2140300</v>
      </c>
      <c r="E383" s="80"/>
      <c r="F383" s="80">
        <f>D383</f>
        <v>2140300</v>
      </c>
      <c r="G383" s="80">
        <v>2216400</v>
      </c>
      <c r="H383" s="80"/>
      <c r="I383" s="80"/>
      <c r="J383" s="80">
        <f>G383</f>
        <v>2216400</v>
      </c>
      <c r="K383" s="80"/>
      <c r="L383" s="80"/>
      <c r="M383" s="80"/>
      <c r="N383" s="80">
        <v>2289700</v>
      </c>
      <c r="O383" s="80"/>
      <c r="P383" s="80">
        <f>N383</f>
        <v>2289700</v>
      </c>
      <c r="EB383" s="192"/>
      <c r="EC383" s="192"/>
      <c r="ED383" s="192"/>
      <c r="EE383" s="192"/>
      <c r="EF383" s="192"/>
      <c r="EG383" s="192"/>
    </row>
    <row r="384" spans="1:137" s="191" customFormat="1" ht="23.25" customHeight="1" hidden="1">
      <c r="A384" s="171" t="s">
        <v>280</v>
      </c>
      <c r="B384" s="190"/>
      <c r="C384" s="1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EB384" s="192"/>
      <c r="EC384" s="192"/>
      <c r="ED384" s="192"/>
      <c r="EE384" s="192"/>
      <c r="EF384" s="192"/>
      <c r="EG384" s="192"/>
    </row>
    <row r="385" spans="1:137" s="191" customFormat="1" ht="21.75" customHeight="1" hidden="1">
      <c r="A385" s="78" t="s">
        <v>386</v>
      </c>
      <c r="B385" s="190"/>
      <c r="C385" s="190"/>
      <c r="D385" s="80">
        <v>7</v>
      </c>
      <c r="E385" s="80"/>
      <c r="F385" s="80">
        <f>D385</f>
        <v>7</v>
      </c>
      <c r="G385" s="80">
        <v>7</v>
      </c>
      <c r="H385" s="80"/>
      <c r="I385" s="80"/>
      <c r="J385" s="80">
        <f>G385</f>
        <v>7</v>
      </c>
      <c r="K385" s="80"/>
      <c r="L385" s="80"/>
      <c r="M385" s="80"/>
      <c r="N385" s="80">
        <v>7</v>
      </c>
      <c r="O385" s="80"/>
      <c r="P385" s="80">
        <f>N385</f>
        <v>7</v>
      </c>
      <c r="EB385" s="192"/>
      <c r="EC385" s="192"/>
      <c r="ED385" s="192"/>
      <c r="EE385" s="192"/>
      <c r="EF385" s="192"/>
      <c r="EG385" s="192"/>
    </row>
    <row r="386" spans="1:137" s="191" customFormat="1" ht="20.25" customHeight="1" hidden="1">
      <c r="A386" s="171" t="s">
        <v>231</v>
      </c>
      <c r="B386" s="190"/>
      <c r="C386" s="1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EB386" s="192"/>
      <c r="EC386" s="192"/>
      <c r="ED386" s="192"/>
      <c r="EE386" s="192"/>
      <c r="EF386" s="192"/>
      <c r="EG386" s="192"/>
    </row>
    <row r="387" spans="1:137" s="191" customFormat="1" ht="29.25" customHeight="1" hidden="1">
      <c r="A387" s="78" t="s">
        <v>384</v>
      </c>
      <c r="B387" s="190"/>
      <c r="C387" s="190"/>
      <c r="D387" s="80">
        <f>D383/D385</f>
        <v>305757.14285714284</v>
      </c>
      <c r="E387" s="80"/>
      <c r="F387" s="80">
        <f>D387</f>
        <v>305757.14285714284</v>
      </c>
      <c r="G387" s="80">
        <f>G383/G385</f>
        <v>316628.5714285714</v>
      </c>
      <c r="H387" s="80"/>
      <c r="I387" s="80"/>
      <c r="J387" s="80">
        <f>G387</f>
        <v>316628.5714285714</v>
      </c>
      <c r="K387" s="80"/>
      <c r="L387" s="80"/>
      <c r="M387" s="80"/>
      <c r="N387" s="80">
        <f>N383/N385</f>
        <v>327100</v>
      </c>
      <c r="O387" s="80"/>
      <c r="P387" s="80">
        <f>N387</f>
        <v>327100</v>
      </c>
      <c r="EB387" s="192"/>
      <c r="EC387" s="192"/>
      <c r="ED387" s="192"/>
      <c r="EE387" s="192"/>
      <c r="EF387" s="192"/>
      <c r="EG387" s="192"/>
    </row>
    <row r="388" spans="1:137" s="191" customFormat="1" ht="16.5" customHeight="1" hidden="1">
      <c r="A388" s="171" t="s">
        <v>382</v>
      </c>
      <c r="B388" s="190"/>
      <c r="C388" s="1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EB388" s="192"/>
      <c r="EC388" s="192"/>
      <c r="ED388" s="192"/>
      <c r="EE388" s="192"/>
      <c r="EF388" s="192"/>
      <c r="EG388" s="192"/>
    </row>
    <row r="389" spans="1:137" s="191" customFormat="1" ht="33" customHeight="1" hidden="1">
      <c r="A389" s="78" t="s">
        <v>385</v>
      </c>
      <c r="B389" s="190"/>
      <c r="C389" s="190"/>
      <c r="D389" s="80"/>
      <c r="E389" s="80"/>
      <c r="F389" s="80"/>
      <c r="G389" s="80">
        <f>G387/D387*100</f>
        <v>103.55557632107649</v>
      </c>
      <c r="H389" s="80"/>
      <c r="I389" s="80"/>
      <c r="J389" s="80">
        <f>G389</f>
        <v>103.55557632107649</v>
      </c>
      <c r="K389" s="80"/>
      <c r="L389" s="80"/>
      <c r="M389" s="80"/>
      <c r="N389" s="80">
        <f>N387/G387*100</f>
        <v>103.30716477170185</v>
      </c>
      <c r="O389" s="80"/>
      <c r="P389" s="80">
        <f>N389</f>
        <v>103.30716477170185</v>
      </c>
      <c r="EB389" s="192"/>
      <c r="EC389" s="192"/>
      <c r="ED389" s="192"/>
      <c r="EE389" s="192"/>
      <c r="EF389" s="192"/>
      <c r="EG389" s="192"/>
    </row>
    <row r="390" spans="1:137" s="191" customFormat="1" ht="21" customHeight="1" hidden="1">
      <c r="A390" s="91" t="s">
        <v>428</v>
      </c>
      <c r="B390" s="190"/>
      <c r="C390" s="190"/>
      <c r="D390" s="87">
        <f>D392</f>
        <v>500000</v>
      </c>
      <c r="E390" s="87"/>
      <c r="F390" s="87">
        <f>D390</f>
        <v>500000</v>
      </c>
      <c r="G390" s="87">
        <f>G392</f>
        <v>550000</v>
      </c>
      <c r="H390" s="87"/>
      <c r="I390" s="87"/>
      <c r="J390" s="87">
        <f>G390</f>
        <v>550000</v>
      </c>
      <c r="K390" s="87"/>
      <c r="L390" s="87"/>
      <c r="M390" s="87"/>
      <c r="N390" s="87">
        <f>N392</f>
        <v>600000</v>
      </c>
      <c r="O390" s="87"/>
      <c r="P390" s="87">
        <f>N390</f>
        <v>600000</v>
      </c>
      <c r="EB390" s="192"/>
      <c r="EC390" s="192"/>
      <c r="ED390" s="192"/>
      <c r="EE390" s="192"/>
      <c r="EF390" s="192"/>
      <c r="EG390" s="192"/>
    </row>
    <row r="391" spans="1:137" s="191" customFormat="1" ht="16.5" customHeight="1" hidden="1">
      <c r="A391" s="4" t="s">
        <v>77</v>
      </c>
      <c r="B391" s="190"/>
      <c r="C391" s="1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EB391" s="192"/>
      <c r="EC391" s="192"/>
      <c r="ED391" s="192"/>
      <c r="EE391" s="192"/>
      <c r="EF391" s="192"/>
      <c r="EG391" s="192"/>
    </row>
    <row r="392" spans="1:137" s="191" customFormat="1" ht="29.25" customHeight="1" hidden="1">
      <c r="A392" s="78" t="s">
        <v>387</v>
      </c>
      <c r="B392" s="190"/>
      <c r="C392" s="190"/>
      <c r="D392" s="80">
        <v>500000</v>
      </c>
      <c r="E392" s="80"/>
      <c r="F392" s="80">
        <f>D392</f>
        <v>500000</v>
      </c>
      <c r="G392" s="80">
        <v>550000</v>
      </c>
      <c r="H392" s="80"/>
      <c r="I392" s="80"/>
      <c r="J392" s="80">
        <f>G392</f>
        <v>550000</v>
      </c>
      <c r="K392" s="80"/>
      <c r="L392" s="80"/>
      <c r="M392" s="80"/>
      <c r="N392" s="80">
        <v>600000</v>
      </c>
      <c r="O392" s="80"/>
      <c r="P392" s="80">
        <f>N392</f>
        <v>600000</v>
      </c>
      <c r="EB392" s="192"/>
      <c r="EC392" s="192"/>
      <c r="ED392" s="192"/>
      <c r="EE392" s="192"/>
      <c r="EF392" s="192"/>
      <c r="EG392" s="192"/>
    </row>
    <row r="393" spans="1:137" s="191" customFormat="1" ht="18.75" customHeight="1" hidden="1">
      <c r="A393" s="171" t="s">
        <v>280</v>
      </c>
      <c r="B393" s="190"/>
      <c r="C393" s="1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EB393" s="192"/>
      <c r="EC393" s="192"/>
      <c r="ED393" s="192"/>
      <c r="EE393" s="192"/>
      <c r="EF393" s="192"/>
      <c r="EG393" s="192"/>
    </row>
    <row r="394" spans="1:137" s="191" customFormat="1" ht="33" customHeight="1" hidden="1">
      <c r="A394" s="78" t="s">
        <v>390</v>
      </c>
      <c r="B394" s="190"/>
      <c r="C394" s="190"/>
      <c r="D394" s="80">
        <f>D392/D396</f>
        <v>35971.22302158273</v>
      </c>
      <c r="E394" s="80"/>
      <c r="F394" s="80">
        <f>D394</f>
        <v>35971.22302158273</v>
      </c>
      <c r="G394" s="80">
        <v>35971.22</v>
      </c>
      <c r="H394" s="80"/>
      <c r="I394" s="80"/>
      <c r="J394" s="80">
        <f>G394</f>
        <v>35971.22</v>
      </c>
      <c r="K394" s="80"/>
      <c r="L394" s="80"/>
      <c r="M394" s="80"/>
      <c r="N394" s="80">
        <v>35971.22</v>
      </c>
      <c r="O394" s="80"/>
      <c r="P394" s="80">
        <f>N394</f>
        <v>35971.22</v>
      </c>
      <c r="EB394" s="192"/>
      <c r="EC394" s="192"/>
      <c r="ED394" s="192"/>
      <c r="EE394" s="192"/>
      <c r="EF394" s="192"/>
      <c r="EG394" s="192"/>
    </row>
    <row r="395" spans="1:137" s="191" customFormat="1" ht="21" customHeight="1" hidden="1">
      <c r="A395" s="171" t="s">
        <v>231</v>
      </c>
      <c r="B395" s="190"/>
      <c r="C395" s="1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EB395" s="192"/>
      <c r="EC395" s="192"/>
      <c r="ED395" s="192"/>
      <c r="EE395" s="192"/>
      <c r="EF395" s="192"/>
      <c r="EG395" s="192"/>
    </row>
    <row r="396" spans="1:137" s="191" customFormat="1" ht="24" customHeight="1" hidden="1">
      <c r="A396" s="78" t="s">
        <v>388</v>
      </c>
      <c r="B396" s="190"/>
      <c r="C396" s="190"/>
      <c r="D396" s="80">
        <v>13.9</v>
      </c>
      <c r="E396" s="80"/>
      <c r="F396" s="80">
        <f>D396</f>
        <v>13.9</v>
      </c>
      <c r="G396" s="80">
        <f>G392/G394</f>
        <v>15.290001284360107</v>
      </c>
      <c r="H396" s="80"/>
      <c r="I396" s="80"/>
      <c r="J396" s="80">
        <f>G396</f>
        <v>15.290001284360107</v>
      </c>
      <c r="K396" s="80"/>
      <c r="L396" s="80"/>
      <c r="M396" s="80"/>
      <c r="N396" s="80">
        <f>N392/N394</f>
        <v>16.680001401120116</v>
      </c>
      <c r="O396" s="80"/>
      <c r="P396" s="80">
        <f>N396</f>
        <v>16.680001401120116</v>
      </c>
      <c r="EB396" s="192"/>
      <c r="EC396" s="192"/>
      <c r="ED396" s="192"/>
      <c r="EE396" s="192"/>
      <c r="EF396" s="192"/>
      <c r="EG396" s="192"/>
    </row>
    <row r="397" spans="1:137" s="191" customFormat="1" ht="20.25" customHeight="1" hidden="1">
      <c r="A397" s="171" t="s">
        <v>382</v>
      </c>
      <c r="B397" s="190"/>
      <c r="C397" s="1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EB397" s="192"/>
      <c r="EC397" s="192"/>
      <c r="ED397" s="192"/>
      <c r="EE397" s="192"/>
      <c r="EF397" s="192"/>
      <c r="EG397" s="192"/>
    </row>
    <row r="398" spans="1:137" s="191" customFormat="1" ht="29.25" customHeight="1" hidden="1">
      <c r="A398" s="78" t="s">
        <v>389</v>
      </c>
      <c r="B398" s="190"/>
      <c r="C398" s="190"/>
      <c r="D398" s="80"/>
      <c r="E398" s="80"/>
      <c r="F398" s="80"/>
      <c r="G398" s="80">
        <f>G396/D396*100</f>
        <v>110.00000924000078</v>
      </c>
      <c r="H398" s="80"/>
      <c r="I398" s="80"/>
      <c r="J398" s="80">
        <f>G398</f>
        <v>110.00000924000078</v>
      </c>
      <c r="K398" s="80"/>
      <c r="L398" s="80"/>
      <c r="M398" s="80"/>
      <c r="N398" s="80">
        <f>N396/G396*100</f>
        <v>109.09090909090908</v>
      </c>
      <c r="O398" s="80"/>
      <c r="P398" s="80">
        <f>N398</f>
        <v>109.09090909090908</v>
      </c>
      <c r="EB398" s="192"/>
      <c r="EC398" s="192"/>
      <c r="ED398" s="192"/>
      <c r="EE398" s="192"/>
      <c r="EF398" s="192"/>
      <c r="EG398" s="192"/>
    </row>
    <row r="399" spans="1:137" s="81" customFormat="1" ht="29.25" customHeight="1" hidden="1">
      <c r="A399" s="91" t="s">
        <v>429</v>
      </c>
      <c r="B399" s="79"/>
      <c r="C399" s="79"/>
      <c r="D399" s="87">
        <f>D401</f>
        <v>2571100</v>
      </c>
      <c r="E399" s="87"/>
      <c r="F399" s="87">
        <f>D399</f>
        <v>2571100</v>
      </c>
      <c r="G399" s="87">
        <f>G401</f>
        <v>2423200</v>
      </c>
      <c r="H399" s="87"/>
      <c r="I399" s="87"/>
      <c r="J399" s="87">
        <f>G399</f>
        <v>2423200</v>
      </c>
      <c r="K399" s="87"/>
      <c r="L399" s="87"/>
      <c r="M399" s="87"/>
      <c r="N399" s="87">
        <f>N401</f>
        <v>2568600</v>
      </c>
      <c r="O399" s="87"/>
      <c r="P399" s="87">
        <f>N399</f>
        <v>2568600</v>
      </c>
      <c r="EB399" s="82"/>
      <c r="EC399" s="82"/>
      <c r="ED399" s="82"/>
      <c r="EE399" s="82"/>
      <c r="EF399" s="82"/>
      <c r="EG399" s="82"/>
    </row>
    <row r="400" spans="1:137" s="191" customFormat="1" ht="20.25" customHeight="1" hidden="1">
      <c r="A400" s="4" t="s">
        <v>77</v>
      </c>
      <c r="B400" s="190"/>
      <c r="C400" s="1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EB400" s="192"/>
      <c r="EC400" s="192"/>
      <c r="ED400" s="192"/>
      <c r="EE400" s="192"/>
      <c r="EF400" s="192"/>
      <c r="EG400" s="192"/>
    </row>
    <row r="401" spans="1:137" s="191" customFormat="1" ht="29.25" customHeight="1" hidden="1">
      <c r="A401" s="78" t="s">
        <v>391</v>
      </c>
      <c r="B401" s="190"/>
      <c r="C401" s="190"/>
      <c r="D401" s="80">
        <f>2271100+300000</f>
        <v>2571100</v>
      </c>
      <c r="E401" s="80"/>
      <c r="F401" s="80">
        <f>D401</f>
        <v>2571100</v>
      </c>
      <c r="G401" s="80">
        <v>2423200</v>
      </c>
      <c r="H401" s="80"/>
      <c r="I401" s="80"/>
      <c r="J401" s="80">
        <f>G401</f>
        <v>2423200</v>
      </c>
      <c r="K401" s="80"/>
      <c r="L401" s="80"/>
      <c r="M401" s="80"/>
      <c r="N401" s="80">
        <v>2568600</v>
      </c>
      <c r="O401" s="80"/>
      <c r="P401" s="80">
        <f>N401</f>
        <v>2568600</v>
      </c>
      <c r="EB401" s="192"/>
      <c r="EC401" s="192"/>
      <c r="ED401" s="192"/>
      <c r="EE401" s="192"/>
      <c r="EF401" s="192"/>
      <c r="EG401" s="192"/>
    </row>
    <row r="402" spans="1:137" s="191" customFormat="1" ht="20.25" customHeight="1" hidden="1">
      <c r="A402" s="171" t="s">
        <v>280</v>
      </c>
      <c r="B402" s="190"/>
      <c r="C402" s="1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EB402" s="192"/>
      <c r="EC402" s="192"/>
      <c r="ED402" s="192"/>
      <c r="EE402" s="192"/>
      <c r="EF402" s="192"/>
      <c r="EG402" s="192"/>
    </row>
    <row r="403" spans="1:137" s="191" customFormat="1" ht="29.25" customHeight="1" hidden="1">
      <c r="A403" s="78" t="s">
        <v>392</v>
      </c>
      <c r="B403" s="190"/>
      <c r="C403" s="190"/>
      <c r="D403" s="80">
        <v>186</v>
      </c>
      <c r="E403" s="80"/>
      <c r="F403" s="80">
        <f>D403</f>
        <v>186</v>
      </c>
      <c r="G403" s="80">
        <v>186</v>
      </c>
      <c r="H403" s="80"/>
      <c r="I403" s="80"/>
      <c r="J403" s="80">
        <f>G403</f>
        <v>186</v>
      </c>
      <c r="K403" s="80"/>
      <c r="L403" s="80"/>
      <c r="M403" s="80"/>
      <c r="N403" s="80">
        <v>186</v>
      </c>
      <c r="O403" s="80"/>
      <c r="P403" s="80">
        <f>N403</f>
        <v>186</v>
      </c>
      <c r="EB403" s="192"/>
      <c r="EC403" s="192"/>
      <c r="ED403" s="192"/>
      <c r="EE403" s="192"/>
      <c r="EF403" s="192"/>
      <c r="EG403" s="192"/>
    </row>
    <row r="404" spans="1:137" s="191" customFormat="1" ht="20.25" customHeight="1" hidden="1">
      <c r="A404" s="171" t="s">
        <v>231</v>
      </c>
      <c r="B404" s="190"/>
      <c r="C404" s="1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EB404" s="192"/>
      <c r="EC404" s="192"/>
      <c r="ED404" s="192"/>
      <c r="EE404" s="192"/>
      <c r="EF404" s="192"/>
      <c r="EG404" s="192"/>
    </row>
    <row r="405" spans="1:137" s="191" customFormat="1" ht="29.25" customHeight="1" hidden="1">
      <c r="A405" s="78" t="s">
        <v>393</v>
      </c>
      <c r="B405" s="190"/>
      <c r="C405" s="190"/>
      <c r="D405" s="80">
        <f>D401/D403</f>
        <v>13823.118279569893</v>
      </c>
      <c r="E405" s="80"/>
      <c r="F405" s="80">
        <f>D405</f>
        <v>13823.118279569893</v>
      </c>
      <c r="G405" s="80">
        <f>G401/G403</f>
        <v>13027.956989247312</v>
      </c>
      <c r="H405" s="80"/>
      <c r="I405" s="80"/>
      <c r="J405" s="80">
        <f>G405</f>
        <v>13027.956989247312</v>
      </c>
      <c r="K405" s="80"/>
      <c r="L405" s="80"/>
      <c r="M405" s="80"/>
      <c r="N405" s="80">
        <f>N401/N403</f>
        <v>13809.677419354839</v>
      </c>
      <c r="O405" s="80"/>
      <c r="P405" s="80">
        <f>N405</f>
        <v>13809.677419354839</v>
      </c>
      <c r="EB405" s="192"/>
      <c r="EC405" s="192"/>
      <c r="ED405" s="192"/>
      <c r="EE405" s="192"/>
      <c r="EF405" s="192"/>
      <c r="EG405" s="192"/>
    </row>
    <row r="406" spans="1:137" s="191" customFormat="1" ht="20.25" customHeight="1" hidden="1">
      <c r="A406" s="171" t="s">
        <v>382</v>
      </c>
      <c r="B406" s="190"/>
      <c r="C406" s="1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EB406" s="192"/>
      <c r="EC406" s="192"/>
      <c r="ED406" s="192"/>
      <c r="EE406" s="192"/>
      <c r="EF406" s="192"/>
      <c r="EG406" s="192"/>
    </row>
    <row r="407" spans="1:137" s="191" customFormat="1" ht="42" customHeight="1" hidden="1">
      <c r="A407" s="78" t="s">
        <v>394</v>
      </c>
      <c r="B407" s="190"/>
      <c r="C407" s="190"/>
      <c r="D407" s="80"/>
      <c r="E407" s="80"/>
      <c r="F407" s="80"/>
      <c r="G407" s="80">
        <f>G405/D405*100</f>
        <v>94.24759830422775</v>
      </c>
      <c r="H407" s="80"/>
      <c r="I407" s="80"/>
      <c r="J407" s="80">
        <f>G407</f>
        <v>94.24759830422775</v>
      </c>
      <c r="K407" s="80"/>
      <c r="L407" s="80"/>
      <c r="M407" s="80"/>
      <c r="N407" s="80">
        <f>N405/G405*100</f>
        <v>106.00033014196104</v>
      </c>
      <c r="O407" s="80"/>
      <c r="P407" s="80">
        <f>N407</f>
        <v>106.00033014196104</v>
      </c>
      <c r="EB407" s="192"/>
      <c r="EC407" s="192"/>
      <c r="ED407" s="192"/>
      <c r="EE407" s="192"/>
      <c r="EF407" s="192"/>
      <c r="EG407" s="192"/>
    </row>
    <row r="408" spans="1:137" s="191" customFormat="1" ht="24" customHeight="1" hidden="1">
      <c r="A408" s="91" t="s">
        <v>466</v>
      </c>
      <c r="B408" s="190"/>
      <c r="C408" s="190"/>
      <c r="D408" s="87">
        <f>D410</f>
        <v>350000</v>
      </c>
      <c r="E408" s="87"/>
      <c r="F408" s="87">
        <f>D408</f>
        <v>350000</v>
      </c>
      <c r="G408" s="87">
        <f>G410</f>
        <v>350000</v>
      </c>
      <c r="H408" s="87"/>
      <c r="I408" s="87"/>
      <c r="J408" s="87">
        <f>G408</f>
        <v>350000</v>
      </c>
      <c r="K408" s="87"/>
      <c r="L408" s="87"/>
      <c r="M408" s="87"/>
      <c r="N408" s="87">
        <f>N410</f>
        <v>350000</v>
      </c>
      <c r="O408" s="87"/>
      <c r="P408" s="87">
        <f>N408</f>
        <v>350000</v>
      </c>
      <c r="Q408" s="81"/>
      <c r="R408" s="81"/>
      <c r="EB408" s="192"/>
      <c r="EC408" s="192"/>
      <c r="ED408" s="192"/>
      <c r="EE408" s="192"/>
      <c r="EF408" s="192"/>
      <c r="EG408" s="192"/>
    </row>
    <row r="409" spans="1:137" s="191" customFormat="1" ht="21.75" customHeight="1" hidden="1">
      <c r="A409" s="4" t="s">
        <v>77</v>
      </c>
      <c r="B409" s="190"/>
      <c r="C409" s="1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EB409" s="192"/>
      <c r="EC409" s="192"/>
      <c r="ED409" s="192"/>
      <c r="EE409" s="192"/>
      <c r="EF409" s="192"/>
      <c r="EG409" s="192"/>
    </row>
    <row r="410" spans="1:137" s="191" customFormat="1" ht="27.75" customHeight="1" hidden="1">
      <c r="A410" s="78" t="s">
        <v>381</v>
      </c>
      <c r="B410" s="190"/>
      <c r="C410" s="190"/>
      <c r="D410" s="80">
        <v>350000</v>
      </c>
      <c r="E410" s="80"/>
      <c r="F410" s="80">
        <f>D410</f>
        <v>350000</v>
      </c>
      <c r="G410" s="80">
        <v>350000</v>
      </c>
      <c r="H410" s="80"/>
      <c r="I410" s="80"/>
      <c r="J410" s="80">
        <f>G410</f>
        <v>350000</v>
      </c>
      <c r="K410" s="80"/>
      <c r="L410" s="80"/>
      <c r="M410" s="80"/>
      <c r="N410" s="80">
        <v>350000</v>
      </c>
      <c r="O410" s="80"/>
      <c r="P410" s="80">
        <f>N410</f>
        <v>350000</v>
      </c>
      <c r="EB410" s="192"/>
      <c r="EC410" s="192"/>
      <c r="ED410" s="192"/>
      <c r="EE410" s="192"/>
      <c r="EF410" s="192"/>
      <c r="EG410" s="192"/>
    </row>
    <row r="411" spans="1:137" s="191" customFormat="1" ht="21" customHeight="1" hidden="1">
      <c r="A411" s="171" t="s">
        <v>280</v>
      </c>
      <c r="B411" s="190"/>
      <c r="C411" s="1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EB411" s="192"/>
      <c r="EC411" s="192"/>
      <c r="ED411" s="192"/>
      <c r="EE411" s="192"/>
      <c r="EF411" s="192"/>
      <c r="EG411" s="192"/>
    </row>
    <row r="412" spans="1:137" s="191" customFormat="1" ht="23.25" customHeight="1" hidden="1">
      <c r="A412" s="78" t="s">
        <v>82</v>
      </c>
      <c r="B412" s="190"/>
      <c r="C412" s="190"/>
      <c r="D412" s="80">
        <v>97</v>
      </c>
      <c r="E412" s="80"/>
      <c r="F412" s="80">
        <f>D412</f>
        <v>97</v>
      </c>
      <c r="G412" s="80">
        <v>90</v>
      </c>
      <c r="H412" s="80"/>
      <c r="I412" s="80"/>
      <c r="J412" s="80">
        <f>G412</f>
        <v>90</v>
      </c>
      <c r="K412" s="80"/>
      <c r="L412" s="80"/>
      <c r="M412" s="80"/>
      <c r="N412" s="80">
        <v>85</v>
      </c>
      <c r="O412" s="80"/>
      <c r="P412" s="80">
        <f>N412</f>
        <v>85</v>
      </c>
      <c r="EB412" s="192"/>
      <c r="EC412" s="192"/>
      <c r="ED412" s="192"/>
      <c r="EE412" s="192"/>
      <c r="EF412" s="192"/>
      <c r="EG412" s="192"/>
    </row>
    <row r="413" spans="1:137" s="191" customFormat="1" ht="15.75" customHeight="1" hidden="1">
      <c r="A413" s="171" t="s">
        <v>231</v>
      </c>
      <c r="B413" s="190"/>
      <c r="C413" s="1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EB413" s="192"/>
      <c r="EC413" s="192"/>
      <c r="ED413" s="192"/>
      <c r="EE413" s="192"/>
      <c r="EF413" s="192"/>
      <c r="EG413" s="192"/>
    </row>
    <row r="414" spans="1:137" s="191" customFormat="1" ht="29.25" customHeight="1" hidden="1">
      <c r="A414" s="78" t="s">
        <v>102</v>
      </c>
      <c r="B414" s="190"/>
      <c r="C414" s="190"/>
      <c r="D414" s="80">
        <f>D410/D412</f>
        <v>3608.2474226804125</v>
      </c>
      <c r="E414" s="80"/>
      <c r="F414" s="80">
        <f>D414</f>
        <v>3608.2474226804125</v>
      </c>
      <c r="G414" s="80">
        <f>G410/G412</f>
        <v>3888.8888888888887</v>
      </c>
      <c r="H414" s="80"/>
      <c r="I414" s="80"/>
      <c r="J414" s="80">
        <f>G414</f>
        <v>3888.8888888888887</v>
      </c>
      <c r="K414" s="80"/>
      <c r="L414" s="80"/>
      <c r="M414" s="80"/>
      <c r="N414" s="80">
        <f>N410/N412</f>
        <v>4117.64705882353</v>
      </c>
      <c r="O414" s="80"/>
      <c r="P414" s="80">
        <f>N414</f>
        <v>4117.64705882353</v>
      </c>
      <c r="EB414" s="192"/>
      <c r="EC414" s="192"/>
      <c r="ED414" s="192"/>
      <c r="EE414" s="192"/>
      <c r="EF414" s="192"/>
      <c r="EG414" s="192"/>
    </row>
    <row r="415" spans="1:137" s="191" customFormat="1" ht="15.75" customHeight="1" hidden="1">
      <c r="A415" s="171" t="s">
        <v>382</v>
      </c>
      <c r="B415" s="190"/>
      <c r="C415" s="1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EB415" s="192"/>
      <c r="EC415" s="192"/>
      <c r="ED415" s="192"/>
      <c r="EE415" s="192"/>
      <c r="EF415" s="192"/>
      <c r="EG415" s="192"/>
    </row>
    <row r="416" spans="1:137" s="191" customFormat="1" ht="29.25" customHeight="1" hidden="1">
      <c r="A416" s="78" t="s">
        <v>120</v>
      </c>
      <c r="B416" s="190"/>
      <c r="C416" s="190"/>
      <c r="D416" s="80"/>
      <c r="E416" s="80"/>
      <c r="F416" s="80"/>
      <c r="G416" s="80">
        <f>G414/D414*100</f>
        <v>107.77777777777777</v>
      </c>
      <c r="H416" s="80"/>
      <c r="I416" s="80"/>
      <c r="J416" s="80">
        <f>G416</f>
        <v>107.77777777777777</v>
      </c>
      <c r="K416" s="80"/>
      <c r="L416" s="80"/>
      <c r="M416" s="80"/>
      <c r="N416" s="80">
        <f>N414/G414*100</f>
        <v>105.88235294117649</v>
      </c>
      <c r="O416" s="80"/>
      <c r="P416" s="80">
        <f>N416</f>
        <v>105.88235294117649</v>
      </c>
      <c r="EB416" s="192"/>
      <c r="EC416" s="192"/>
      <c r="ED416" s="192"/>
      <c r="EE416" s="192"/>
      <c r="EF416" s="192"/>
      <c r="EG416" s="192"/>
    </row>
    <row r="417" spans="1:137" s="81" customFormat="1" ht="33" customHeight="1" hidden="1">
      <c r="A417" s="91"/>
      <c r="B417" s="79"/>
      <c r="C417" s="7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EB417" s="82"/>
      <c r="EC417" s="82"/>
      <c r="ED417" s="82"/>
      <c r="EE417" s="82"/>
      <c r="EF417" s="82"/>
      <c r="EG417" s="82"/>
    </row>
    <row r="418" spans="1:137" s="191" customFormat="1" ht="23.25" customHeight="1" hidden="1">
      <c r="A418" s="4"/>
      <c r="B418" s="190"/>
      <c r="C418" s="1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EB418" s="192"/>
      <c r="EC418" s="192"/>
      <c r="ED418" s="192"/>
      <c r="EE418" s="192"/>
      <c r="EF418" s="192"/>
      <c r="EG418" s="192"/>
    </row>
    <row r="419" spans="1:137" s="191" customFormat="1" ht="37.5" customHeight="1" hidden="1">
      <c r="A419" s="78"/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B419" s="192"/>
      <c r="EC419" s="192"/>
      <c r="ED419" s="192"/>
      <c r="EE419" s="192"/>
      <c r="EF419" s="192"/>
      <c r="EG419" s="192"/>
    </row>
    <row r="420" spans="1:137" s="191" customFormat="1" ht="21" customHeight="1" hidden="1">
      <c r="A420" s="171"/>
      <c r="B420" s="190"/>
      <c r="C420" s="1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EB420" s="192"/>
      <c r="EC420" s="192"/>
      <c r="ED420" s="192"/>
      <c r="EE420" s="192"/>
      <c r="EF420" s="192"/>
      <c r="EG420" s="192"/>
    </row>
    <row r="421" spans="1:137" s="191" customFormat="1" ht="32.25" customHeight="1" hidden="1">
      <c r="A421" s="78"/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B421" s="192"/>
      <c r="EC421" s="192"/>
      <c r="ED421" s="192"/>
      <c r="EE421" s="192"/>
      <c r="EF421" s="192"/>
      <c r="EG421" s="192"/>
    </row>
    <row r="422" spans="1:137" s="191" customFormat="1" ht="19.5" customHeight="1" hidden="1">
      <c r="A422" s="171"/>
      <c r="B422" s="190"/>
      <c r="C422" s="1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EB422" s="192"/>
      <c r="EC422" s="192"/>
      <c r="ED422" s="192"/>
      <c r="EE422" s="192"/>
      <c r="EF422" s="192"/>
      <c r="EG422" s="192"/>
    </row>
    <row r="423" spans="1:137" s="191" customFormat="1" ht="32.25" customHeight="1" hidden="1">
      <c r="A423" s="78"/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B423" s="192"/>
      <c r="EC423" s="192"/>
      <c r="ED423" s="192"/>
      <c r="EE423" s="192"/>
      <c r="EF423" s="192"/>
      <c r="EG423" s="192"/>
    </row>
    <row r="424" spans="1:137" s="191" customFormat="1" ht="21" customHeight="1" hidden="1">
      <c r="A424" s="171"/>
      <c r="B424" s="190"/>
      <c r="C424" s="1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EB424" s="192"/>
      <c r="EC424" s="192"/>
      <c r="ED424" s="192"/>
      <c r="EE424" s="192"/>
      <c r="EF424" s="192"/>
      <c r="EG424" s="192"/>
    </row>
    <row r="425" spans="1:137" s="191" customFormat="1" ht="45.75" customHeight="1" hidden="1">
      <c r="A425" s="78"/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B425" s="192"/>
      <c r="EC425" s="192"/>
      <c r="ED425" s="192"/>
      <c r="EE425" s="192"/>
      <c r="EF425" s="192"/>
      <c r="EG425" s="192"/>
    </row>
    <row r="426" spans="1:137" s="81" customFormat="1" ht="34.5" customHeight="1" hidden="1">
      <c r="A426" s="91" t="s">
        <v>520</v>
      </c>
      <c r="B426" s="79"/>
      <c r="C426" s="79"/>
      <c r="D426" s="87">
        <f>D428</f>
        <v>447100</v>
      </c>
      <c r="E426" s="87"/>
      <c r="F426" s="87">
        <f>D426</f>
        <v>447100</v>
      </c>
      <c r="G426" s="87">
        <f>G428</f>
        <v>504700</v>
      </c>
      <c r="H426" s="87"/>
      <c r="I426" s="87"/>
      <c r="J426" s="87">
        <f>G426</f>
        <v>504700</v>
      </c>
      <c r="K426" s="87"/>
      <c r="L426" s="87"/>
      <c r="M426" s="87"/>
      <c r="N426" s="87">
        <f>N428</f>
        <v>564300</v>
      </c>
      <c r="O426" s="87"/>
      <c r="P426" s="87">
        <f>N426</f>
        <v>564300</v>
      </c>
      <c r="EB426" s="82"/>
      <c r="EC426" s="82"/>
      <c r="ED426" s="82"/>
      <c r="EE426" s="82"/>
      <c r="EF426" s="82"/>
      <c r="EG426" s="82"/>
    </row>
    <row r="427" spans="1:137" s="191" customFormat="1" ht="24" customHeight="1" hidden="1">
      <c r="A427" s="4" t="s">
        <v>77</v>
      </c>
      <c r="B427" s="190"/>
      <c r="C427" s="1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EB427" s="192"/>
      <c r="EC427" s="192"/>
      <c r="ED427" s="192"/>
      <c r="EE427" s="192"/>
      <c r="EF427" s="192"/>
      <c r="EG427" s="192"/>
    </row>
    <row r="428" spans="1:137" s="191" customFormat="1" ht="36" customHeight="1" hidden="1">
      <c r="A428" s="78" t="s">
        <v>399</v>
      </c>
      <c r="B428" s="190"/>
      <c r="C428" s="190"/>
      <c r="D428" s="80">
        <v>447100</v>
      </c>
      <c r="E428" s="80"/>
      <c r="F428" s="80">
        <f>D428</f>
        <v>447100</v>
      </c>
      <c r="G428" s="80">
        <v>504700</v>
      </c>
      <c r="H428" s="80"/>
      <c r="I428" s="80"/>
      <c r="J428" s="80">
        <f>G428</f>
        <v>504700</v>
      </c>
      <c r="K428" s="80"/>
      <c r="L428" s="80"/>
      <c r="M428" s="80"/>
      <c r="N428" s="80">
        <v>564300</v>
      </c>
      <c r="O428" s="80"/>
      <c r="P428" s="80">
        <f>N428</f>
        <v>564300</v>
      </c>
      <c r="EB428" s="192"/>
      <c r="EC428" s="192"/>
      <c r="ED428" s="192"/>
      <c r="EE428" s="192"/>
      <c r="EF428" s="192"/>
      <c r="EG428" s="192"/>
    </row>
    <row r="429" spans="1:137" s="191" customFormat="1" ht="20.25" customHeight="1" hidden="1">
      <c r="A429" s="171" t="s">
        <v>280</v>
      </c>
      <c r="B429" s="190"/>
      <c r="C429" s="1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B429" s="192"/>
      <c r="EC429" s="192"/>
      <c r="ED429" s="192"/>
      <c r="EE429" s="192"/>
      <c r="EF429" s="192"/>
      <c r="EG429" s="192"/>
    </row>
    <row r="430" spans="1:137" s="191" customFormat="1" ht="23.25" customHeight="1" hidden="1">
      <c r="A430" s="7" t="s">
        <v>400</v>
      </c>
      <c r="B430" s="190"/>
      <c r="C430" s="190"/>
      <c r="D430" s="80">
        <v>1</v>
      </c>
      <c r="E430" s="80"/>
      <c r="F430" s="80">
        <f>D430</f>
        <v>1</v>
      </c>
      <c r="G430" s="80">
        <v>1</v>
      </c>
      <c r="H430" s="80"/>
      <c r="I430" s="80"/>
      <c r="J430" s="80">
        <f>G430</f>
        <v>1</v>
      </c>
      <c r="K430" s="80"/>
      <c r="L430" s="80"/>
      <c r="M430" s="80"/>
      <c r="N430" s="80">
        <v>1</v>
      </c>
      <c r="O430" s="80"/>
      <c r="P430" s="80">
        <f>N430</f>
        <v>1</v>
      </c>
      <c r="EB430" s="192"/>
      <c r="EC430" s="192"/>
      <c r="ED430" s="192"/>
      <c r="EE430" s="192"/>
      <c r="EF430" s="192"/>
      <c r="EG430" s="192"/>
    </row>
    <row r="431" spans="1:137" s="191" customFormat="1" ht="26.25" customHeight="1" hidden="1">
      <c r="A431" s="171" t="s">
        <v>231</v>
      </c>
      <c r="B431" s="190"/>
      <c r="C431" s="1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B431" s="192"/>
      <c r="EC431" s="192"/>
      <c r="ED431" s="192"/>
      <c r="EE431" s="192"/>
      <c r="EF431" s="192"/>
      <c r="EG431" s="192"/>
    </row>
    <row r="432" spans="1:137" s="191" customFormat="1" ht="33.75" customHeight="1" hidden="1">
      <c r="A432" s="78" t="s">
        <v>401</v>
      </c>
      <c r="B432" s="190"/>
      <c r="C432" s="190"/>
      <c r="D432" s="80">
        <f>D428/D430/12</f>
        <v>37258.333333333336</v>
      </c>
      <c r="E432" s="80"/>
      <c r="F432" s="80">
        <f>D432</f>
        <v>37258.333333333336</v>
      </c>
      <c r="G432" s="80">
        <f>G428/G430/12</f>
        <v>42058.333333333336</v>
      </c>
      <c r="H432" s="80"/>
      <c r="I432" s="80"/>
      <c r="J432" s="80">
        <f>G432</f>
        <v>42058.333333333336</v>
      </c>
      <c r="K432" s="80"/>
      <c r="L432" s="80"/>
      <c r="M432" s="80"/>
      <c r="N432" s="80">
        <f>N428/N430/12</f>
        <v>47025</v>
      </c>
      <c r="O432" s="80"/>
      <c r="P432" s="80">
        <f>N432</f>
        <v>47025</v>
      </c>
      <c r="EB432" s="192"/>
      <c r="EC432" s="192"/>
      <c r="ED432" s="192"/>
      <c r="EE432" s="192"/>
      <c r="EF432" s="192"/>
      <c r="EG432" s="192"/>
    </row>
    <row r="433" spans="1:137" s="191" customFormat="1" ht="24" customHeight="1" hidden="1">
      <c r="A433" s="171" t="s">
        <v>382</v>
      </c>
      <c r="B433" s="190"/>
      <c r="C433" s="1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EB433" s="192"/>
      <c r="EC433" s="192"/>
      <c r="ED433" s="192"/>
      <c r="EE433" s="192"/>
      <c r="EF433" s="192"/>
      <c r="EG433" s="192"/>
    </row>
    <row r="434" spans="1:137" s="191" customFormat="1" ht="34.5" customHeight="1" hidden="1">
      <c r="A434" s="78" t="s">
        <v>402</v>
      </c>
      <c r="B434" s="190"/>
      <c r="C434" s="190"/>
      <c r="D434" s="80"/>
      <c r="E434" s="80"/>
      <c r="F434" s="80"/>
      <c r="G434" s="80">
        <f>G432/D432*100</f>
        <v>112.88302393200627</v>
      </c>
      <c r="H434" s="80"/>
      <c r="I434" s="80"/>
      <c r="J434" s="80">
        <f>G434</f>
        <v>112.88302393200627</v>
      </c>
      <c r="K434" s="80"/>
      <c r="L434" s="80"/>
      <c r="M434" s="80"/>
      <c r="N434" s="80">
        <f>N432/G432*100</f>
        <v>111.80899544283733</v>
      </c>
      <c r="O434" s="80"/>
      <c r="P434" s="80">
        <f>N434</f>
        <v>111.80899544283733</v>
      </c>
      <c r="EB434" s="192"/>
      <c r="EC434" s="192"/>
      <c r="ED434" s="192"/>
      <c r="EE434" s="192"/>
      <c r="EF434" s="192"/>
      <c r="EG434" s="192"/>
    </row>
    <row r="435" spans="1:137" s="81" customFormat="1" ht="34.5" customHeight="1" hidden="1">
      <c r="A435" s="91" t="s">
        <v>521</v>
      </c>
      <c r="B435" s="79"/>
      <c r="C435" s="79"/>
      <c r="D435" s="87">
        <f>D437</f>
        <v>341700</v>
      </c>
      <c r="E435" s="87"/>
      <c r="F435" s="87">
        <f>D435</f>
        <v>341700</v>
      </c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EB435" s="82"/>
      <c r="EC435" s="82"/>
      <c r="ED435" s="82"/>
      <c r="EE435" s="82"/>
      <c r="EF435" s="82"/>
      <c r="EG435" s="82"/>
    </row>
    <row r="436" spans="1:137" s="191" customFormat="1" ht="23.25" customHeight="1" hidden="1">
      <c r="A436" s="4" t="s">
        <v>77</v>
      </c>
      <c r="B436" s="190"/>
      <c r="C436" s="1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B436" s="192"/>
      <c r="EC436" s="192"/>
      <c r="ED436" s="192"/>
      <c r="EE436" s="192"/>
      <c r="EF436" s="192"/>
      <c r="EG436" s="192"/>
    </row>
    <row r="437" spans="1:137" s="191" customFormat="1" ht="34.5" customHeight="1" hidden="1">
      <c r="A437" s="78" t="s">
        <v>403</v>
      </c>
      <c r="B437" s="190"/>
      <c r="C437" s="190"/>
      <c r="D437" s="80">
        <v>341700</v>
      </c>
      <c r="E437" s="80"/>
      <c r="F437" s="80">
        <f>D437</f>
        <v>341700</v>
      </c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B437" s="192"/>
      <c r="EC437" s="192"/>
      <c r="ED437" s="192"/>
      <c r="EE437" s="192"/>
      <c r="EF437" s="192"/>
      <c r="EG437" s="192"/>
    </row>
    <row r="438" spans="1:137" s="191" customFormat="1" ht="19.5" customHeight="1" hidden="1">
      <c r="A438" s="171" t="s">
        <v>280</v>
      </c>
      <c r="B438" s="190"/>
      <c r="C438" s="1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B438" s="192"/>
      <c r="EC438" s="192"/>
      <c r="ED438" s="192"/>
      <c r="EE438" s="192"/>
      <c r="EF438" s="192"/>
      <c r="EG438" s="192"/>
    </row>
    <row r="439" spans="1:137" s="191" customFormat="1" ht="28.5" customHeight="1" hidden="1">
      <c r="A439" s="7" t="s">
        <v>404</v>
      </c>
      <c r="B439" s="190"/>
      <c r="C439" s="190"/>
      <c r="D439" s="80">
        <v>7</v>
      </c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B439" s="192"/>
      <c r="EC439" s="192"/>
      <c r="ED439" s="192"/>
      <c r="EE439" s="192"/>
      <c r="EF439" s="192"/>
      <c r="EG439" s="192"/>
    </row>
    <row r="440" spans="1:137" s="191" customFormat="1" ht="23.25" customHeight="1" hidden="1">
      <c r="A440" s="171" t="s">
        <v>231</v>
      </c>
      <c r="B440" s="190"/>
      <c r="C440" s="1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B440" s="192"/>
      <c r="EC440" s="192"/>
      <c r="ED440" s="192"/>
      <c r="EE440" s="192"/>
      <c r="EF440" s="192"/>
      <c r="EG440" s="192"/>
    </row>
    <row r="441" spans="1:137" s="191" customFormat="1" ht="34.5" customHeight="1" hidden="1">
      <c r="A441" s="78" t="s">
        <v>405</v>
      </c>
      <c r="B441" s="190"/>
      <c r="C441" s="190"/>
      <c r="D441" s="6">
        <f>D437/D439</f>
        <v>48814.28571428572</v>
      </c>
      <c r="E441" s="6"/>
      <c r="F441" s="6">
        <f>D441</f>
        <v>48814.28571428572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EB441" s="192"/>
      <c r="EC441" s="192"/>
      <c r="ED441" s="192"/>
      <c r="EE441" s="192"/>
      <c r="EF441" s="192"/>
      <c r="EG441" s="192"/>
    </row>
    <row r="442" spans="1:137" s="191" customFormat="1" ht="36.75" customHeight="1" hidden="1">
      <c r="A442" s="91" t="s">
        <v>522</v>
      </c>
      <c r="B442" s="190"/>
      <c r="C442" s="190"/>
      <c r="D442" s="90">
        <f>D444</f>
        <v>800000</v>
      </c>
      <c r="E442" s="90"/>
      <c r="F442" s="90">
        <f>D442</f>
        <v>800000</v>
      </c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EB442" s="192"/>
      <c r="EC442" s="192"/>
      <c r="ED442" s="192"/>
      <c r="EE442" s="192"/>
      <c r="EF442" s="192"/>
      <c r="EG442" s="192"/>
    </row>
    <row r="443" spans="1:137" s="191" customFormat="1" ht="22.5" customHeight="1" hidden="1">
      <c r="A443" s="4" t="s">
        <v>77</v>
      </c>
      <c r="B443" s="190"/>
      <c r="C443" s="1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EB443" s="192"/>
      <c r="EC443" s="192"/>
      <c r="ED443" s="192"/>
      <c r="EE443" s="192"/>
      <c r="EF443" s="192"/>
      <c r="EG443" s="192"/>
    </row>
    <row r="444" spans="1:137" s="191" customFormat="1" ht="34.5" customHeight="1" hidden="1">
      <c r="A444" s="78" t="s">
        <v>406</v>
      </c>
      <c r="B444" s="190"/>
      <c r="C444" s="190"/>
      <c r="D444" s="80">
        <v>800000</v>
      </c>
      <c r="E444" s="80"/>
      <c r="F444" s="80">
        <f>D444</f>
        <v>800000</v>
      </c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EB444" s="192"/>
      <c r="EC444" s="192"/>
      <c r="ED444" s="192"/>
      <c r="EE444" s="192"/>
      <c r="EF444" s="192"/>
      <c r="EG444" s="192"/>
    </row>
    <row r="445" spans="1:137" s="191" customFormat="1" ht="21" customHeight="1" hidden="1">
      <c r="A445" s="171" t="s">
        <v>280</v>
      </c>
      <c r="B445" s="190"/>
      <c r="C445" s="1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EB445" s="192"/>
      <c r="EC445" s="192"/>
      <c r="ED445" s="192"/>
      <c r="EE445" s="192"/>
      <c r="EF445" s="192"/>
      <c r="EG445" s="192"/>
    </row>
    <row r="446" spans="1:137" s="191" customFormat="1" ht="30" customHeight="1" hidden="1">
      <c r="A446" s="7" t="s">
        <v>407</v>
      </c>
      <c r="B446" s="190"/>
      <c r="C446" s="190"/>
      <c r="D446" s="80">
        <v>1</v>
      </c>
      <c r="E446" s="80"/>
      <c r="F446" s="80">
        <f>D446</f>
        <v>1</v>
      </c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EB446" s="192"/>
      <c r="EC446" s="192"/>
      <c r="ED446" s="192"/>
      <c r="EE446" s="192"/>
      <c r="EF446" s="192"/>
      <c r="EG446" s="192"/>
    </row>
    <row r="447" spans="1:137" s="191" customFormat="1" ht="23.25" customHeight="1" hidden="1">
      <c r="A447" s="171" t="s">
        <v>231</v>
      </c>
      <c r="B447" s="190"/>
      <c r="C447" s="1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EB447" s="192"/>
      <c r="EC447" s="192"/>
      <c r="ED447" s="192"/>
      <c r="EE447" s="192"/>
      <c r="EF447" s="192"/>
      <c r="EG447" s="192"/>
    </row>
    <row r="448" spans="1:137" s="191" customFormat="1" ht="34.5" customHeight="1" hidden="1">
      <c r="A448" s="78" t="s">
        <v>408</v>
      </c>
      <c r="B448" s="190"/>
      <c r="C448" s="190"/>
      <c r="D448" s="80">
        <f>D444/D446</f>
        <v>800000</v>
      </c>
      <c r="E448" s="80"/>
      <c r="F448" s="80">
        <f>D448</f>
        <v>800000</v>
      </c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EB448" s="192"/>
      <c r="EC448" s="192"/>
      <c r="ED448" s="192"/>
      <c r="EE448" s="192"/>
      <c r="EF448" s="192"/>
      <c r="EG448" s="192"/>
    </row>
    <row r="449" spans="1:137" s="122" customFormat="1" ht="35.25" customHeight="1" hidden="1">
      <c r="A449" s="200" t="s">
        <v>430</v>
      </c>
      <c r="B449" s="121"/>
      <c r="C449" s="121"/>
      <c r="D449" s="199">
        <v>1775300</v>
      </c>
      <c r="E449" s="199"/>
      <c r="F449" s="199">
        <f>D449</f>
        <v>1775300</v>
      </c>
      <c r="G449" s="199">
        <v>1894300</v>
      </c>
      <c r="H449" s="199"/>
      <c r="I449" s="199"/>
      <c r="J449" s="199">
        <f>G449</f>
        <v>1894300</v>
      </c>
      <c r="K449" s="199">
        <f>(K451*K453)</f>
        <v>0</v>
      </c>
      <c r="L449" s="199">
        <f>(L451*L453)</f>
        <v>0</v>
      </c>
      <c r="M449" s="199">
        <f>(M451*M453)</f>
        <v>0</v>
      </c>
      <c r="N449" s="199">
        <v>2007900</v>
      </c>
      <c r="O449" s="199"/>
      <c r="P449" s="199">
        <f>N449</f>
        <v>2007900</v>
      </c>
      <c r="EB449" s="123"/>
      <c r="EC449" s="123"/>
      <c r="ED449" s="123"/>
      <c r="EE449" s="123"/>
      <c r="EF449" s="123"/>
      <c r="EG449" s="123"/>
    </row>
    <row r="450" spans="1:137" s="16" customFormat="1" ht="11.25" hidden="1">
      <c r="A450" s="4" t="s">
        <v>3</v>
      </c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EB450" s="35"/>
      <c r="EC450" s="35"/>
      <c r="ED450" s="35"/>
      <c r="EE450" s="35"/>
      <c r="EF450" s="35"/>
      <c r="EG450" s="35"/>
    </row>
    <row r="451" spans="1:137" s="16" customFormat="1" ht="33.75" hidden="1">
      <c r="A451" s="7" t="s">
        <v>126</v>
      </c>
      <c r="B451" s="5"/>
      <c r="C451" s="5"/>
      <c r="D451" s="6">
        <v>750</v>
      </c>
      <c r="E451" s="6"/>
      <c r="F451" s="6">
        <f>D451</f>
        <v>750</v>
      </c>
      <c r="G451" s="6">
        <v>700</v>
      </c>
      <c r="H451" s="6"/>
      <c r="I451" s="6"/>
      <c r="J451" s="6">
        <f>G451</f>
        <v>700</v>
      </c>
      <c r="K451" s="6"/>
      <c r="L451" s="6"/>
      <c r="M451" s="6"/>
      <c r="N451" s="6">
        <v>650</v>
      </c>
      <c r="O451" s="6"/>
      <c r="P451" s="6">
        <f>N451</f>
        <v>650</v>
      </c>
      <c r="EB451" s="35"/>
      <c r="EC451" s="35"/>
      <c r="ED451" s="35"/>
      <c r="EE451" s="35"/>
      <c r="EF451" s="35"/>
      <c r="EG451" s="35"/>
    </row>
    <row r="452" spans="1:137" s="16" customFormat="1" ht="11.25" hidden="1">
      <c r="A452" s="4" t="s">
        <v>5</v>
      </c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EB452" s="35"/>
      <c r="EC452" s="35"/>
      <c r="ED452" s="35"/>
      <c r="EE452" s="35"/>
      <c r="EF452" s="35"/>
      <c r="EG452" s="35"/>
    </row>
    <row r="453" spans="1:137" s="16" customFormat="1" ht="22.5" customHeight="1" hidden="1">
      <c r="A453" s="7" t="s">
        <v>127</v>
      </c>
      <c r="B453" s="5"/>
      <c r="C453" s="5"/>
      <c r="D453" s="6">
        <f>D449/D451</f>
        <v>2367.0666666666666</v>
      </c>
      <c r="E453" s="6"/>
      <c r="F453" s="6">
        <f>D453</f>
        <v>2367.0666666666666</v>
      </c>
      <c r="G453" s="6">
        <f>G449/G451</f>
        <v>2706.1428571428573</v>
      </c>
      <c r="H453" s="6"/>
      <c r="I453" s="6"/>
      <c r="J453" s="6">
        <f>G453</f>
        <v>2706.1428571428573</v>
      </c>
      <c r="K453" s="6"/>
      <c r="L453" s="6"/>
      <c r="M453" s="6"/>
      <c r="N453" s="6">
        <f>N449/N451</f>
        <v>3089.076923076923</v>
      </c>
      <c r="O453" s="6"/>
      <c r="P453" s="6">
        <f>N453</f>
        <v>3089.076923076923</v>
      </c>
      <c r="EB453" s="35"/>
      <c r="EC453" s="35"/>
      <c r="ED453" s="35"/>
      <c r="EE453" s="35"/>
      <c r="EF453" s="35"/>
      <c r="EG453" s="35"/>
    </row>
    <row r="454" spans="1:137" s="16" customFormat="1" ht="11.25" hidden="1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B454" s="35"/>
      <c r="EC454" s="35"/>
      <c r="ED454" s="35"/>
      <c r="EE454" s="35"/>
      <c r="EF454" s="35"/>
      <c r="EG454" s="35"/>
    </row>
    <row r="455" spans="1:137" s="16" customFormat="1" ht="24" customHeight="1" hidden="1">
      <c r="A455" s="7" t="s">
        <v>96</v>
      </c>
      <c r="B455" s="5"/>
      <c r="C455" s="5"/>
      <c r="D455" s="6"/>
      <c r="E455" s="6"/>
      <c r="F455" s="6"/>
      <c r="G455" s="6">
        <f>G451/D451*100</f>
        <v>93.33333333333333</v>
      </c>
      <c r="H455" s="6"/>
      <c r="I455" s="6"/>
      <c r="J455" s="6">
        <f>G455</f>
        <v>93.33333333333333</v>
      </c>
      <c r="K455" s="6"/>
      <c r="L455" s="6"/>
      <c r="M455" s="6"/>
      <c r="N455" s="6">
        <f>N451/G451*100</f>
        <v>92.85714285714286</v>
      </c>
      <c r="O455" s="6"/>
      <c r="P455" s="6">
        <f>N455</f>
        <v>92.85714285714286</v>
      </c>
      <c r="EB455" s="35"/>
      <c r="EC455" s="35"/>
      <c r="ED455" s="35"/>
      <c r="EE455" s="35"/>
      <c r="EF455" s="35"/>
      <c r="EG455" s="35"/>
    </row>
    <row r="456" spans="1:137" s="16" customFormat="1" ht="31.5" customHeight="1" hidden="1">
      <c r="A456" s="7" t="s">
        <v>97</v>
      </c>
      <c r="B456" s="5"/>
      <c r="C456" s="5"/>
      <c r="D456" s="6"/>
      <c r="E456" s="6"/>
      <c r="F456" s="6"/>
      <c r="G456" s="6">
        <f>G453/D453*100</f>
        <v>114.32474189473008</v>
      </c>
      <c r="H456" s="6"/>
      <c r="I456" s="6"/>
      <c r="J456" s="6">
        <f>G456</f>
        <v>114.32474189473008</v>
      </c>
      <c r="K456" s="6"/>
      <c r="L456" s="6"/>
      <c r="M456" s="6"/>
      <c r="N456" s="6">
        <f>N453/G453*100</f>
        <v>114.15054881242916</v>
      </c>
      <c r="O456" s="6"/>
      <c r="P456" s="6">
        <f>N456</f>
        <v>114.15054881242916</v>
      </c>
      <c r="EB456" s="35"/>
      <c r="EC456" s="35"/>
      <c r="ED456" s="35"/>
      <c r="EE456" s="35"/>
      <c r="EF456" s="35"/>
      <c r="EG456" s="35"/>
    </row>
    <row r="457" spans="1:137" s="202" customFormat="1" ht="36" customHeight="1" hidden="1">
      <c r="A457" s="200" t="s">
        <v>431</v>
      </c>
      <c r="B457" s="201"/>
      <c r="C457" s="201"/>
      <c r="D457" s="199"/>
      <c r="E457" s="199">
        <v>19786700</v>
      </c>
      <c r="F457" s="199">
        <f>E457</f>
        <v>19786700</v>
      </c>
      <c r="G457" s="199">
        <f>G459*G461</f>
        <v>0</v>
      </c>
      <c r="H457" s="199">
        <v>21112400</v>
      </c>
      <c r="I457" s="199">
        <f>I459*I461</f>
        <v>0</v>
      </c>
      <c r="J457" s="199">
        <f>G457+H457</f>
        <v>21112400</v>
      </c>
      <c r="K457" s="199">
        <f>K459*K461</f>
        <v>0</v>
      </c>
      <c r="L457" s="199">
        <f>L459*L461</f>
        <v>0</v>
      </c>
      <c r="M457" s="199">
        <f>M459*M461</f>
        <v>0</v>
      </c>
      <c r="N457" s="199">
        <f>N459*N461</f>
        <v>0</v>
      </c>
      <c r="O457" s="199">
        <v>22379100</v>
      </c>
      <c r="P457" s="199">
        <f>N457+O457</f>
        <v>22379100</v>
      </c>
      <c r="EB457" s="203"/>
      <c r="EC457" s="203"/>
      <c r="ED457" s="203"/>
      <c r="EE457" s="203"/>
      <c r="EF457" s="203"/>
      <c r="EG457" s="203"/>
    </row>
    <row r="458" spans="1:137" s="16" customFormat="1" ht="11.25" hidden="1">
      <c r="A458" s="4" t="s">
        <v>3</v>
      </c>
      <c r="B458" s="26"/>
      <c r="C458" s="26"/>
      <c r="D458" s="19"/>
      <c r="E458" s="19"/>
      <c r="F458" s="6"/>
      <c r="G458" s="19"/>
      <c r="H458" s="19"/>
      <c r="I458" s="19"/>
      <c r="J458" s="6"/>
      <c r="K458" s="6"/>
      <c r="L458" s="6"/>
      <c r="M458" s="6"/>
      <c r="N458" s="19"/>
      <c r="O458" s="19"/>
      <c r="P458" s="6"/>
      <c r="EB458" s="35"/>
      <c r="EC458" s="35"/>
      <c r="ED458" s="35"/>
      <c r="EE458" s="35"/>
      <c r="EF458" s="35"/>
      <c r="EG458" s="35"/>
    </row>
    <row r="459" spans="1:137" s="16" customFormat="1" ht="21.75" customHeight="1" hidden="1">
      <c r="A459" s="7" t="s">
        <v>59</v>
      </c>
      <c r="B459" s="5"/>
      <c r="C459" s="5"/>
      <c r="D459" s="6"/>
      <c r="E459" s="6">
        <f>20+6</f>
        <v>26</v>
      </c>
      <c r="F459" s="6">
        <f>E459</f>
        <v>26</v>
      </c>
      <c r="G459" s="6"/>
      <c r="H459" s="6">
        <v>18</v>
      </c>
      <c r="I459" s="6"/>
      <c r="J459" s="6">
        <f>G459+H459</f>
        <v>18</v>
      </c>
      <c r="K459" s="6"/>
      <c r="L459" s="6"/>
      <c r="M459" s="6"/>
      <c r="N459" s="6"/>
      <c r="O459" s="6">
        <v>15</v>
      </c>
      <c r="P459" s="6">
        <f>O459</f>
        <v>15</v>
      </c>
      <c r="EB459" s="35"/>
      <c r="EC459" s="35"/>
      <c r="ED459" s="35"/>
      <c r="EE459" s="35"/>
      <c r="EF459" s="35"/>
      <c r="EG459" s="35"/>
    </row>
    <row r="460" spans="1:137" s="16" customFormat="1" ht="11.25" hidden="1">
      <c r="A460" s="4" t="s">
        <v>5</v>
      </c>
      <c r="B460" s="26"/>
      <c r="C460" s="26"/>
      <c r="D460" s="19"/>
      <c r="E460" s="19"/>
      <c r="F460" s="6"/>
      <c r="G460" s="19"/>
      <c r="H460" s="19"/>
      <c r="I460" s="19"/>
      <c r="J460" s="6"/>
      <c r="K460" s="6"/>
      <c r="L460" s="6"/>
      <c r="M460" s="6"/>
      <c r="N460" s="19"/>
      <c r="O460" s="19"/>
      <c r="P460" s="6"/>
      <c r="EB460" s="35"/>
      <c r="EC460" s="35"/>
      <c r="ED460" s="35"/>
      <c r="EE460" s="35"/>
      <c r="EF460" s="35"/>
      <c r="EG460" s="35"/>
    </row>
    <row r="461" spans="1:137" s="16" customFormat="1" ht="23.25" customHeight="1" hidden="1">
      <c r="A461" s="7" t="s">
        <v>60</v>
      </c>
      <c r="B461" s="5"/>
      <c r="C461" s="5"/>
      <c r="D461" s="6"/>
      <c r="E461" s="6">
        <f>E457/E459</f>
        <v>761026.9230769231</v>
      </c>
      <c r="F461" s="6">
        <f>E461</f>
        <v>761026.9230769231</v>
      </c>
      <c r="G461" s="6"/>
      <c r="H461" s="6">
        <f>H457/H459</f>
        <v>1172911.111111111</v>
      </c>
      <c r="I461" s="6"/>
      <c r="J461" s="6">
        <f>G461+H461</f>
        <v>1172911.111111111</v>
      </c>
      <c r="K461" s="6"/>
      <c r="L461" s="6"/>
      <c r="M461" s="6"/>
      <c r="N461" s="6"/>
      <c r="O461" s="6">
        <f>O457/O459</f>
        <v>1491940</v>
      </c>
      <c r="P461" s="6">
        <f>O461</f>
        <v>1491940</v>
      </c>
      <c r="EB461" s="35"/>
      <c r="EC461" s="35"/>
      <c r="ED461" s="35"/>
      <c r="EE461" s="35"/>
      <c r="EF461" s="35"/>
      <c r="EG461" s="35"/>
    </row>
    <row r="462" spans="1:137" s="16" customFormat="1" ht="11.25" hidden="1">
      <c r="A462" s="4" t="s">
        <v>4</v>
      </c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EB462" s="35"/>
      <c r="EC462" s="35"/>
      <c r="ED462" s="35"/>
      <c r="EE462" s="35"/>
      <c r="EF462" s="35"/>
      <c r="EG462" s="35"/>
    </row>
    <row r="463" spans="1:137" s="16" customFormat="1" ht="35.25" customHeight="1" hidden="1">
      <c r="A463" s="7" t="s">
        <v>61</v>
      </c>
      <c r="B463" s="5"/>
      <c r="C463" s="5"/>
      <c r="D463" s="6"/>
      <c r="E463" s="6">
        <v>0</v>
      </c>
      <c r="F463" s="6">
        <v>0</v>
      </c>
      <c r="G463" s="6"/>
      <c r="H463" s="6">
        <f>H461/E461*100</f>
        <v>154.12215725153203</v>
      </c>
      <c r="I463" s="6"/>
      <c r="J463" s="6">
        <f>G463+H463</f>
        <v>154.12215725153203</v>
      </c>
      <c r="K463" s="6"/>
      <c r="L463" s="6"/>
      <c r="M463" s="6"/>
      <c r="N463" s="6"/>
      <c r="O463" s="6">
        <f>O461/H461*100</f>
        <v>127.19974991000551</v>
      </c>
      <c r="P463" s="6">
        <f>O463</f>
        <v>127.19974991000551</v>
      </c>
      <c r="EB463" s="35"/>
      <c r="EC463" s="35"/>
      <c r="ED463" s="35"/>
      <c r="EE463" s="35"/>
      <c r="EF463" s="35"/>
      <c r="EG463" s="35"/>
    </row>
    <row r="464" spans="1:131" s="209" customFormat="1" ht="30" customHeight="1" hidden="1">
      <c r="A464" s="206" t="s">
        <v>254</v>
      </c>
      <c r="B464" s="206"/>
      <c r="C464" s="206"/>
      <c r="D464" s="207">
        <f>D466</f>
        <v>0</v>
      </c>
      <c r="E464" s="207">
        <f aca="true" t="shared" si="26" ref="E464:P464">E466</f>
        <v>18435300</v>
      </c>
      <c r="F464" s="207">
        <f t="shared" si="26"/>
        <v>18435300</v>
      </c>
      <c r="G464" s="207">
        <f t="shared" si="26"/>
        <v>0</v>
      </c>
      <c r="H464" s="207">
        <f t="shared" si="26"/>
        <v>19670400</v>
      </c>
      <c r="I464" s="207">
        <f t="shared" si="26"/>
        <v>0</v>
      </c>
      <c r="J464" s="207">
        <f t="shared" si="26"/>
        <v>19670400</v>
      </c>
      <c r="K464" s="207">
        <f t="shared" si="26"/>
        <v>10670.951545555365</v>
      </c>
      <c r="L464" s="207">
        <f t="shared" si="26"/>
        <v>1</v>
      </c>
      <c r="M464" s="207">
        <f t="shared" si="26"/>
        <v>1</v>
      </c>
      <c r="N464" s="207">
        <f t="shared" si="26"/>
        <v>0</v>
      </c>
      <c r="O464" s="207">
        <f t="shared" si="26"/>
        <v>20850600</v>
      </c>
      <c r="P464" s="207">
        <f t="shared" si="26"/>
        <v>20850600</v>
      </c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208"/>
      <c r="AP464" s="208"/>
      <c r="AQ464" s="208"/>
      <c r="AR464" s="208"/>
      <c r="AS464" s="208"/>
      <c r="AT464" s="208"/>
      <c r="AU464" s="208"/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  <c r="BI464" s="208"/>
      <c r="BJ464" s="208"/>
      <c r="BK464" s="208"/>
      <c r="BL464" s="208"/>
      <c r="BM464" s="208"/>
      <c r="BN464" s="208"/>
      <c r="BO464" s="208"/>
      <c r="BP464" s="208"/>
      <c r="BQ464" s="208"/>
      <c r="BR464" s="208"/>
      <c r="BS464" s="208"/>
      <c r="BT464" s="208"/>
      <c r="BU464" s="208"/>
      <c r="BV464" s="208"/>
      <c r="BW464" s="208"/>
      <c r="BX464" s="208"/>
      <c r="BY464" s="208"/>
      <c r="BZ464" s="208"/>
      <c r="CA464" s="208"/>
      <c r="CB464" s="208"/>
      <c r="CC464" s="208"/>
      <c r="CD464" s="208"/>
      <c r="CE464" s="208"/>
      <c r="CF464" s="208"/>
      <c r="CG464" s="208"/>
      <c r="CH464" s="208"/>
      <c r="CI464" s="208"/>
      <c r="CJ464" s="208"/>
      <c r="CK464" s="208"/>
      <c r="CL464" s="208"/>
      <c r="CM464" s="208"/>
      <c r="CN464" s="208"/>
      <c r="CO464" s="208"/>
      <c r="CP464" s="208"/>
      <c r="CQ464" s="208"/>
      <c r="CR464" s="208"/>
      <c r="CS464" s="208"/>
      <c r="CT464" s="208"/>
      <c r="CU464" s="208"/>
      <c r="CV464" s="208"/>
      <c r="CW464" s="208"/>
      <c r="CX464" s="208"/>
      <c r="CY464" s="208"/>
      <c r="CZ464" s="208"/>
      <c r="DA464" s="208"/>
      <c r="DB464" s="208"/>
      <c r="DC464" s="208"/>
      <c r="DD464" s="208"/>
      <c r="DE464" s="208"/>
      <c r="DF464" s="208"/>
      <c r="DG464" s="208"/>
      <c r="DH464" s="208"/>
      <c r="DI464" s="208"/>
      <c r="DJ464" s="208"/>
      <c r="DK464" s="208"/>
      <c r="DL464" s="208"/>
      <c r="DM464" s="208"/>
      <c r="DN464" s="208"/>
      <c r="DO464" s="208"/>
      <c r="DP464" s="208"/>
      <c r="DQ464" s="208"/>
      <c r="DR464" s="208"/>
      <c r="DS464" s="208"/>
      <c r="DT464" s="208"/>
      <c r="DU464" s="208"/>
      <c r="DV464" s="208"/>
      <c r="DW464" s="208"/>
      <c r="DX464" s="208"/>
      <c r="DY464" s="208"/>
      <c r="DZ464" s="208"/>
      <c r="EA464" s="208"/>
    </row>
    <row r="465" spans="1:16" ht="56.25" customHeight="1" hidden="1">
      <c r="A465" s="23" t="s">
        <v>255</v>
      </c>
      <c r="B465" s="5"/>
      <c r="C465" s="5"/>
      <c r="D465" s="6"/>
      <c r="E465" s="25"/>
      <c r="F465" s="25"/>
      <c r="G465" s="6"/>
      <c r="H465" s="25"/>
      <c r="I465" s="25"/>
      <c r="J465" s="25"/>
      <c r="K465" s="6" t="e">
        <f>H465/E465*100</f>
        <v>#DIV/0!</v>
      </c>
      <c r="L465" s="25"/>
      <c r="M465" s="25"/>
      <c r="N465" s="6"/>
      <c r="O465" s="25"/>
      <c r="P465" s="25"/>
    </row>
    <row r="466" spans="1:16" ht="32.25" customHeight="1" hidden="1">
      <c r="A466" s="194" t="s">
        <v>467</v>
      </c>
      <c r="B466" s="5"/>
      <c r="C466" s="5"/>
      <c r="D466" s="199">
        <f>D467+D476</f>
        <v>0</v>
      </c>
      <c r="E466" s="199">
        <f aca="true" t="shared" si="27" ref="E466:O466">E467+E476</f>
        <v>18435300</v>
      </c>
      <c r="F466" s="199">
        <f>D466+E466</f>
        <v>18435300</v>
      </c>
      <c r="G466" s="199">
        <f t="shared" si="27"/>
        <v>0</v>
      </c>
      <c r="H466" s="199">
        <f>H467+H476</f>
        <v>19670400</v>
      </c>
      <c r="I466" s="199">
        <f t="shared" si="27"/>
        <v>0</v>
      </c>
      <c r="J466" s="199">
        <f>G466+H466</f>
        <v>19670400</v>
      </c>
      <c r="K466" s="199">
        <f t="shared" si="27"/>
        <v>10670.951545555365</v>
      </c>
      <c r="L466" s="199">
        <f t="shared" si="27"/>
        <v>1</v>
      </c>
      <c r="M466" s="199">
        <f t="shared" si="27"/>
        <v>1</v>
      </c>
      <c r="N466" s="199">
        <f t="shared" si="27"/>
        <v>0</v>
      </c>
      <c r="O466" s="199">
        <f t="shared" si="27"/>
        <v>20850600</v>
      </c>
      <c r="P466" s="199">
        <f>N466+O466</f>
        <v>20850600</v>
      </c>
    </row>
    <row r="467" spans="1:131" s="93" customFormat="1" ht="22.5" hidden="1">
      <c r="A467" s="91" t="s">
        <v>433</v>
      </c>
      <c r="B467" s="83"/>
      <c r="C467" s="83"/>
      <c r="D467" s="87"/>
      <c r="E467" s="87">
        <v>13435300</v>
      </c>
      <c r="F467" s="87">
        <f>E467</f>
        <v>13435300</v>
      </c>
      <c r="G467" s="87"/>
      <c r="H467" s="87">
        <v>14335400</v>
      </c>
      <c r="I467" s="87"/>
      <c r="J467" s="87">
        <f>H467</f>
        <v>14335400</v>
      </c>
      <c r="K467" s="87">
        <f>K471*K473</f>
        <v>10669.951545555365</v>
      </c>
      <c r="L467" s="87">
        <f>L471*L473</f>
        <v>0</v>
      </c>
      <c r="M467" s="87">
        <f>M471*M473</f>
        <v>0</v>
      </c>
      <c r="N467" s="87"/>
      <c r="O467" s="87">
        <v>15195500</v>
      </c>
      <c r="P467" s="87">
        <f>N467+O467</f>
        <v>15195500</v>
      </c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  <c r="CI467" s="124"/>
      <c r="CJ467" s="124"/>
      <c r="CK467" s="124"/>
      <c r="CL467" s="124"/>
      <c r="CM467" s="124"/>
      <c r="CN467" s="124"/>
      <c r="CO467" s="124"/>
      <c r="CP467" s="124"/>
      <c r="CQ467" s="124"/>
      <c r="CR467" s="124"/>
      <c r="CS467" s="124"/>
      <c r="CT467" s="124"/>
      <c r="CU467" s="124"/>
      <c r="CV467" s="124"/>
      <c r="CW467" s="124"/>
      <c r="CX467" s="124"/>
      <c r="CY467" s="124"/>
      <c r="CZ467" s="124"/>
      <c r="DA467" s="124"/>
      <c r="DB467" s="124"/>
      <c r="DC467" s="124"/>
      <c r="DD467" s="124"/>
      <c r="DE467" s="124"/>
      <c r="DF467" s="124"/>
      <c r="DG467" s="124"/>
      <c r="DH467" s="124"/>
      <c r="DI467" s="124"/>
      <c r="DJ467" s="124"/>
      <c r="DK467" s="124"/>
      <c r="DL467" s="124"/>
      <c r="DM467" s="124"/>
      <c r="DN467" s="124"/>
      <c r="DO467" s="124"/>
      <c r="DP467" s="124"/>
      <c r="DQ467" s="124"/>
      <c r="DR467" s="124"/>
      <c r="DS467" s="124"/>
      <c r="DT467" s="124"/>
      <c r="DU467" s="124"/>
      <c r="DV467" s="124"/>
      <c r="DW467" s="124"/>
      <c r="DX467" s="124"/>
      <c r="DY467" s="124"/>
      <c r="DZ467" s="124"/>
      <c r="EA467" s="124"/>
    </row>
    <row r="468" spans="1:16" ht="11.25" hidden="1">
      <c r="A468" s="4" t="s">
        <v>2</v>
      </c>
      <c r="B468" s="26"/>
      <c r="C468" s="26"/>
      <c r="D468" s="6"/>
      <c r="E468" s="25"/>
      <c r="F468" s="25"/>
      <c r="G468" s="6"/>
      <c r="H468" s="25"/>
      <c r="I468" s="25"/>
      <c r="J468" s="25"/>
      <c r="K468" s="6"/>
      <c r="L468" s="25"/>
      <c r="M468" s="25"/>
      <c r="N468" s="6"/>
      <c r="O468" s="25"/>
      <c r="P468" s="25"/>
    </row>
    <row r="469" spans="1:16" ht="22.5" hidden="1">
      <c r="A469" s="7" t="s">
        <v>62</v>
      </c>
      <c r="B469" s="5"/>
      <c r="C469" s="5"/>
      <c r="D469" s="6"/>
      <c r="E469" s="80">
        <v>1032</v>
      </c>
      <c r="F469" s="80">
        <f>E469</f>
        <v>1032</v>
      </c>
      <c r="G469" s="80"/>
      <c r="H469" s="80">
        <v>1012</v>
      </c>
      <c r="I469" s="80"/>
      <c r="J469" s="80">
        <f>H469</f>
        <v>1012</v>
      </c>
      <c r="K469" s="181"/>
      <c r="L469" s="77"/>
      <c r="M469" s="77"/>
      <c r="N469" s="80"/>
      <c r="O469" s="80">
        <v>992</v>
      </c>
      <c r="P469" s="80">
        <f>O469</f>
        <v>992</v>
      </c>
    </row>
    <row r="470" spans="1:16" ht="11.25" hidden="1">
      <c r="A470" s="4" t="s">
        <v>3</v>
      </c>
      <c r="B470" s="26"/>
      <c r="C470" s="26"/>
      <c r="D470" s="6"/>
      <c r="E470" s="19"/>
      <c r="F470" s="19"/>
      <c r="G470" s="6"/>
      <c r="H470" s="19"/>
      <c r="I470" s="19"/>
      <c r="J470" s="19"/>
      <c r="K470" s="6" t="e">
        <f>H470/E470*100</f>
        <v>#DIV/0!</v>
      </c>
      <c r="L470" s="19"/>
      <c r="M470" s="19"/>
      <c r="N470" s="6"/>
      <c r="O470" s="19"/>
      <c r="P470" s="19"/>
    </row>
    <row r="471" spans="1:16" ht="22.5" hidden="1">
      <c r="A471" s="7" t="s">
        <v>63</v>
      </c>
      <c r="B471" s="5"/>
      <c r="C471" s="5"/>
      <c r="D471" s="6"/>
      <c r="E471" s="6">
        <v>20</v>
      </c>
      <c r="F471" s="6">
        <f>E471</f>
        <v>20</v>
      </c>
      <c r="G471" s="6"/>
      <c r="H471" s="6">
        <v>20</v>
      </c>
      <c r="I471" s="6"/>
      <c r="J471" s="6">
        <f>H471</f>
        <v>20</v>
      </c>
      <c r="K471" s="6">
        <f>H471/E471*100</f>
        <v>100</v>
      </c>
      <c r="L471" s="6"/>
      <c r="M471" s="6"/>
      <c r="N471" s="6"/>
      <c r="O471" s="6">
        <v>20</v>
      </c>
      <c r="P471" s="6">
        <f>O471</f>
        <v>20</v>
      </c>
    </row>
    <row r="472" spans="1:16" ht="11.25" hidden="1">
      <c r="A472" s="4" t="s">
        <v>5</v>
      </c>
      <c r="B472" s="26"/>
      <c r="C472" s="26"/>
      <c r="D472" s="6"/>
      <c r="E472" s="19"/>
      <c r="F472" s="19"/>
      <c r="G472" s="6"/>
      <c r="H472" s="19"/>
      <c r="I472" s="19"/>
      <c r="J472" s="19"/>
      <c r="K472" s="6" t="e">
        <f>H472/E472*100</f>
        <v>#DIV/0!</v>
      </c>
      <c r="L472" s="19"/>
      <c r="M472" s="19"/>
      <c r="N472" s="6"/>
      <c r="O472" s="19"/>
      <c r="P472" s="19"/>
    </row>
    <row r="473" spans="1:16" ht="24" customHeight="1" hidden="1">
      <c r="A473" s="7" t="s">
        <v>64</v>
      </c>
      <c r="B473" s="5"/>
      <c r="C473" s="5"/>
      <c r="D473" s="6"/>
      <c r="E473" s="6">
        <f>E467/E471</f>
        <v>671765</v>
      </c>
      <c r="F473" s="6">
        <f>E473</f>
        <v>671765</v>
      </c>
      <c r="G473" s="6"/>
      <c r="H473" s="6">
        <f>H467/H471</f>
        <v>716770</v>
      </c>
      <c r="I473" s="6"/>
      <c r="J473" s="6">
        <f>H473</f>
        <v>716770</v>
      </c>
      <c r="K473" s="6">
        <f>H473/E473*100</f>
        <v>106.69951545555365</v>
      </c>
      <c r="L473" s="6"/>
      <c r="M473" s="6"/>
      <c r="N473" s="6"/>
      <c r="O473" s="6">
        <f>O467/O471</f>
        <v>759775</v>
      </c>
      <c r="P473" s="6">
        <f>O473</f>
        <v>759775</v>
      </c>
    </row>
    <row r="474" spans="1:16" ht="11.25" hidden="1">
      <c r="A474" s="4" t="s">
        <v>4</v>
      </c>
      <c r="B474" s="26"/>
      <c r="C474" s="2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50.25" customHeight="1" hidden="1">
      <c r="A475" s="7" t="s">
        <v>65</v>
      </c>
      <c r="B475" s="5"/>
      <c r="C475" s="5"/>
      <c r="D475" s="6"/>
      <c r="E475" s="6">
        <f>E471/E469*100</f>
        <v>1.937984496124031</v>
      </c>
      <c r="F475" s="6">
        <f>D475+E475</f>
        <v>1.937984496124031</v>
      </c>
      <c r="G475" s="6"/>
      <c r="H475" s="6">
        <f>H471/H469*100</f>
        <v>1.9762845849802373</v>
      </c>
      <c r="I475" s="6"/>
      <c r="J475" s="6">
        <f>J471/J469*100</f>
        <v>1.9762845849802373</v>
      </c>
      <c r="K475" s="6" t="e">
        <f>K471/K469*100</f>
        <v>#DIV/0!</v>
      </c>
      <c r="L475" s="6" t="e">
        <f>L471/L469*100</f>
        <v>#DIV/0!</v>
      </c>
      <c r="M475" s="6" t="e">
        <f>M471/M469*100</f>
        <v>#DIV/0!</v>
      </c>
      <c r="N475" s="6"/>
      <c r="O475" s="6">
        <f>O471/O469*100</f>
        <v>2.0161290322580645</v>
      </c>
      <c r="P475" s="6">
        <f>P471/P469*100</f>
        <v>2.0161290322580645</v>
      </c>
    </row>
    <row r="476" spans="1:131" s="93" customFormat="1" ht="41.25" customHeight="1" hidden="1">
      <c r="A476" s="91" t="s">
        <v>434</v>
      </c>
      <c r="B476" s="83"/>
      <c r="C476" s="83"/>
      <c r="D476" s="87"/>
      <c r="E476" s="87">
        <f>E480*E482</f>
        <v>5000000</v>
      </c>
      <c r="F476" s="87">
        <f>F480*F482</f>
        <v>5000000</v>
      </c>
      <c r="G476" s="87"/>
      <c r="H476" s="87">
        <f>H480*H482</f>
        <v>5335000</v>
      </c>
      <c r="I476" s="87"/>
      <c r="J476" s="87">
        <f>H476</f>
        <v>5335000</v>
      </c>
      <c r="K476" s="87">
        <f>K480*K482+1</f>
        <v>1</v>
      </c>
      <c r="L476" s="87">
        <f>L480*L482+1</f>
        <v>1</v>
      </c>
      <c r="M476" s="87">
        <f>M480*M482+1</f>
        <v>1</v>
      </c>
      <c r="N476" s="87"/>
      <c r="O476" s="87">
        <f>O478</f>
        <v>5655100</v>
      </c>
      <c r="P476" s="87">
        <f>O476</f>
        <v>5655100</v>
      </c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  <c r="CI476" s="124"/>
      <c r="CJ476" s="124"/>
      <c r="CK476" s="124"/>
      <c r="CL476" s="124"/>
      <c r="CM476" s="124"/>
      <c r="CN476" s="124"/>
      <c r="CO476" s="124"/>
      <c r="CP476" s="124"/>
      <c r="CQ476" s="124"/>
      <c r="CR476" s="124"/>
      <c r="CS476" s="124"/>
      <c r="CT476" s="124"/>
      <c r="CU476" s="124"/>
      <c r="CV476" s="124"/>
      <c r="CW476" s="124"/>
      <c r="CX476" s="124"/>
      <c r="CY476" s="124"/>
      <c r="CZ476" s="124"/>
      <c r="DA476" s="124"/>
      <c r="DB476" s="124"/>
      <c r="DC476" s="124"/>
      <c r="DD476" s="124"/>
      <c r="DE476" s="124"/>
      <c r="DF476" s="124"/>
      <c r="DG476" s="124"/>
      <c r="DH476" s="124"/>
      <c r="DI476" s="124"/>
      <c r="DJ476" s="124"/>
      <c r="DK476" s="124"/>
      <c r="DL476" s="124"/>
      <c r="DM476" s="124"/>
      <c r="DN476" s="124"/>
      <c r="DO476" s="124"/>
      <c r="DP476" s="124"/>
      <c r="DQ476" s="124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</row>
    <row r="477" spans="1:131" s="82" customFormat="1" ht="11.25" hidden="1">
      <c r="A477" s="171" t="s">
        <v>2</v>
      </c>
      <c r="B477" s="79"/>
      <c r="C477" s="79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</row>
    <row r="478" spans="1:131" s="82" customFormat="1" ht="22.5" hidden="1">
      <c r="A478" s="78" t="s">
        <v>256</v>
      </c>
      <c r="B478" s="79"/>
      <c r="C478" s="79"/>
      <c r="D478" s="80"/>
      <c r="E478" s="80">
        <v>5000000</v>
      </c>
      <c r="F478" s="80">
        <f>E478</f>
        <v>5000000</v>
      </c>
      <c r="G478" s="80"/>
      <c r="H478" s="80">
        <v>5335000</v>
      </c>
      <c r="I478" s="80"/>
      <c r="J478" s="80">
        <f>H478</f>
        <v>5335000</v>
      </c>
      <c r="K478" s="80"/>
      <c r="L478" s="80"/>
      <c r="M478" s="80"/>
      <c r="N478" s="80"/>
      <c r="O478" s="80">
        <v>5655100</v>
      </c>
      <c r="P478" s="80">
        <f>O478</f>
        <v>5655100</v>
      </c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</row>
    <row r="479" spans="1:131" s="82" customFormat="1" ht="11.25" hidden="1">
      <c r="A479" s="171" t="s">
        <v>3</v>
      </c>
      <c r="B479" s="79"/>
      <c r="C479" s="79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</row>
    <row r="480" spans="1:131" s="82" customFormat="1" ht="22.5" hidden="1">
      <c r="A480" s="78" t="s">
        <v>109</v>
      </c>
      <c r="B480" s="79"/>
      <c r="C480" s="79"/>
      <c r="D480" s="80"/>
      <c r="E480" s="80">
        <f>E478/E482</f>
        <v>20</v>
      </c>
      <c r="F480" s="80">
        <f>E480</f>
        <v>20</v>
      </c>
      <c r="G480" s="80"/>
      <c r="H480" s="80">
        <f>H478/H482</f>
        <v>20</v>
      </c>
      <c r="I480" s="80"/>
      <c r="J480" s="80">
        <f>H480</f>
        <v>20</v>
      </c>
      <c r="K480" s="80"/>
      <c r="L480" s="80"/>
      <c r="M480" s="80"/>
      <c r="N480" s="80"/>
      <c r="O480" s="80">
        <f>O478/O482</f>
        <v>20</v>
      </c>
      <c r="P480" s="80">
        <f>O480</f>
        <v>20</v>
      </c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  <c r="DO480" s="81"/>
      <c r="DP480" s="81"/>
      <c r="DQ480" s="81"/>
      <c r="DR480" s="81"/>
      <c r="DS480" s="81"/>
      <c r="DT480" s="81"/>
      <c r="DU480" s="81"/>
      <c r="DV480" s="81"/>
      <c r="DW480" s="81"/>
      <c r="DX480" s="81"/>
      <c r="DY480" s="81"/>
      <c r="DZ480" s="81"/>
      <c r="EA480" s="81"/>
    </row>
    <row r="481" spans="1:131" s="82" customFormat="1" ht="11.25" hidden="1">
      <c r="A481" s="171" t="s">
        <v>5</v>
      </c>
      <c r="B481" s="79"/>
      <c r="C481" s="79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  <c r="DO481" s="81"/>
      <c r="DP481" s="81"/>
      <c r="DQ481" s="81"/>
      <c r="DR481" s="81"/>
      <c r="DS481" s="81"/>
      <c r="DT481" s="81"/>
      <c r="DU481" s="81"/>
      <c r="DV481" s="81"/>
      <c r="DW481" s="81"/>
      <c r="DX481" s="81"/>
      <c r="DY481" s="81"/>
      <c r="DZ481" s="81"/>
      <c r="EA481" s="81"/>
    </row>
    <row r="482" spans="1:131" s="82" customFormat="1" ht="22.5" hidden="1">
      <c r="A482" s="78" t="s">
        <v>64</v>
      </c>
      <c r="B482" s="79"/>
      <c r="C482" s="79"/>
      <c r="D482" s="80"/>
      <c r="E482" s="80">
        <v>250000</v>
      </c>
      <c r="F482" s="80">
        <f>E482</f>
        <v>250000</v>
      </c>
      <c r="G482" s="80"/>
      <c r="H482" s="80">
        <v>266750</v>
      </c>
      <c r="I482" s="80"/>
      <c r="J482" s="80">
        <f>H482</f>
        <v>266750</v>
      </c>
      <c r="K482" s="80"/>
      <c r="L482" s="80"/>
      <c r="M482" s="80"/>
      <c r="N482" s="80"/>
      <c r="O482" s="80">
        <v>282755</v>
      </c>
      <c r="P482" s="80">
        <f>O482</f>
        <v>282755</v>
      </c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  <c r="DK482" s="81"/>
      <c r="DL482" s="81"/>
      <c r="DM482" s="81"/>
      <c r="DN482" s="81"/>
      <c r="DO482" s="81"/>
      <c r="DP482" s="81"/>
      <c r="DQ482" s="81"/>
      <c r="DR482" s="81"/>
      <c r="DS482" s="81"/>
      <c r="DT482" s="81"/>
      <c r="DU482" s="81"/>
      <c r="DV482" s="81"/>
      <c r="DW482" s="81"/>
      <c r="DX482" s="81"/>
      <c r="DY482" s="81"/>
      <c r="DZ482" s="81"/>
      <c r="EA482" s="81"/>
    </row>
    <row r="483" spans="1:131" s="209" customFormat="1" ht="33" customHeight="1" hidden="1">
      <c r="A483" s="206" t="s">
        <v>230</v>
      </c>
      <c r="B483" s="206"/>
      <c r="C483" s="206"/>
      <c r="D483" s="207">
        <f>D484+D485</f>
        <v>10873324</v>
      </c>
      <c r="E483" s="207">
        <f aca="true" t="shared" si="28" ref="E483:P483">E484+E485</f>
        <v>1924540</v>
      </c>
      <c r="F483" s="207">
        <f t="shared" si="28"/>
        <v>12797864</v>
      </c>
      <c r="G483" s="207">
        <f t="shared" si="28"/>
        <v>6442527</v>
      </c>
      <c r="H483" s="207">
        <f t="shared" si="28"/>
        <v>630370</v>
      </c>
      <c r="I483" s="207">
        <f t="shared" si="28"/>
        <v>0</v>
      </c>
      <c r="J483" s="207">
        <f t="shared" si="28"/>
        <v>7072897</v>
      </c>
      <c r="K483" s="207" t="e">
        <f t="shared" si="28"/>
        <v>#REF!</v>
      </c>
      <c r="L483" s="207" t="e">
        <f t="shared" si="28"/>
        <v>#REF!</v>
      </c>
      <c r="M483" s="207" t="e">
        <f t="shared" si="28"/>
        <v>#REF!</v>
      </c>
      <c r="N483" s="207">
        <f t="shared" si="28"/>
        <v>6701983</v>
      </c>
      <c r="O483" s="207">
        <f t="shared" si="28"/>
        <v>664380</v>
      </c>
      <c r="P483" s="207">
        <f t="shared" si="28"/>
        <v>7366363</v>
      </c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  <c r="BI483" s="208"/>
      <c r="BJ483" s="208"/>
      <c r="BK483" s="208"/>
      <c r="BL483" s="208"/>
      <c r="BM483" s="208"/>
      <c r="BN483" s="208"/>
      <c r="BO483" s="208"/>
      <c r="BP483" s="208"/>
      <c r="BQ483" s="208"/>
      <c r="BR483" s="208"/>
      <c r="BS483" s="208"/>
      <c r="BT483" s="208"/>
      <c r="BU483" s="208"/>
      <c r="BV483" s="208"/>
      <c r="BW483" s="208"/>
      <c r="BX483" s="208"/>
      <c r="BY483" s="208"/>
      <c r="BZ483" s="208"/>
      <c r="CA483" s="208"/>
      <c r="CB483" s="208"/>
      <c r="CC483" s="208"/>
      <c r="CD483" s="208"/>
      <c r="CE483" s="208"/>
      <c r="CF483" s="208"/>
      <c r="CG483" s="208"/>
      <c r="CH483" s="208"/>
      <c r="CI483" s="208"/>
      <c r="CJ483" s="208"/>
      <c r="CK483" s="208"/>
      <c r="CL483" s="208"/>
      <c r="CM483" s="208"/>
      <c r="CN483" s="208"/>
      <c r="CO483" s="208"/>
      <c r="CP483" s="208"/>
      <c r="CQ483" s="208"/>
      <c r="CR483" s="208"/>
      <c r="CS483" s="208"/>
      <c r="CT483" s="208"/>
      <c r="CU483" s="208"/>
      <c r="CV483" s="208"/>
      <c r="CW483" s="208"/>
      <c r="CX483" s="208"/>
      <c r="CY483" s="208"/>
      <c r="CZ483" s="208"/>
      <c r="DA483" s="208"/>
      <c r="DB483" s="208"/>
      <c r="DC483" s="208"/>
      <c r="DD483" s="208"/>
      <c r="DE483" s="208"/>
      <c r="DF483" s="208"/>
      <c r="DG483" s="208"/>
      <c r="DH483" s="208"/>
      <c r="DI483" s="208"/>
      <c r="DJ483" s="208"/>
      <c r="DK483" s="208"/>
      <c r="DL483" s="208"/>
      <c r="DM483" s="208"/>
      <c r="DN483" s="208"/>
      <c r="DO483" s="208"/>
      <c r="DP483" s="208"/>
      <c r="DQ483" s="208"/>
      <c r="DR483" s="208"/>
      <c r="DS483" s="208"/>
      <c r="DT483" s="208"/>
      <c r="DU483" s="208"/>
      <c r="DV483" s="208"/>
      <c r="DW483" s="208"/>
      <c r="DX483" s="208"/>
      <c r="DY483" s="208"/>
      <c r="DZ483" s="208"/>
      <c r="EA483" s="208"/>
    </row>
    <row r="484" spans="1:16" ht="13.5" customHeight="1" hidden="1">
      <c r="A484" s="26" t="s">
        <v>31</v>
      </c>
      <c r="B484" s="26"/>
      <c r="C484" s="26"/>
      <c r="D484" s="19">
        <f>D487+D494</f>
        <v>10568084</v>
      </c>
      <c r="E484" s="19">
        <f aca="true" t="shared" si="29" ref="E484:O484">E487+E494</f>
        <v>1330000</v>
      </c>
      <c r="F484" s="19">
        <f>D484+E484</f>
        <v>11898084</v>
      </c>
      <c r="G484" s="19">
        <f t="shared" si="29"/>
        <v>6128797</v>
      </c>
      <c r="H484" s="19">
        <f t="shared" si="29"/>
        <v>0</v>
      </c>
      <c r="I484" s="19">
        <f t="shared" si="29"/>
        <v>0</v>
      </c>
      <c r="J484" s="19">
        <f>G484+H484</f>
        <v>6128797</v>
      </c>
      <c r="K484" s="19">
        <f t="shared" si="29"/>
        <v>0</v>
      </c>
      <c r="L484" s="19">
        <f t="shared" si="29"/>
        <v>0</v>
      </c>
      <c r="M484" s="19">
        <f t="shared" si="29"/>
        <v>0</v>
      </c>
      <c r="N484" s="19">
        <f t="shared" si="29"/>
        <v>6379973</v>
      </c>
      <c r="O484" s="19">
        <f t="shared" si="29"/>
        <v>0</v>
      </c>
      <c r="P484" s="19">
        <f>N484+O484</f>
        <v>6379973</v>
      </c>
    </row>
    <row r="485" spans="1:131" s="82" customFormat="1" ht="11.25" hidden="1">
      <c r="A485" s="89" t="s">
        <v>106</v>
      </c>
      <c r="B485" s="89"/>
      <c r="C485" s="89"/>
      <c r="D485" s="90">
        <f>D628</f>
        <v>305240</v>
      </c>
      <c r="E485" s="90">
        <f>E628</f>
        <v>594540</v>
      </c>
      <c r="F485" s="90">
        <f aca="true" t="shared" si="30" ref="F485:P485">F628</f>
        <v>899780</v>
      </c>
      <c r="G485" s="90">
        <f t="shared" si="30"/>
        <v>313730</v>
      </c>
      <c r="H485" s="90">
        <f t="shared" si="30"/>
        <v>630370</v>
      </c>
      <c r="I485" s="90">
        <f t="shared" si="30"/>
        <v>0</v>
      </c>
      <c r="J485" s="90">
        <f t="shared" si="30"/>
        <v>944100</v>
      </c>
      <c r="K485" s="90" t="e">
        <f t="shared" si="30"/>
        <v>#REF!</v>
      </c>
      <c r="L485" s="90" t="e">
        <f t="shared" si="30"/>
        <v>#REF!</v>
      </c>
      <c r="M485" s="90" t="e">
        <f t="shared" si="30"/>
        <v>#REF!</v>
      </c>
      <c r="N485" s="90">
        <f t="shared" si="30"/>
        <v>322010</v>
      </c>
      <c r="O485" s="90">
        <f t="shared" si="30"/>
        <v>664380</v>
      </c>
      <c r="P485" s="90">
        <f t="shared" si="30"/>
        <v>986390</v>
      </c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  <c r="DK485" s="81"/>
      <c r="DL485" s="81"/>
      <c r="DM485" s="81"/>
      <c r="DN485" s="81"/>
      <c r="DO485" s="81"/>
      <c r="DP485" s="81"/>
      <c r="DQ485" s="81"/>
      <c r="DR485" s="81"/>
      <c r="DS485" s="81"/>
      <c r="DT485" s="81"/>
      <c r="DU485" s="81"/>
      <c r="DV485" s="81"/>
      <c r="DW485" s="81"/>
      <c r="DX485" s="81"/>
      <c r="DY485" s="81"/>
      <c r="DZ485" s="81"/>
      <c r="EA485" s="81"/>
    </row>
    <row r="486" spans="1:16" ht="51.75" customHeight="1" hidden="1">
      <c r="A486" s="7" t="s">
        <v>253</v>
      </c>
      <c r="B486" s="5"/>
      <c r="C486" s="5"/>
      <c r="D486" s="25"/>
      <c r="E486" s="25"/>
      <c r="F486" s="25"/>
      <c r="G486" s="25"/>
      <c r="H486" s="25"/>
      <c r="I486" s="25"/>
      <c r="J486" s="25"/>
      <c r="K486" s="6"/>
      <c r="L486" s="25"/>
      <c r="M486" s="25"/>
      <c r="N486" s="25"/>
      <c r="O486" s="25"/>
      <c r="P486" s="25"/>
    </row>
    <row r="487" spans="1:131" s="203" customFormat="1" ht="71.25" customHeight="1" hidden="1">
      <c r="A487" s="200" t="s">
        <v>435</v>
      </c>
      <c r="B487" s="201"/>
      <c r="C487" s="201"/>
      <c r="D487" s="199">
        <f>D489</f>
        <v>3544000</v>
      </c>
      <c r="E487" s="199">
        <f>E489</f>
        <v>1330000</v>
      </c>
      <c r="F487" s="199">
        <f>D487+E487</f>
        <v>4874000</v>
      </c>
      <c r="G487" s="199">
        <f>G489</f>
        <v>2995300</v>
      </c>
      <c r="H487" s="199"/>
      <c r="I487" s="199"/>
      <c r="J487" s="199">
        <f>J489</f>
        <v>2995300</v>
      </c>
      <c r="K487" s="199"/>
      <c r="L487" s="199"/>
      <c r="M487" s="199"/>
      <c r="N487" s="199">
        <f>N489</f>
        <v>3248700</v>
      </c>
      <c r="O487" s="199"/>
      <c r="P487" s="199">
        <f>N487</f>
        <v>3248700</v>
      </c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/>
      <c r="AQ487" s="202"/>
      <c r="AR487" s="202"/>
      <c r="AS487" s="202"/>
      <c r="AT487" s="202"/>
      <c r="AU487" s="202"/>
      <c r="AV487" s="202"/>
      <c r="AW487" s="202"/>
      <c r="AX487" s="202"/>
      <c r="AY487" s="202"/>
      <c r="AZ487" s="202"/>
      <c r="BA487" s="202"/>
      <c r="BB487" s="202"/>
      <c r="BC487" s="202"/>
      <c r="BD487" s="202"/>
      <c r="BE487" s="202"/>
      <c r="BF487" s="202"/>
      <c r="BG487" s="202"/>
      <c r="BH487" s="202"/>
      <c r="BI487" s="202"/>
      <c r="BJ487" s="202"/>
      <c r="BK487" s="202"/>
      <c r="BL487" s="202"/>
      <c r="BM487" s="202"/>
      <c r="BN487" s="202"/>
      <c r="BO487" s="202"/>
      <c r="BP487" s="202"/>
      <c r="BQ487" s="202"/>
      <c r="BR487" s="202"/>
      <c r="BS487" s="202"/>
      <c r="BT487" s="202"/>
      <c r="BU487" s="202"/>
      <c r="BV487" s="202"/>
      <c r="BW487" s="202"/>
      <c r="BX487" s="202"/>
      <c r="BY487" s="202"/>
      <c r="BZ487" s="202"/>
      <c r="CA487" s="202"/>
      <c r="CB487" s="202"/>
      <c r="CC487" s="202"/>
      <c r="CD487" s="202"/>
      <c r="CE487" s="202"/>
      <c r="CF487" s="202"/>
      <c r="CG487" s="202"/>
      <c r="CH487" s="202"/>
      <c r="CI487" s="202"/>
      <c r="CJ487" s="202"/>
      <c r="CK487" s="202"/>
      <c r="CL487" s="202"/>
      <c r="CM487" s="202"/>
      <c r="CN487" s="202"/>
      <c r="CO487" s="202"/>
      <c r="CP487" s="202"/>
      <c r="CQ487" s="202"/>
      <c r="CR487" s="202"/>
      <c r="CS487" s="202"/>
      <c r="CT487" s="202"/>
      <c r="CU487" s="202"/>
      <c r="CV487" s="202"/>
      <c r="CW487" s="202"/>
      <c r="CX487" s="202"/>
      <c r="CY487" s="202"/>
      <c r="CZ487" s="202"/>
      <c r="DA487" s="202"/>
      <c r="DB487" s="202"/>
      <c r="DC487" s="202"/>
      <c r="DD487" s="202"/>
      <c r="DE487" s="202"/>
      <c r="DF487" s="202"/>
      <c r="DG487" s="202"/>
      <c r="DH487" s="202"/>
      <c r="DI487" s="202"/>
      <c r="DJ487" s="202"/>
      <c r="DK487" s="202"/>
      <c r="DL487" s="202"/>
      <c r="DM487" s="202"/>
      <c r="DN487" s="202"/>
      <c r="DO487" s="202"/>
      <c r="DP487" s="202"/>
      <c r="DQ487" s="202"/>
      <c r="DR487" s="202"/>
      <c r="DS487" s="202"/>
      <c r="DT487" s="202"/>
      <c r="DU487" s="202"/>
      <c r="DV487" s="202"/>
      <c r="DW487" s="202"/>
      <c r="DX487" s="202"/>
      <c r="DY487" s="202"/>
      <c r="DZ487" s="202"/>
      <c r="EA487" s="202"/>
    </row>
    <row r="488" spans="1:16" ht="11.25" hidden="1">
      <c r="A488" s="4" t="s">
        <v>20</v>
      </c>
      <c r="B488" s="26"/>
      <c r="C488" s="26"/>
      <c r="D488" s="19"/>
      <c r="E488" s="19"/>
      <c r="F488" s="87"/>
      <c r="G488" s="19"/>
      <c r="H488" s="19"/>
      <c r="I488" s="19"/>
      <c r="J488" s="19"/>
      <c r="K488" s="6"/>
      <c r="L488" s="19"/>
      <c r="M488" s="19"/>
      <c r="N488" s="19"/>
      <c r="O488" s="19"/>
      <c r="P488" s="19"/>
    </row>
    <row r="489" spans="1:16" ht="23.25" customHeight="1" hidden="1">
      <c r="A489" s="7" t="s">
        <v>141</v>
      </c>
      <c r="B489" s="5"/>
      <c r="C489" s="5"/>
      <c r="D489" s="6">
        <v>3544000</v>
      </c>
      <c r="E489" s="6">
        <v>1330000</v>
      </c>
      <c r="F489" s="87">
        <f>D489+E489</f>
        <v>4874000</v>
      </c>
      <c r="G489" s="6">
        <v>2995300</v>
      </c>
      <c r="H489" s="6"/>
      <c r="I489" s="6"/>
      <c r="J489" s="6">
        <f>G489</f>
        <v>2995300</v>
      </c>
      <c r="K489" s="6">
        <f>G489/D489*100</f>
        <v>84.51749435665914</v>
      </c>
      <c r="L489" s="6"/>
      <c r="M489" s="6"/>
      <c r="N489" s="6">
        <v>3248700</v>
      </c>
      <c r="O489" s="6"/>
      <c r="P489" s="6">
        <f>N489</f>
        <v>3248700</v>
      </c>
    </row>
    <row r="490" spans="1:16" ht="11.25" hidden="1">
      <c r="A490" s="4" t="s">
        <v>3</v>
      </c>
      <c r="B490" s="26"/>
      <c r="C490" s="26"/>
      <c r="D490" s="19"/>
      <c r="E490" s="19"/>
      <c r="F490" s="87"/>
      <c r="G490" s="19"/>
      <c r="H490" s="19"/>
      <c r="I490" s="19"/>
      <c r="J490" s="6"/>
      <c r="K490" s="6"/>
      <c r="L490" s="19"/>
      <c r="M490" s="19"/>
      <c r="N490" s="19"/>
      <c r="O490" s="19"/>
      <c r="P490" s="6"/>
    </row>
    <row r="491" spans="1:16" ht="22.5" hidden="1">
      <c r="A491" s="7" t="s">
        <v>140</v>
      </c>
      <c r="B491" s="5"/>
      <c r="C491" s="5"/>
      <c r="D491" s="80">
        <v>10</v>
      </c>
      <c r="E491" s="6">
        <v>2</v>
      </c>
      <c r="F491" s="87">
        <f>D491+E491</f>
        <v>12</v>
      </c>
      <c r="G491" s="6">
        <v>10</v>
      </c>
      <c r="H491" s="6"/>
      <c r="I491" s="6"/>
      <c r="J491" s="6">
        <f>G491</f>
        <v>10</v>
      </c>
      <c r="K491" s="6">
        <f>G491/D491*100</f>
        <v>100</v>
      </c>
      <c r="L491" s="6"/>
      <c r="M491" s="6"/>
      <c r="N491" s="6">
        <v>10</v>
      </c>
      <c r="O491" s="6"/>
      <c r="P491" s="6">
        <f>N491</f>
        <v>10</v>
      </c>
    </row>
    <row r="492" spans="1:16" ht="11.25" hidden="1">
      <c r="A492" s="4" t="s">
        <v>5</v>
      </c>
      <c r="B492" s="26"/>
      <c r="C492" s="26"/>
      <c r="D492" s="19"/>
      <c r="E492" s="19"/>
      <c r="F492" s="87"/>
      <c r="G492" s="19"/>
      <c r="H492" s="19"/>
      <c r="I492" s="19"/>
      <c r="J492" s="6"/>
      <c r="K492" s="6"/>
      <c r="L492" s="19"/>
      <c r="M492" s="19"/>
      <c r="N492" s="19"/>
      <c r="O492" s="19"/>
      <c r="P492" s="6"/>
    </row>
    <row r="493" spans="1:16" ht="22.5" hidden="1">
      <c r="A493" s="210" t="s">
        <v>142</v>
      </c>
      <c r="B493" s="211"/>
      <c r="C493" s="211"/>
      <c r="D493" s="14">
        <f>D489/D491</f>
        <v>354400</v>
      </c>
      <c r="E493" s="14">
        <f>E489/E491</f>
        <v>665000</v>
      </c>
      <c r="F493" s="212">
        <f>D493+E493</f>
        <v>1019400</v>
      </c>
      <c r="G493" s="14">
        <f>G489/G491</f>
        <v>299530</v>
      </c>
      <c r="H493" s="14"/>
      <c r="I493" s="14"/>
      <c r="J493" s="14">
        <f>G493</f>
        <v>299530</v>
      </c>
      <c r="K493" s="14">
        <f>G493/D493*100</f>
        <v>84.51749435665914</v>
      </c>
      <c r="L493" s="14"/>
      <c r="M493" s="14"/>
      <c r="N493" s="14">
        <f>N489/N491</f>
        <v>324870</v>
      </c>
      <c r="O493" s="14"/>
      <c r="P493" s="14">
        <f>N493</f>
        <v>324870</v>
      </c>
    </row>
    <row r="494" spans="1:131" s="214" customFormat="1" ht="40.5" customHeight="1" hidden="1">
      <c r="A494" s="200" t="s">
        <v>541</v>
      </c>
      <c r="B494" s="201"/>
      <c r="C494" s="201"/>
      <c r="D494" s="199">
        <f>D495+D502+D509+D516+D521+D528+D535+D542+D549+D556+D563+D570+D577+D584+D591+D598+D605+D612+D619</f>
        <v>7024084</v>
      </c>
      <c r="E494" s="199">
        <f aca="true" t="shared" si="31" ref="E494:P494">E495+E502+E509+E516+E521+E528+E535+E542+E549+E556+E563+E570+E577+E584+E591+E598+E605+E612+E619</f>
        <v>0</v>
      </c>
      <c r="F494" s="199">
        <f t="shared" si="31"/>
        <v>7024084</v>
      </c>
      <c r="G494" s="199">
        <f t="shared" si="31"/>
        <v>3133497</v>
      </c>
      <c r="H494" s="199">
        <f t="shared" si="31"/>
        <v>0</v>
      </c>
      <c r="I494" s="199">
        <f t="shared" si="31"/>
        <v>0</v>
      </c>
      <c r="J494" s="199">
        <f t="shared" si="31"/>
        <v>3133497</v>
      </c>
      <c r="K494" s="199">
        <f t="shared" si="31"/>
        <v>0</v>
      </c>
      <c r="L494" s="199">
        <f t="shared" si="31"/>
        <v>0</v>
      </c>
      <c r="M494" s="199">
        <f t="shared" si="31"/>
        <v>0</v>
      </c>
      <c r="N494" s="199">
        <f t="shared" si="31"/>
        <v>3131273</v>
      </c>
      <c r="O494" s="199">
        <f t="shared" si="31"/>
        <v>0</v>
      </c>
      <c r="P494" s="199">
        <f t="shared" si="31"/>
        <v>3131273</v>
      </c>
      <c r="Q494" s="199">
        <f>Q495+Q502+Q509+Q516+Q521+Q528+Q535+Q542+Q549+Q556+Q563+Q570+Q577+Q584+Q591+Q598+Q605+Q612</f>
        <v>0</v>
      </c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13"/>
      <c r="AC494" s="213"/>
      <c r="AD494" s="213"/>
      <c r="AE494" s="213"/>
      <c r="AF494" s="213"/>
      <c r="AG494" s="213"/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  <c r="BI494" s="213"/>
      <c r="BJ494" s="213"/>
      <c r="BK494" s="213"/>
      <c r="BL494" s="213"/>
      <c r="BM494" s="213"/>
      <c r="BN494" s="213"/>
      <c r="BO494" s="213"/>
      <c r="BP494" s="213"/>
      <c r="BQ494" s="213"/>
      <c r="BR494" s="213"/>
      <c r="BS494" s="213"/>
      <c r="BT494" s="213"/>
      <c r="BU494" s="213"/>
      <c r="BV494" s="213"/>
      <c r="BW494" s="213"/>
      <c r="BX494" s="213"/>
      <c r="BY494" s="213"/>
      <c r="BZ494" s="213"/>
      <c r="CA494" s="213"/>
      <c r="CB494" s="213"/>
      <c r="CC494" s="213"/>
      <c r="CD494" s="213"/>
      <c r="CE494" s="213"/>
      <c r="CF494" s="213"/>
      <c r="CG494" s="213"/>
      <c r="CH494" s="213"/>
      <c r="CI494" s="213"/>
      <c r="CJ494" s="213"/>
      <c r="CK494" s="213"/>
      <c r="CL494" s="213"/>
      <c r="CM494" s="213"/>
      <c r="CN494" s="213"/>
      <c r="CO494" s="213"/>
      <c r="CP494" s="213"/>
      <c r="CQ494" s="213"/>
      <c r="CR494" s="213"/>
      <c r="CS494" s="213"/>
      <c r="CT494" s="213"/>
      <c r="CU494" s="213"/>
      <c r="CV494" s="213"/>
      <c r="CW494" s="213"/>
      <c r="CX494" s="213"/>
      <c r="CY494" s="213"/>
      <c r="CZ494" s="213"/>
      <c r="DA494" s="213"/>
      <c r="DB494" s="213"/>
      <c r="DC494" s="213"/>
      <c r="DD494" s="213"/>
      <c r="DE494" s="213"/>
      <c r="DF494" s="213"/>
      <c r="DG494" s="213"/>
      <c r="DH494" s="213"/>
      <c r="DI494" s="213"/>
      <c r="DJ494" s="213"/>
      <c r="DK494" s="213"/>
      <c r="DL494" s="213"/>
      <c r="DM494" s="213"/>
      <c r="DN494" s="213"/>
      <c r="DO494" s="213"/>
      <c r="DP494" s="213"/>
      <c r="DQ494" s="213"/>
      <c r="DR494" s="213"/>
      <c r="DS494" s="213"/>
      <c r="DT494" s="213"/>
      <c r="DU494" s="213"/>
      <c r="DV494" s="213"/>
      <c r="DW494" s="213"/>
      <c r="DX494" s="213"/>
      <c r="DY494" s="213"/>
      <c r="DZ494" s="213"/>
      <c r="EA494" s="213"/>
    </row>
    <row r="495" spans="1:131" s="28" customFormat="1" ht="39" customHeight="1" hidden="1">
      <c r="A495" s="23" t="s">
        <v>468</v>
      </c>
      <c r="B495" s="8"/>
      <c r="C495" s="8"/>
      <c r="D495" s="9">
        <f>D497</f>
        <v>338500</v>
      </c>
      <c r="E495" s="9"/>
      <c r="F495" s="9">
        <f>D495</f>
        <v>338500</v>
      </c>
      <c r="G495" s="9">
        <f>G497</f>
        <v>382200</v>
      </c>
      <c r="H495" s="9"/>
      <c r="I495" s="9"/>
      <c r="J495" s="9">
        <f>G495</f>
        <v>382200</v>
      </c>
      <c r="K495" s="9"/>
      <c r="L495" s="9"/>
      <c r="M495" s="9"/>
      <c r="N495" s="9">
        <f>N497</f>
        <v>427300</v>
      </c>
      <c r="O495" s="9"/>
      <c r="P495" s="9">
        <f>N495</f>
        <v>427300</v>
      </c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</row>
    <row r="496" spans="1:16" ht="11.25" hidden="1">
      <c r="A496" s="4" t="s">
        <v>2</v>
      </c>
      <c r="B496" s="10"/>
      <c r="C496" s="10"/>
      <c r="D496" s="30"/>
      <c r="E496" s="30"/>
      <c r="F496" s="30"/>
      <c r="G496" s="30"/>
      <c r="H496" s="30"/>
      <c r="I496" s="30"/>
      <c r="J496" s="30"/>
      <c r="K496" s="37"/>
      <c r="L496" s="37"/>
      <c r="M496" s="37"/>
      <c r="N496" s="30"/>
      <c r="O496" s="30"/>
      <c r="P496" s="30"/>
    </row>
    <row r="497" spans="1:16" ht="11.25" hidden="1">
      <c r="A497" s="7" t="s">
        <v>23</v>
      </c>
      <c r="B497" s="10"/>
      <c r="C497" s="10"/>
      <c r="D497" s="37">
        <v>338500</v>
      </c>
      <c r="E497" s="37"/>
      <c r="F497" s="37">
        <f>D497</f>
        <v>338500</v>
      </c>
      <c r="G497" s="30">
        <v>382200</v>
      </c>
      <c r="H497" s="30"/>
      <c r="I497" s="30"/>
      <c r="J497" s="30">
        <f>G497</f>
        <v>382200</v>
      </c>
      <c r="K497" s="37"/>
      <c r="L497" s="37"/>
      <c r="M497" s="37"/>
      <c r="N497" s="30">
        <v>427300</v>
      </c>
      <c r="O497" s="30"/>
      <c r="P497" s="30">
        <f>N497</f>
        <v>427300</v>
      </c>
    </row>
    <row r="498" spans="1:16" ht="11.25" hidden="1">
      <c r="A498" s="4" t="s">
        <v>3</v>
      </c>
      <c r="B498" s="10"/>
      <c r="C498" s="10"/>
      <c r="D498" s="37"/>
      <c r="E498" s="37"/>
      <c r="F498" s="37"/>
      <c r="G498" s="30"/>
      <c r="H498" s="30"/>
      <c r="I498" s="30"/>
      <c r="J498" s="30"/>
      <c r="K498" s="37"/>
      <c r="L498" s="37"/>
      <c r="M498" s="37"/>
      <c r="N498" s="30"/>
      <c r="O498" s="30"/>
      <c r="P498" s="30"/>
    </row>
    <row r="499" spans="1:16" ht="11.25" hidden="1">
      <c r="A499" s="7" t="s">
        <v>174</v>
      </c>
      <c r="B499" s="10"/>
      <c r="C499" s="10"/>
      <c r="D499" s="37">
        <v>500</v>
      </c>
      <c r="E499" s="37"/>
      <c r="F499" s="37">
        <f>D499</f>
        <v>500</v>
      </c>
      <c r="G499" s="38">
        <f>G497/G501</f>
        <v>529.1430153675758</v>
      </c>
      <c r="H499" s="30"/>
      <c r="I499" s="30"/>
      <c r="J499" s="38">
        <f>G499</f>
        <v>529.1430153675758</v>
      </c>
      <c r="K499" s="37"/>
      <c r="L499" s="37"/>
      <c r="M499" s="37"/>
      <c r="N499" s="38">
        <f>N497/N501</f>
        <v>558.1243469174503</v>
      </c>
      <c r="O499" s="38"/>
      <c r="P499" s="38">
        <f>N499</f>
        <v>558.1243469174503</v>
      </c>
    </row>
    <row r="500" spans="1:16" ht="11.25" hidden="1">
      <c r="A500" s="4" t="s">
        <v>5</v>
      </c>
      <c r="B500" s="10"/>
      <c r="C500" s="10"/>
      <c r="D500" s="37"/>
      <c r="E500" s="37"/>
      <c r="F500" s="37"/>
      <c r="G500" s="30"/>
      <c r="H500" s="30"/>
      <c r="I500" s="30"/>
      <c r="J500" s="30"/>
      <c r="K500" s="37"/>
      <c r="L500" s="37"/>
      <c r="M500" s="37"/>
      <c r="N500" s="30"/>
      <c r="O500" s="30"/>
      <c r="P500" s="30"/>
    </row>
    <row r="501" spans="1:16" ht="11.25" hidden="1">
      <c r="A501" s="7" t="s">
        <v>155</v>
      </c>
      <c r="B501" s="10"/>
      <c r="C501" s="10"/>
      <c r="D501" s="37">
        <f>D497/D499</f>
        <v>677</v>
      </c>
      <c r="E501" s="37"/>
      <c r="F501" s="37">
        <f>D501</f>
        <v>677</v>
      </c>
      <c r="G501" s="30">
        <v>722.3</v>
      </c>
      <c r="H501" s="30"/>
      <c r="I501" s="30"/>
      <c r="J501" s="30">
        <f>G501</f>
        <v>722.3</v>
      </c>
      <c r="K501" s="37"/>
      <c r="L501" s="37"/>
      <c r="M501" s="37"/>
      <c r="N501" s="30">
        <v>765.6</v>
      </c>
      <c r="O501" s="30"/>
      <c r="P501" s="30">
        <f>N501</f>
        <v>765.6</v>
      </c>
    </row>
    <row r="502" spans="1:131" s="34" customFormat="1" ht="33.75" hidden="1">
      <c r="A502" s="259" t="s">
        <v>469</v>
      </c>
      <c r="B502" s="11"/>
      <c r="C502" s="11"/>
      <c r="D502" s="9">
        <v>4000</v>
      </c>
      <c r="E502" s="9"/>
      <c r="F502" s="9">
        <f>D502</f>
        <v>4000</v>
      </c>
      <c r="G502" s="9">
        <v>4000</v>
      </c>
      <c r="H502" s="9"/>
      <c r="I502" s="9"/>
      <c r="J502" s="9">
        <f>G502</f>
        <v>4000</v>
      </c>
      <c r="K502" s="215"/>
      <c r="L502" s="215"/>
      <c r="M502" s="215"/>
      <c r="N502" s="9">
        <v>4000</v>
      </c>
      <c r="O502" s="9"/>
      <c r="P502" s="9">
        <f>N502</f>
        <v>4000</v>
      </c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  <c r="CN502" s="216"/>
      <c r="CO502" s="216"/>
      <c r="CP502" s="216"/>
      <c r="CQ502" s="216"/>
      <c r="CR502" s="216"/>
      <c r="CS502" s="216"/>
      <c r="CT502" s="216"/>
      <c r="CU502" s="216"/>
      <c r="CV502" s="216"/>
      <c r="CW502" s="216"/>
      <c r="CX502" s="216"/>
      <c r="CY502" s="216"/>
      <c r="CZ502" s="216"/>
      <c r="DA502" s="216"/>
      <c r="DB502" s="216"/>
      <c r="DC502" s="216"/>
      <c r="DD502" s="216"/>
      <c r="DE502" s="216"/>
      <c r="DF502" s="216"/>
      <c r="DG502" s="216"/>
      <c r="DH502" s="216"/>
      <c r="DI502" s="216"/>
      <c r="DJ502" s="216"/>
      <c r="DK502" s="216"/>
      <c r="DL502" s="216"/>
      <c r="DM502" s="216"/>
      <c r="DN502" s="216"/>
      <c r="DO502" s="216"/>
      <c r="DP502" s="216"/>
      <c r="DQ502" s="216"/>
      <c r="DR502" s="216"/>
      <c r="DS502" s="216"/>
      <c r="DT502" s="216"/>
      <c r="DU502" s="216"/>
      <c r="DV502" s="216"/>
      <c r="DW502" s="216"/>
      <c r="DX502" s="216"/>
      <c r="DY502" s="216"/>
      <c r="DZ502" s="216"/>
      <c r="EA502" s="216"/>
    </row>
    <row r="503" spans="1:131" s="175" customFormat="1" ht="11.25" hidden="1">
      <c r="A503" s="171" t="s">
        <v>2</v>
      </c>
      <c r="B503" s="172"/>
      <c r="C503" s="172"/>
      <c r="D503" s="88"/>
      <c r="E503" s="88"/>
      <c r="F503" s="88"/>
      <c r="G503" s="88"/>
      <c r="H503" s="88"/>
      <c r="I503" s="88"/>
      <c r="J503" s="88"/>
      <c r="K503" s="173"/>
      <c r="L503" s="173"/>
      <c r="M503" s="173"/>
      <c r="N503" s="88"/>
      <c r="O503" s="88"/>
      <c r="P503" s="88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  <c r="AA503" s="174"/>
      <c r="AB503" s="174"/>
      <c r="AC503" s="174"/>
      <c r="AD503" s="174"/>
      <c r="AE503" s="174"/>
      <c r="AF503" s="174"/>
      <c r="AG503" s="174"/>
      <c r="AH503" s="174"/>
      <c r="AI503" s="174"/>
      <c r="AJ503" s="174"/>
      <c r="AK503" s="174"/>
      <c r="AL503" s="174"/>
      <c r="AM503" s="174"/>
      <c r="AN503" s="174"/>
      <c r="AO503" s="174"/>
      <c r="AP503" s="174"/>
      <c r="AQ503" s="174"/>
      <c r="AR503" s="174"/>
      <c r="AS503" s="174"/>
      <c r="AT503" s="174"/>
      <c r="AU503" s="174"/>
      <c r="AV503" s="174"/>
      <c r="AW503" s="174"/>
      <c r="AX503" s="174"/>
      <c r="AY503" s="174"/>
      <c r="AZ503" s="174"/>
      <c r="BA503" s="174"/>
      <c r="BB503" s="174"/>
      <c r="BC503" s="174"/>
      <c r="BD503" s="174"/>
      <c r="BE503" s="174"/>
      <c r="BF503" s="174"/>
      <c r="BG503" s="174"/>
      <c r="BH503" s="174"/>
      <c r="BI503" s="174"/>
      <c r="BJ503" s="174"/>
      <c r="BK503" s="174"/>
      <c r="BL503" s="174"/>
      <c r="BM503" s="174"/>
      <c r="BN503" s="174"/>
      <c r="BO503" s="174"/>
      <c r="BP503" s="174"/>
      <c r="BQ503" s="174"/>
      <c r="BR503" s="174"/>
      <c r="BS503" s="174"/>
      <c r="BT503" s="174"/>
      <c r="BU503" s="174"/>
      <c r="BV503" s="174"/>
      <c r="BW503" s="174"/>
      <c r="BX503" s="174"/>
      <c r="BY503" s="174"/>
      <c r="BZ503" s="174"/>
      <c r="CA503" s="174"/>
      <c r="CB503" s="174"/>
      <c r="CC503" s="174"/>
      <c r="CD503" s="174"/>
      <c r="CE503" s="174"/>
      <c r="CF503" s="174"/>
      <c r="CG503" s="174"/>
      <c r="CH503" s="174"/>
      <c r="CI503" s="174"/>
      <c r="CJ503" s="174"/>
      <c r="CK503" s="174"/>
      <c r="CL503" s="174"/>
      <c r="CM503" s="174"/>
      <c r="CN503" s="174"/>
      <c r="CO503" s="174"/>
      <c r="CP503" s="174"/>
      <c r="CQ503" s="174"/>
      <c r="CR503" s="174"/>
      <c r="CS503" s="174"/>
      <c r="CT503" s="174"/>
      <c r="CU503" s="174"/>
      <c r="CV503" s="174"/>
      <c r="CW503" s="174"/>
      <c r="CX503" s="174"/>
      <c r="CY503" s="174"/>
      <c r="CZ503" s="174"/>
      <c r="DA503" s="174"/>
      <c r="DB503" s="174"/>
      <c r="DC503" s="174"/>
      <c r="DD503" s="174"/>
      <c r="DE503" s="174"/>
      <c r="DF503" s="174"/>
      <c r="DG503" s="174"/>
      <c r="DH503" s="174"/>
      <c r="DI503" s="174"/>
      <c r="DJ503" s="174"/>
      <c r="DK503" s="174"/>
      <c r="DL503" s="174"/>
      <c r="DM503" s="174"/>
      <c r="DN503" s="174"/>
      <c r="DO503" s="174"/>
      <c r="DP503" s="174"/>
      <c r="DQ503" s="174"/>
      <c r="DR503" s="174"/>
      <c r="DS503" s="174"/>
      <c r="DT503" s="174"/>
      <c r="DU503" s="174"/>
      <c r="DV503" s="174"/>
      <c r="DW503" s="174"/>
      <c r="DX503" s="174"/>
      <c r="DY503" s="174"/>
      <c r="DZ503" s="174"/>
      <c r="EA503" s="174"/>
    </row>
    <row r="504" spans="1:131" s="175" customFormat="1" ht="11.25" hidden="1">
      <c r="A504" s="78" t="s">
        <v>23</v>
      </c>
      <c r="B504" s="172"/>
      <c r="C504" s="172"/>
      <c r="D504" s="169">
        <f>D502</f>
        <v>4000</v>
      </c>
      <c r="E504" s="169"/>
      <c r="F504" s="169">
        <f>D504</f>
        <v>4000</v>
      </c>
      <c r="G504" s="169">
        <f>G502</f>
        <v>4000</v>
      </c>
      <c r="H504" s="169"/>
      <c r="I504" s="169"/>
      <c r="J504" s="169">
        <f>G504</f>
        <v>4000</v>
      </c>
      <c r="K504" s="169"/>
      <c r="L504" s="169"/>
      <c r="M504" s="169"/>
      <c r="N504" s="169">
        <f>N502</f>
        <v>4000</v>
      </c>
      <c r="O504" s="169"/>
      <c r="P504" s="169">
        <f>P502</f>
        <v>4000</v>
      </c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  <c r="AA504" s="174"/>
      <c r="AB504" s="174"/>
      <c r="AC504" s="174"/>
      <c r="AD504" s="174"/>
      <c r="AE504" s="174"/>
      <c r="AF504" s="174"/>
      <c r="AG504" s="174"/>
      <c r="AH504" s="174"/>
      <c r="AI504" s="174"/>
      <c r="AJ504" s="174"/>
      <c r="AK504" s="174"/>
      <c r="AL504" s="174"/>
      <c r="AM504" s="174"/>
      <c r="AN504" s="174"/>
      <c r="AO504" s="174"/>
      <c r="AP504" s="174"/>
      <c r="AQ504" s="174"/>
      <c r="AR504" s="174"/>
      <c r="AS504" s="174"/>
      <c r="AT504" s="174"/>
      <c r="AU504" s="174"/>
      <c r="AV504" s="174"/>
      <c r="AW504" s="174"/>
      <c r="AX504" s="174"/>
      <c r="AY504" s="174"/>
      <c r="AZ504" s="174"/>
      <c r="BA504" s="174"/>
      <c r="BB504" s="174"/>
      <c r="BC504" s="174"/>
      <c r="BD504" s="174"/>
      <c r="BE504" s="174"/>
      <c r="BF504" s="174"/>
      <c r="BG504" s="174"/>
      <c r="BH504" s="174"/>
      <c r="BI504" s="174"/>
      <c r="BJ504" s="174"/>
      <c r="BK504" s="174"/>
      <c r="BL504" s="174"/>
      <c r="BM504" s="174"/>
      <c r="BN504" s="174"/>
      <c r="BO504" s="174"/>
      <c r="BP504" s="174"/>
      <c r="BQ504" s="174"/>
      <c r="BR504" s="174"/>
      <c r="BS504" s="174"/>
      <c r="BT504" s="174"/>
      <c r="BU504" s="174"/>
      <c r="BV504" s="174"/>
      <c r="BW504" s="174"/>
      <c r="BX504" s="174"/>
      <c r="BY504" s="174"/>
      <c r="BZ504" s="174"/>
      <c r="CA504" s="174"/>
      <c r="CB504" s="174"/>
      <c r="CC504" s="174"/>
      <c r="CD504" s="174"/>
      <c r="CE504" s="174"/>
      <c r="CF504" s="174"/>
      <c r="CG504" s="174"/>
      <c r="CH504" s="174"/>
      <c r="CI504" s="174"/>
      <c r="CJ504" s="174"/>
      <c r="CK504" s="174"/>
      <c r="CL504" s="174"/>
      <c r="CM504" s="174"/>
      <c r="CN504" s="174"/>
      <c r="CO504" s="174"/>
      <c r="CP504" s="174"/>
      <c r="CQ504" s="174"/>
      <c r="CR504" s="174"/>
      <c r="CS504" s="174"/>
      <c r="CT504" s="174"/>
      <c r="CU504" s="174"/>
      <c r="CV504" s="174"/>
      <c r="CW504" s="174"/>
      <c r="CX504" s="174"/>
      <c r="CY504" s="174"/>
      <c r="CZ504" s="174"/>
      <c r="DA504" s="174"/>
      <c r="DB504" s="174"/>
      <c r="DC504" s="174"/>
      <c r="DD504" s="174"/>
      <c r="DE504" s="174"/>
      <c r="DF504" s="174"/>
      <c r="DG504" s="174"/>
      <c r="DH504" s="174"/>
      <c r="DI504" s="174"/>
      <c r="DJ504" s="174"/>
      <c r="DK504" s="174"/>
      <c r="DL504" s="174"/>
      <c r="DM504" s="174"/>
      <c r="DN504" s="174"/>
      <c r="DO504" s="174"/>
      <c r="DP504" s="174"/>
      <c r="DQ504" s="174"/>
      <c r="DR504" s="174"/>
      <c r="DS504" s="174"/>
      <c r="DT504" s="174"/>
      <c r="DU504" s="174"/>
      <c r="DV504" s="174"/>
      <c r="DW504" s="174"/>
      <c r="DX504" s="174"/>
      <c r="DY504" s="174"/>
      <c r="DZ504" s="174"/>
      <c r="EA504" s="174"/>
    </row>
    <row r="505" spans="1:16" ht="11.25" hidden="1">
      <c r="A505" s="4" t="s">
        <v>3</v>
      </c>
      <c r="B505" s="10"/>
      <c r="C505" s="10"/>
      <c r="D505" s="30"/>
      <c r="E505" s="30"/>
      <c r="F505" s="30"/>
      <c r="G505" s="30"/>
      <c r="H505" s="30"/>
      <c r="I505" s="30"/>
      <c r="J505" s="30"/>
      <c r="K505" s="37"/>
      <c r="L505" s="37"/>
      <c r="M505" s="37"/>
      <c r="N505" s="30"/>
      <c r="O505" s="30"/>
      <c r="P505" s="30"/>
    </row>
    <row r="506" spans="1:16" ht="33.75" hidden="1">
      <c r="A506" s="260" t="s">
        <v>121</v>
      </c>
      <c r="B506" s="10"/>
      <c r="C506" s="10"/>
      <c r="D506" s="30">
        <v>12</v>
      </c>
      <c r="E506" s="30"/>
      <c r="F506" s="30">
        <f>D506</f>
        <v>12</v>
      </c>
      <c r="G506" s="30">
        <v>12</v>
      </c>
      <c r="H506" s="30"/>
      <c r="I506" s="30"/>
      <c r="J506" s="30">
        <f>G506</f>
        <v>12</v>
      </c>
      <c r="K506" s="37"/>
      <c r="L506" s="37"/>
      <c r="M506" s="37"/>
      <c r="N506" s="30">
        <v>12</v>
      </c>
      <c r="O506" s="30"/>
      <c r="P506" s="30">
        <f>N506</f>
        <v>12</v>
      </c>
    </row>
    <row r="507" spans="1:16" ht="11.25" hidden="1">
      <c r="A507" s="11" t="s">
        <v>231</v>
      </c>
      <c r="B507" s="10"/>
      <c r="C507" s="10"/>
      <c r="D507" s="30"/>
      <c r="E507" s="30"/>
      <c r="F507" s="30"/>
      <c r="G507" s="30"/>
      <c r="H507" s="30"/>
      <c r="I507" s="30"/>
      <c r="J507" s="30"/>
      <c r="K507" s="37"/>
      <c r="L507" s="37"/>
      <c r="M507" s="37"/>
      <c r="N507" s="30"/>
      <c r="O507" s="30"/>
      <c r="P507" s="30"/>
    </row>
    <row r="508" spans="1:16" ht="22.5" hidden="1">
      <c r="A508" s="261" t="s">
        <v>232</v>
      </c>
      <c r="B508" s="10"/>
      <c r="C508" s="10"/>
      <c r="D508" s="30">
        <f>D502/D506</f>
        <v>333.3333333333333</v>
      </c>
      <c r="E508" s="30"/>
      <c r="F508" s="30">
        <f>D508</f>
        <v>333.3333333333333</v>
      </c>
      <c r="G508" s="30">
        <f>G502/G506</f>
        <v>333.3333333333333</v>
      </c>
      <c r="H508" s="30"/>
      <c r="I508" s="30"/>
      <c r="J508" s="30">
        <f>G508</f>
        <v>333.3333333333333</v>
      </c>
      <c r="K508" s="37"/>
      <c r="L508" s="37"/>
      <c r="M508" s="37"/>
      <c r="N508" s="30">
        <f>N502/N506</f>
        <v>333.3333333333333</v>
      </c>
      <c r="O508" s="30"/>
      <c r="P508" s="30">
        <f>N508</f>
        <v>333.3333333333333</v>
      </c>
    </row>
    <row r="509" spans="1:16" ht="34.5" customHeight="1" hidden="1">
      <c r="A509" s="8" t="s">
        <v>470</v>
      </c>
      <c r="B509" s="10"/>
      <c r="C509" s="10"/>
      <c r="D509" s="9">
        <v>96000</v>
      </c>
      <c r="E509" s="9"/>
      <c r="F509" s="9">
        <f>D509</f>
        <v>96000</v>
      </c>
      <c r="G509" s="9">
        <v>101728</v>
      </c>
      <c r="H509" s="9"/>
      <c r="I509" s="9"/>
      <c r="J509" s="9">
        <f>G509</f>
        <v>101728</v>
      </c>
      <c r="K509" s="37"/>
      <c r="L509" s="37"/>
      <c r="M509" s="37"/>
      <c r="N509" s="30"/>
      <c r="O509" s="30"/>
      <c r="P509" s="30"/>
    </row>
    <row r="510" spans="1:131" s="82" customFormat="1" ht="11.25" hidden="1">
      <c r="A510" s="4" t="s">
        <v>2</v>
      </c>
      <c r="B510" s="168"/>
      <c r="C510" s="168"/>
      <c r="D510" s="88"/>
      <c r="E510" s="88"/>
      <c r="F510" s="88"/>
      <c r="G510" s="88"/>
      <c r="H510" s="88"/>
      <c r="I510" s="88"/>
      <c r="J510" s="88"/>
      <c r="K510" s="169"/>
      <c r="L510" s="169"/>
      <c r="M510" s="169"/>
      <c r="N510" s="170"/>
      <c r="O510" s="170"/>
      <c r="P510" s="170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</row>
    <row r="511" spans="1:131" s="82" customFormat="1" ht="11.25" hidden="1">
      <c r="A511" s="7" t="s">
        <v>23</v>
      </c>
      <c r="B511" s="168"/>
      <c r="C511" s="168"/>
      <c r="D511" s="169">
        <f>D509</f>
        <v>96000</v>
      </c>
      <c r="E511" s="169"/>
      <c r="F511" s="169">
        <f>D511</f>
        <v>96000</v>
      </c>
      <c r="G511" s="169">
        <f>G509</f>
        <v>101728</v>
      </c>
      <c r="H511" s="169"/>
      <c r="I511" s="169"/>
      <c r="J511" s="169">
        <f>G511</f>
        <v>101728</v>
      </c>
      <c r="K511" s="169"/>
      <c r="L511" s="169"/>
      <c r="M511" s="169"/>
      <c r="N511" s="170"/>
      <c r="O511" s="170"/>
      <c r="P511" s="170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</row>
    <row r="512" spans="1:16" ht="11.25" hidden="1">
      <c r="A512" s="4" t="s">
        <v>3</v>
      </c>
      <c r="B512" s="10"/>
      <c r="C512" s="10"/>
      <c r="D512" s="30"/>
      <c r="E512" s="30"/>
      <c r="F512" s="30"/>
      <c r="G512" s="30"/>
      <c r="H512" s="30"/>
      <c r="I512" s="30"/>
      <c r="J512" s="30"/>
      <c r="K512" s="37"/>
      <c r="L512" s="37"/>
      <c r="M512" s="37"/>
      <c r="N512" s="30"/>
      <c r="O512" s="30"/>
      <c r="P512" s="30"/>
    </row>
    <row r="513" spans="1:16" ht="22.5" hidden="1">
      <c r="A513" s="7" t="s">
        <v>171</v>
      </c>
      <c r="B513" s="10"/>
      <c r="C513" s="10"/>
      <c r="D513" s="30">
        <v>9</v>
      </c>
      <c r="E513" s="30"/>
      <c r="F513" s="30">
        <f>D513</f>
        <v>9</v>
      </c>
      <c r="G513" s="30">
        <v>9</v>
      </c>
      <c r="H513" s="30"/>
      <c r="I513" s="30"/>
      <c r="J513" s="30">
        <f>G513</f>
        <v>9</v>
      </c>
      <c r="K513" s="37"/>
      <c r="L513" s="37"/>
      <c r="M513" s="37"/>
      <c r="N513" s="30"/>
      <c r="O513" s="30"/>
      <c r="P513" s="30"/>
    </row>
    <row r="514" spans="1:16" ht="11.25" hidden="1">
      <c r="A514" s="11" t="s">
        <v>5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5.75" customHeight="1" hidden="1">
      <c r="A515" s="10" t="s">
        <v>172</v>
      </c>
      <c r="B515" s="10"/>
      <c r="C515" s="10"/>
      <c r="D515" s="30">
        <f>D509/D513</f>
        <v>10666.666666666666</v>
      </c>
      <c r="E515" s="30"/>
      <c r="F515" s="30">
        <f>D515</f>
        <v>10666.666666666666</v>
      </c>
      <c r="G515" s="30">
        <f>G509/G513</f>
        <v>11303.111111111111</v>
      </c>
      <c r="H515" s="30"/>
      <c r="I515" s="30"/>
      <c r="J515" s="30">
        <f>G515</f>
        <v>11303.111111111111</v>
      </c>
      <c r="K515" s="37"/>
      <c r="L515" s="37"/>
      <c r="M515" s="37"/>
      <c r="N515" s="30"/>
      <c r="O515" s="30"/>
      <c r="P515" s="30"/>
    </row>
    <row r="516" spans="1:131" s="28" customFormat="1" ht="24.75" customHeight="1" hidden="1">
      <c r="A516" s="8" t="s">
        <v>471</v>
      </c>
      <c r="B516" s="8"/>
      <c r="C516" s="8"/>
      <c r="D516" s="9">
        <v>24500</v>
      </c>
      <c r="E516" s="9"/>
      <c r="F516" s="9">
        <f>D516</f>
        <v>24500</v>
      </c>
      <c r="G516" s="9">
        <v>26144</v>
      </c>
      <c r="H516" s="9"/>
      <c r="I516" s="9"/>
      <c r="J516" s="9">
        <f>G516</f>
        <v>26144</v>
      </c>
      <c r="K516" s="9"/>
      <c r="L516" s="9"/>
      <c r="M516" s="9"/>
      <c r="N516" s="9">
        <v>27700</v>
      </c>
      <c r="O516" s="9"/>
      <c r="P516" s="9">
        <f>N516</f>
        <v>27700</v>
      </c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</row>
    <row r="517" spans="1:16" ht="12.75" customHeight="1" hidden="1">
      <c r="A517" s="11" t="s">
        <v>77</v>
      </c>
      <c r="B517" s="8"/>
      <c r="C517" s="8"/>
      <c r="D517" s="9"/>
      <c r="E517" s="9"/>
      <c r="F517" s="9"/>
      <c r="G517" s="9"/>
      <c r="H517" s="9"/>
      <c r="I517" s="9"/>
      <c r="J517" s="9"/>
      <c r="K517" s="37"/>
      <c r="L517" s="9"/>
      <c r="M517" s="9"/>
      <c r="N517" s="9"/>
      <c r="O517" s="9"/>
      <c r="P517" s="9"/>
    </row>
    <row r="518" spans="1:16" ht="24" customHeight="1" hidden="1">
      <c r="A518" s="7" t="s">
        <v>76</v>
      </c>
      <c r="B518" s="10"/>
      <c r="C518" s="10"/>
      <c r="D518" s="30">
        <v>3350</v>
      </c>
      <c r="E518" s="30"/>
      <c r="F518" s="30">
        <f>D518</f>
        <v>3350</v>
      </c>
      <c r="G518" s="30">
        <v>3350</v>
      </c>
      <c r="H518" s="30"/>
      <c r="I518" s="30"/>
      <c r="J518" s="30">
        <f>G518</f>
        <v>3350</v>
      </c>
      <c r="K518" s="37"/>
      <c r="L518" s="37"/>
      <c r="M518" s="37"/>
      <c r="N518" s="30">
        <v>3350</v>
      </c>
      <c r="O518" s="30"/>
      <c r="P518" s="30">
        <f>N518</f>
        <v>3350</v>
      </c>
    </row>
    <row r="519" spans="1:16" ht="11.25" hidden="1">
      <c r="A519" s="11" t="s">
        <v>290</v>
      </c>
      <c r="B519" s="10"/>
      <c r="C519" s="10"/>
      <c r="D519" s="30"/>
      <c r="E519" s="30"/>
      <c r="F519" s="30"/>
      <c r="G519" s="30"/>
      <c r="H519" s="30"/>
      <c r="I519" s="30"/>
      <c r="J519" s="30"/>
      <c r="K519" s="37"/>
      <c r="L519" s="37"/>
      <c r="M519" s="37"/>
      <c r="N519" s="30"/>
      <c r="O519" s="30"/>
      <c r="P519" s="30"/>
    </row>
    <row r="520" spans="1:131" s="82" customFormat="1" ht="26.25" customHeight="1" hidden="1">
      <c r="A520" s="183" t="s">
        <v>289</v>
      </c>
      <c r="B520" s="183"/>
      <c r="C520" s="183"/>
      <c r="D520" s="184">
        <f>D516/D518</f>
        <v>7.313432835820896</v>
      </c>
      <c r="E520" s="184"/>
      <c r="F520" s="184">
        <f>D520</f>
        <v>7.313432835820896</v>
      </c>
      <c r="G520" s="184">
        <f>G516/G518</f>
        <v>7.804179104477612</v>
      </c>
      <c r="H520" s="184"/>
      <c r="I520" s="184"/>
      <c r="J520" s="184">
        <f>G520</f>
        <v>7.804179104477612</v>
      </c>
      <c r="K520" s="185"/>
      <c r="L520" s="185"/>
      <c r="M520" s="185"/>
      <c r="N520" s="184">
        <f>N516/N518</f>
        <v>8.26865671641791</v>
      </c>
      <c r="O520" s="184"/>
      <c r="P520" s="184">
        <f>N520</f>
        <v>8.26865671641791</v>
      </c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</row>
    <row r="521" spans="1:16" ht="21" customHeight="1" hidden="1">
      <c r="A521" s="23" t="s">
        <v>542</v>
      </c>
      <c r="B521" s="10"/>
      <c r="C521" s="10"/>
      <c r="D521" s="9">
        <f>D523</f>
        <v>250000</v>
      </c>
      <c r="E521" s="9"/>
      <c r="F521" s="9">
        <f>D521</f>
        <v>250000</v>
      </c>
      <c r="G521" s="9">
        <f>G523</f>
        <v>96000</v>
      </c>
      <c r="H521" s="9"/>
      <c r="I521" s="9"/>
      <c r="J521" s="9">
        <f>J523</f>
        <v>96000</v>
      </c>
      <c r="K521" s="215"/>
      <c r="L521" s="215"/>
      <c r="M521" s="215"/>
      <c r="N521" s="9">
        <f>N523</f>
        <v>101800</v>
      </c>
      <c r="O521" s="9"/>
      <c r="P521" s="9">
        <f>N521</f>
        <v>101800</v>
      </c>
    </row>
    <row r="522" spans="1:16" ht="11.25" hidden="1">
      <c r="A522" s="4" t="s">
        <v>2</v>
      </c>
      <c r="B522" s="10"/>
      <c r="C522" s="10"/>
      <c r="D522" s="30"/>
      <c r="E522" s="30"/>
      <c r="F522" s="30"/>
      <c r="G522" s="30"/>
      <c r="H522" s="30"/>
      <c r="I522" s="30"/>
      <c r="J522" s="30"/>
      <c r="K522" s="37"/>
      <c r="L522" s="37"/>
      <c r="M522" s="37"/>
      <c r="N522" s="30"/>
      <c r="O522" s="30"/>
      <c r="P522" s="30"/>
    </row>
    <row r="523" spans="1:16" ht="11.25" hidden="1">
      <c r="A523" s="7" t="s">
        <v>23</v>
      </c>
      <c r="B523" s="10"/>
      <c r="C523" s="10"/>
      <c r="D523" s="30">
        <v>250000</v>
      </c>
      <c r="E523" s="30"/>
      <c r="F523" s="30">
        <f>D523</f>
        <v>250000</v>
      </c>
      <c r="G523" s="30">
        <v>96000</v>
      </c>
      <c r="H523" s="30"/>
      <c r="I523" s="30"/>
      <c r="J523" s="30">
        <f>G523</f>
        <v>96000</v>
      </c>
      <c r="K523" s="37"/>
      <c r="L523" s="37"/>
      <c r="M523" s="37"/>
      <c r="N523" s="30">
        <v>101800</v>
      </c>
      <c r="O523" s="30"/>
      <c r="P523" s="30">
        <f>N523</f>
        <v>101800</v>
      </c>
    </row>
    <row r="524" spans="1:16" ht="11.25" hidden="1">
      <c r="A524" s="4" t="s">
        <v>3</v>
      </c>
      <c r="B524" s="10"/>
      <c r="C524" s="10"/>
      <c r="D524" s="30"/>
      <c r="E524" s="30"/>
      <c r="F524" s="30"/>
      <c r="G524" s="30"/>
      <c r="H524" s="30"/>
      <c r="I524" s="30"/>
      <c r="J524" s="30"/>
      <c r="K524" s="37"/>
      <c r="L524" s="37"/>
      <c r="M524" s="37"/>
      <c r="N524" s="30"/>
      <c r="O524" s="30"/>
      <c r="P524" s="30"/>
    </row>
    <row r="525" spans="1:16" ht="22.5" hidden="1">
      <c r="A525" s="7" t="s">
        <v>288</v>
      </c>
      <c r="B525" s="10"/>
      <c r="C525" s="10"/>
      <c r="D525" s="38">
        <f>D523/D527</f>
        <v>71.42857142857143</v>
      </c>
      <c r="E525" s="30"/>
      <c r="F525" s="38">
        <f>D525</f>
        <v>71.42857142857143</v>
      </c>
      <c r="G525" s="38">
        <f>G523/G527</f>
        <v>24</v>
      </c>
      <c r="H525" s="38"/>
      <c r="I525" s="38"/>
      <c r="J525" s="38">
        <f>G525</f>
        <v>24</v>
      </c>
      <c r="K525" s="180"/>
      <c r="L525" s="180"/>
      <c r="M525" s="180"/>
      <c r="N525" s="38">
        <f>N523/N527</f>
        <v>22.622222222222224</v>
      </c>
      <c r="O525" s="38"/>
      <c r="P525" s="38">
        <f>N525</f>
        <v>22.622222222222224</v>
      </c>
    </row>
    <row r="526" spans="1:16" ht="11.25" hidden="1">
      <c r="A526" s="4" t="s">
        <v>5</v>
      </c>
      <c r="B526" s="10"/>
      <c r="C526" s="10"/>
      <c r="D526" s="30"/>
      <c r="E526" s="30"/>
      <c r="F526" s="30"/>
      <c r="G526" s="30"/>
      <c r="H526" s="30"/>
      <c r="I526" s="30"/>
      <c r="J526" s="30"/>
      <c r="K526" s="37"/>
      <c r="L526" s="37"/>
      <c r="M526" s="37"/>
      <c r="N526" s="30"/>
      <c r="O526" s="30"/>
      <c r="P526" s="30"/>
    </row>
    <row r="527" spans="1:16" ht="11.25" hidden="1">
      <c r="A527" s="7" t="s">
        <v>233</v>
      </c>
      <c r="B527" s="10"/>
      <c r="C527" s="10"/>
      <c r="D527" s="30">
        <v>3500</v>
      </c>
      <c r="E527" s="30"/>
      <c r="F527" s="30">
        <f>D527</f>
        <v>3500</v>
      </c>
      <c r="G527" s="30">
        <v>4000</v>
      </c>
      <c r="H527" s="30"/>
      <c r="I527" s="30"/>
      <c r="J527" s="30">
        <f>G527</f>
        <v>4000</v>
      </c>
      <c r="K527" s="37"/>
      <c r="L527" s="37"/>
      <c r="M527" s="37"/>
      <c r="N527" s="30">
        <v>4500</v>
      </c>
      <c r="O527" s="30"/>
      <c r="P527" s="30">
        <f>N527</f>
        <v>4500</v>
      </c>
    </row>
    <row r="528" spans="1:16" ht="33.75" hidden="1">
      <c r="A528" s="23" t="s">
        <v>543</v>
      </c>
      <c r="B528" s="10"/>
      <c r="C528" s="10"/>
      <c r="D528" s="9">
        <f>D530</f>
        <v>520000</v>
      </c>
      <c r="E528" s="9"/>
      <c r="F528" s="9">
        <f>D528</f>
        <v>520000</v>
      </c>
      <c r="G528" s="9">
        <f>G530</f>
        <v>213400</v>
      </c>
      <c r="H528" s="9"/>
      <c r="I528" s="9"/>
      <c r="J528" s="9">
        <f>G528</f>
        <v>213400</v>
      </c>
      <c r="K528" s="215"/>
      <c r="L528" s="215"/>
      <c r="M528" s="215"/>
      <c r="N528" s="9">
        <f>N530</f>
        <v>226200</v>
      </c>
      <c r="O528" s="9"/>
      <c r="P528" s="9">
        <f>N528</f>
        <v>226200</v>
      </c>
    </row>
    <row r="529" spans="1:16" ht="11.25" hidden="1">
      <c r="A529" s="4" t="s">
        <v>2</v>
      </c>
      <c r="B529" s="10"/>
      <c r="C529" s="10"/>
      <c r="D529" s="30"/>
      <c r="E529" s="30"/>
      <c r="F529" s="30"/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 hidden="1">
      <c r="A530" s="7" t="s">
        <v>23</v>
      </c>
      <c r="B530" s="10"/>
      <c r="C530" s="10"/>
      <c r="D530" s="30">
        <v>520000</v>
      </c>
      <c r="E530" s="30"/>
      <c r="F530" s="30">
        <f>D530</f>
        <v>520000</v>
      </c>
      <c r="G530" s="30">
        <v>213400</v>
      </c>
      <c r="H530" s="30"/>
      <c r="I530" s="30"/>
      <c r="J530" s="30">
        <f>G530</f>
        <v>213400</v>
      </c>
      <c r="K530" s="37"/>
      <c r="L530" s="37"/>
      <c r="M530" s="37"/>
      <c r="N530" s="30">
        <v>226200</v>
      </c>
      <c r="O530" s="30"/>
      <c r="P530" s="30">
        <f>N530</f>
        <v>226200</v>
      </c>
    </row>
    <row r="531" spans="1:16" ht="11.25" hidden="1">
      <c r="A531" s="4" t="s">
        <v>3</v>
      </c>
      <c r="B531" s="10"/>
      <c r="C531" s="10"/>
      <c r="D531" s="30"/>
      <c r="E531" s="30"/>
      <c r="F531" s="30"/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22.5" hidden="1">
      <c r="A532" s="7" t="s">
        <v>235</v>
      </c>
      <c r="B532" s="10"/>
      <c r="C532" s="10"/>
      <c r="D532" s="30">
        <f>D530/D534</f>
        <v>52</v>
      </c>
      <c r="E532" s="30"/>
      <c r="F532" s="30">
        <f>D532</f>
        <v>52</v>
      </c>
      <c r="G532" s="30">
        <f>G530/G534</f>
        <v>20</v>
      </c>
      <c r="H532" s="30"/>
      <c r="I532" s="30"/>
      <c r="J532" s="30">
        <f>G532</f>
        <v>20</v>
      </c>
      <c r="K532" s="37"/>
      <c r="L532" s="37"/>
      <c r="M532" s="37"/>
      <c r="N532" s="30">
        <v>20</v>
      </c>
      <c r="O532" s="30"/>
      <c r="P532" s="30">
        <f>N532</f>
        <v>20</v>
      </c>
    </row>
    <row r="533" spans="1:16" ht="11.25" hidden="1">
      <c r="A533" s="4" t="s">
        <v>5</v>
      </c>
      <c r="B533" s="10"/>
      <c r="C533" s="10"/>
      <c r="D533" s="30"/>
      <c r="E533" s="30"/>
      <c r="F533" s="30"/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22.5" hidden="1">
      <c r="A534" s="7" t="s">
        <v>234</v>
      </c>
      <c r="B534" s="10"/>
      <c r="C534" s="10"/>
      <c r="D534" s="30">
        <v>10000</v>
      </c>
      <c r="E534" s="30"/>
      <c r="F534" s="30">
        <f>D534</f>
        <v>10000</v>
      </c>
      <c r="G534" s="30">
        <v>10670</v>
      </c>
      <c r="H534" s="30"/>
      <c r="I534" s="30"/>
      <c r="J534" s="30">
        <f>G534</f>
        <v>10670</v>
      </c>
      <c r="K534" s="37"/>
      <c r="L534" s="37"/>
      <c r="M534" s="37"/>
      <c r="N534" s="30">
        <f>N530/N532</f>
        <v>11310</v>
      </c>
      <c r="O534" s="30"/>
      <c r="P534" s="30">
        <f>N534</f>
        <v>11310</v>
      </c>
    </row>
    <row r="535" spans="1:16" ht="27.75" customHeight="1" hidden="1">
      <c r="A535" s="23" t="s">
        <v>472</v>
      </c>
      <c r="B535" s="10"/>
      <c r="C535" s="10"/>
      <c r="D535" s="9">
        <f>D537</f>
        <v>500000</v>
      </c>
      <c r="E535" s="9"/>
      <c r="F535" s="9">
        <f>D535</f>
        <v>500000</v>
      </c>
      <c r="G535" s="9"/>
      <c r="H535" s="9"/>
      <c r="I535" s="9"/>
      <c r="J535" s="9"/>
      <c r="K535" s="215"/>
      <c r="L535" s="215"/>
      <c r="M535" s="215"/>
      <c r="N535" s="9"/>
      <c r="O535" s="9"/>
      <c r="P535" s="9"/>
    </row>
    <row r="536" spans="1:16" ht="11.25" hidden="1">
      <c r="A536" s="4" t="s">
        <v>2</v>
      </c>
      <c r="B536" s="10"/>
      <c r="C536" s="10"/>
      <c r="D536" s="30"/>
      <c r="E536" s="30"/>
      <c r="F536" s="30"/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 hidden="1">
      <c r="A537" s="7" t="s">
        <v>23</v>
      </c>
      <c r="B537" s="10"/>
      <c r="C537" s="10"/>
      <c r="D537" s="30">
        <v>500000</v>
      </c>
      <c r="E537" s="30"/>
      <c r="F537" s="30">
        <f>D537</f>
        <v>500000</v>
      </c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 hidden="1">
      <c r="A538" s="4" t="s">
        <v>3</v>
      </c>
      <c r="B538" s="10"/>
      <c r="C538" s="10"/>
      <c r="D538" s="30"/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22.5" hidden="1">
      <c r="A539" s="51" t="s">
        <v>183</v>
      </c>
      <c r="B539" s="10"/>
      <c r="C539" s="10"/>
      <c r="D539" s="30">
        <f>D537/D541</f>
        <v>20</v>
      </c>
      <c r="E539" s="30"/>
      <c r="F539" s="30">
        <f>D539</f>
        <v>20</v>
      </c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 hidden="1">
      <c r="A540" s="4" t="s">
        <v>5</v>
      </c>
      <c r="B540" s="10"/>
      <c r="C540" s="10"/>
      <c r="D540" s="30"/>
      <c r="E540" s="30"/>
      <c r="F540" s="30"/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11.25" hidden="1">
      <c r="A541" s="7" t="s">
        <v>184</v>
      </c>
      <c r="B541" s="10"/>
      <c r="C541" s="10"/>
      <c r="D541" s="30">
        <v>25000</v>
      </c>
      <c r="E541" s="30"/>
      <c r="F541" s="30">
        <f>D541</f>
        <v>25000</v>
      </c>
      <c r="G541" s="30"/>
      <c r="H541" s="30"/>
      <c r="I541" s="30"/>
      <c r="J541" s="30"/>
      <c r="K541" s="37"/>
      <c r="L541" s="37"/>
      <c r="M541" s="37"/>
      <c r="N541" s="30"/>
      <c r="O541" s="30"/>
      <c r="P541" s="30"/>
    </row>
    <row r="542" spans="1:16" ht="33" customHeight="1" hidden="1">
      <c r="A542" s="23" t="s">
        <v>473</v>
      </c>
      <c r="B542" s="10"/>
      <c r="C542" s="10"/>
      <c r="D542" s="9">
        <f>D544</f>
        <v>180000</v>
      </c>
      <c r="E542" s="9"/>
      <c r="F542" s="9">
        <f>D542</f>
        <v>180000</v>
      </c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 hidden="1">
      <c r="A543" s="4" t="s">
        <v>2</v>
      </c>
      <c r="B543" s="10"/>
      <c r="C543" s="10"/>
      <c r="D543" s="30"/>
      <c r="E543" s="30"/>
      <c r="F543" s="30"/>
      <c r="G543" s="30"/>
      <c r="H543" s="30"/>
      <c r="I543" s="30"/>
      <c r="J543" s="30"/>
      <c r="K543" s="37"/>
      <c r="L543" s="37"/>
      <c r="M543" s="37"/>
      <c r="N543" s="30"/>
      <c r="O543" s="30"/>
      <c r="P543" s="30"/>
    </row>
    <row r="544" spans="1:16" ht="11.25" hidden="1">
      <c r="A544" s="7" t="s">
        <v>23</v>
      </c>
      <c r="B544" s="10"/>
      <c r="C544" s="10"/>
      <c r="D544" s="30">
        <v>180000</v>
      </c>
      <c r="E544" s="30"/>
      <c r="F544" s="30">
        <f>D544</f>
        <v>180000</v>
      </c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11.25" hidden="1">
      <c r="A545" s="4" t="s">
        <v>3</v>
      </c>
      <c r="B545" s="10"/>
      <c r="C545" s="10"/>
      <c r="D545" s="30"/>
      <c r="E545" s="30"/>
      <c r="F545" s="30"/>
      <c r="G545" s="30"/>
      <c r="H545" s="30"/>
      <c r="I545" s="30"/>
      <c r="J545" s="30"/>
      <c r="K545" s="37"/>
      <c r="L545" s="37"/>
      <c r="M545" s="37"/>
      <c r="N545" s="30"/>
      <c r="O545" s="30"/>
      <c r="P545" s="30"/>
    </row>
    <row r="546" spans="1:16" ht="11.25" hidden="1">
      <c r="A546" s="7" t="s">
        <v>174</v>
      </c>
      <c r="B546" s="10"/>
      <c r="C546" s="10"/>
      <c r="D546" s="30">
        <v>1</v>
      </c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11.25" hidden="1">
      <c r="A547" s="4" t="s">
        <v>5</v>
      </c>
      <c r="B547" s="10"/>
      <c r="C547" s="10"/>
      <c r="D547" s="30"/>
      <c r="E547" s="30"/>
      <c r="F547" s="30"/>
      <c r="G547" s="30"/>
      <c r="H547" s="30"/>
      <c r="I547" s="30"/>
      <c r="J547" s="30"/>
      <c r="K547" s="37"/>
      <c r="L547" s="37"/>
      <c r="M547" s="37"/>
      <c r="N547" s="30"/>
      <c r="O547" s="30"/>
      <c r="P547" s="30"/>
    </row>
    <row r="548" spans="1:16" ht="11.25" hidden="1">
      <c r="A548" s="7" t="s">
        <v>155</v>
      </c>
      <c r="B548" s="10"/>
      <c r="C548" s="10"/>
      <c r="D548" s="30">
        <f>D544</f>
        <v>180000</v>
      </c>
      <c r="E548" s="30"/>
      <c r="F548" s="30">
        <f>D548</f>
        <v>180000</v>
      </c>
      <c r="G548" s="30"/>
      <c r="H548" s="30"/>
      <c r="I548" s="30"/>
      <c r="J548" s="30"/>
      <c r="K548" s="37"/>
      <c r="L548" s="37"/>
      <c r="M548" s="37"/>
      <c r="N548" s="30"/>
      <c r="O548" s="30"/>
      <c r="P548" s="30"/>
    </row>
    <row r="549" spans="1:16" ht="33.75" hidden="1">
      <c r="A549" s="23" t="s">
        <v>436</v>
      </c>
      <c r="B549" s="10"/>
      <c r="C549" s="10"/>
      <c r="D549" s="9">
        <f>D551</f>
        <v>80000</v>
      </c>
      <c r="E549" s="9"/>
      <c r="F549" s="9">
        <f>D549</f>
        <v>80000</v>
      </c>
      <c r="G549" s="9">
        <f>G551</f>
        <v>100000</v>
      </c>
      <c r="H549" s="9"/>
      <c r="I549" s="9"/>
      <c r="J549" s="9">
        <f>G549</f>
        <v>100000</v>
      </c>
      <c r="K549" s="9"/>
      <c r="L549" s="9"/>
      <c r="M549" s="9"/>
      <c r="N549" s="9">
        <f>N551</f>
        <v>120000</v>
      </c>
      <c r="O549" s="9"/>
      <c r="P549" s="9">
        <f>N549</f>
        <v>120000</v>
      </c>
    </row>
    <row r="550" spans="1:16" ht="11.25" hidden="1">
      <c r="A550" s="4" t="s">
        <v>2</v>
      </c>
      <c r="B550" s="10"/>
      <c r="C550" s="10"/>
      <c r="D550" s="30"/>
      <c r="E550" s="30"/>
      <c r="F550" s="30"/>
      <c r="G550" s="30"/>
      <c r="H550" s="30"/>
      <c r="I550" s="30"/>
      <c r="J550" s="30"/>
      <c r="K550" s="37"/>
      <c r="L550" s="37"/>
      <c r="M550" s="37"/>
      <c r="N550" s="30"/>
      <c r="O550" s="30"/>
      <c r="P550" s="30"/>
    </row>
    <row r="551" spans="1:16" ht="11.25" hidden="1">
      <c r="A551" s="7" t="s">
        <v>23</v>
      </c>
      <c r="B551" s="10"/>
      <c r="C551" s="10"/>
      <c r="D551" s="30">
        <v>80000</v>
      </c>
      <c r="E551" s="30"/>
      <c r="F551" s="30">
        <f>D551</f>
        <v>80000</v>
      </c>
      <c r="G551" s="30">
        <v>100000</v>
      </c>
      <c r="H551" s="30"/>
      <c r="I551" s="30"/>
      <c r="J551" s="30">
        <f>G551</f>
        <v>100000</v>
      </c>
      <c r="K551" s="37"/>
      <c r="L551" s="37"/>
      <c r="M551" s="37"/>
      <c r="N551" s="30">
        <v>120000</v>
      </c>
      <c r="O551" s="30"/>
      <c r="P551" s="30">
        <f>N551</f>
        <v>120000</v>
      </c>
    </row>
    <row r="552" spans="1:16" ht="11.25" hidden="1">
      <c r="A552" s="4" t="s">
        <v>3</v>
      </c>
      <c r="B552" s="10"/>
      <c r="C552" s="10"/>
      <c r="D552" s="30"/>
      <c r="E552" s="30"/>
      <c r="F552" s="30"/>
      <c r="G552" s="30"/>
      <c r="H552" s="30"/>
      <c r="I552" s="30"/>
      <c r="J552" s="30"/>
      <c r="K552" s="37"/>
      <c r="L552" s="37"/>
      <c r="M552" s="37"/>
      <c r="N552" s="30"/>
      <c r="O552" s="30"/>
      <c r="P552" s="30"/>
    </row>
    <row r="553" spans="1:16" ht="22.5" hidden="1">
      <c r="A553" s="51" t="s">
        <v>287</v>
      </c>
      <c r="B553" s="10"/>
      <c r="C553" s="10"/>
      <c r="D553" s="38">
        <f>D551/D555</f>
        <v>37914.69194312797</v>
      </c>
      <c r="E553" s="38"/>
      <c r="F553" s="38">
        <f>D553</f>
        <v>37914.69194312797</v>
      </c>
      <c r="G553" s="38">
        <f>G551/G555</f>
        <v>44444.444444444445</v>
      </c>
      <c r="H553" s="38"/>
      <c r="I553" s="38"/>
      <c r="J553" s="38">
        <f>G553</f>
        <v>44444.444444444445</v>
      </c>
      <c r="K553" s="180"/>
      <c r="L553" s="180"/>
      <c r="M553" s="180"/>
      <c r="N553" s="38">
        <f>N551/N555</f>
        <v>50209.2050209205</v>
      </c>
      <c r="O553" s="38"/>
      <c r="P553" s="38">
        <f>N553</f>
        <v>50209.2050209205</v>
      </c>
    </row>
    <row r="554" spans="1:16" ht="11.25" hidden="1">
      <c r="A554" s="4" t="s">
        <v>5</v>
      </c>
      <c r="B554" s="10"/>
      <c r="C554" s="10"/>
      <c r="D554" s="30"/>
      <c r="E554" s="30"/>
      <c r="F554" s="30"/>
      <c r="G554" s="30"/>
      <c r="H554" s="30"/>
      <c r="I554" s="30"/>
      <c r="J554" s="30"/>
      <c r="K554" s="37"/>
      <c r="L554" s="37"/>
      <c r="M554" s="37"/>
      <c r="N554" s="30"/>
      <c r="O554" s="30"/>
      <c r="P554" s="30"/>
    </row>
    <row r="555" spans="1:16" ht="22.5" hidden="1">
      <c r="A555" s="7" t="s">
        <v>286</v>
      </c>
      <c r="B555" s="10"/>
      <c r="C555" s="10"/>
      <c r="D555" s="30">
        <v>2.11</v>
      </c>
      <c r="E555" s="30"/>
      <c r="F555" s="30">
        <f>D555</f>
        <v>2.11</v>
      </c>
      <c r="G555" s="30">
        <v>2.25</v>
      </c>
      <c r="H555" s="30"/>
      <c r="I555" s="30"/>
      <c r="J555" s="30">
        <f>G555</f>
        <v>2.25</v>
      </c>
      <c r="K555" s="37"/>
      <c r="L555" s="37"/>
      <c r="M555" s="37"/>
      <c r="N555" s="30">
        <v>2.39</v>
      </c>
      <c r="O555" s="30"/>
      <c r="P555" s="30">
        <f>N555</f>
        <v>2.39</v>
      </c>
    </row>
    <row r="556" spans="1:16" ht="28.5" customHeight="1" hidden="1">
      <c r="A556" s="23" t="s">
        <v>474</v>
      </c>
      <c r="B556" s="10"/>
      <c r="C556" s="10"/>
      <c r="D556" s="9">
        <f>D558</f>
        <v>83200</v>
      </c>
      <c r="E556" s="9"/>
      <c r="F556" s="9">
        <f>D556</f>
        <v>83200</v>
      </c>
      <c r="G556" s="9">
        <f>G558</f>
        <v>53100</v>
      </c>
      <c r="H556" s="9"/>
      <c r="I556" s="9"/>
      <c r="J556" s="9">
        <f>G556</f>
        <v>53100</v>
      </c>
      <c r="K556" s="215"/>
      <c r="L556" s="215"/>
      <c r="M556" s="215"/>
      <c r="N556" s="9">
        <f>N558</f>
        <v>59000</v>
      </c>
      <c r="O556" s="9"/>
      <c r="P556" s="9">
        <f>N556</f>
        <v>59000</v>
      </c>
    </row>
    <row r="557" spans="1:16" ht="11.25" hidden="1">
      <c r="A557" s="4" t="s">
        <v>77</v>
      </c>
      <c r="B557" s="10"/>
      <c r="C557" s="10"/>
      <c r="D557" s="30"/>
      <c r="E557" s="30"/>
      <c r="F557" s="30"/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 hidden="1">
      <c r="A558" s="7" t="s">
        <v>237</v>
      </c>
      <c r="B558" s="10"/>
      <c r="C558" s="10"/>
      <c r="D558" s="30">
        <v>83200</v>
      </c>
      <c r="E558" s="30"/>
      <c r="F558" s="30">
        <f>D558</f>
        <v>83200</v>
      </c>
      <c r="G558" s="30">
        <v>53100</v>
      </c>
      <c r="H558" s="30"/>
      <c r="I558" s="30"/>
      <c r="J558" s="30">
        <f>G558</f>
        <v>53100</v>
      </c>
      <c r="K558" s="37"/>
      <c r="L558" s="37"/>
      <c r="M558" s="37"/>
      <c r="N558" s="30">
        <v>59000</v>
      </c>
      <c r="O558" s="30"/>
      <c r="P558" s="30">
        <f>N558</f>
        <v>59000</v>
      </c>
    </row>
    <row r="559" spans="1:16" ht="11.25" hidden="1">
      <c r="A559" s="4" t="s">
        <v>236</v>
      </c>
      <c r="B559" s="10"/>
      <c r="C559" s="10"/>
      <c r="D559" s="30"/>
      <c r="E559" s="30"/>
      <c r="F559" s="30"/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 hidden="1">
      <c r="A560" s="51" t="s">
        <v>245</v>
      </c>
      <c r="B560" s="10"/>
      <c r="C560" s="10"/>
      <c r="D560" s="30">
        <f>D558/D562</f>
        <v>23.00331502099882</v>
      </c>
      <c r="E560" s="30"/>
      <c r="F560" s="30">
        <f>D560</f>
        <v>23.00331502099882</v>
      </c>
      <c r="G560" s="38">
        <v>14</v>
      </c>
      <c r="H560" s="38"/>
      <c r="I560" s="38"/>
      <c r="J560" s="38">
        <f>G560</f>
        <v>14</v>
      </c>
      <c r="K560" s="180"/>
      <c r="L560" s="180"/>
      <c r="M560" s="180"/>
      <c r="N560" s="38">
        <v>14</v>
      </c>
      <c r="O560" s="38"/>
      <c r="P560" s="38">
        <f>N560</f>
        <v>14</v>
      </c>
    </row>
    <row r="561" spans="1:16" ht="11.25" hidden="1">
      <c r="A561" s="4" t="s">
        <v>231</v>
      </c>
      <c r="B561" s="10"/>
      <c r="C561" s="10"/>
      <c r="D561" s="30"/>
      <c r="E561" s="30"/>
      <c r="F561" s="30"/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11.25" hidden="1">
      <c r="A562" s="7" t="s">
        <v>246</v>
      </c>
      <c r="B562" s="10"/>
      <c r="C562" s="10"/>
      <c r="D562" s="30">
        <v>3616.87</v>
      </c>
      <c r="E562" s="30"/>
      <c r="F562" s="30">
        <f>D562</f>
        <v>3616.87</v>
      </c>
      <c r="G562" s="30">
        <f>G558/G560</f>
        <v>3792.8571428571427</v>
      </c>
      <c r="H562" s="30"/>
      <c r="I562" s="30"/>
      <c r="J562" s="30">
        <f>G562</f>
        <v>3792.8571428571427</v>
      </c>
      <c r="K562" s="37"/>
      <c r="L562" s="37"/>
      <c r="M562" s="37"/>
      <c r="N562" s="30">
        <f>N558/N560</f>
        <v>4214.285714285715</v>
      </c>
      <c r="O562" s="30"/>
      <c r="P562" s="30">
        <f>N562</f>
        <v>4214.285714285715</v>
      </c>
    </row>
    <row r="563" spans="1:131" s="34" customFormat="1" ht="28.5" customHeight="1" hidden="1">
      <c r="A563" s="23" t="s">
        <v>475</v>
      </c>
      <c r="B563" s="11"/>
      <c r="C563" s="11"/>
      <c r="D563" s="9">
        <f>D565</f>
        <v>180000</v>
      </c>
      <c r="E563" s="9"/>
      <c r="F563" s="9">
        <f>D563</f>
        <v>180000</v>
      </c>
      <c r="G563" s="9"/>
      <c r="H563" s="9"/>
      <c r="I563" s="9"/>
      <c r="J563" s="9"/>
      <c r="K563" s="215"/>
      <c r="L563" s="215"/>
      <c r="M563" s="215"/>
      <c r="N563" s="9"/>
      <c r="O563" s="9"/>
      <c r="P563" s="9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  <c r="CN563" s="216"/>
      <c r="CO563" s="216"/>
      <c r="CP563" s="216"/>
      <c r="CQ563" s="216"/>
      <c r="CR563" s="216"/>
      <c r="CS563" s="216"/>
      <c r="CT563" s="216"/>
      <c r="CU563" s="216"/>
      <c r="CV563" s="216"/>
      <c r="CW563" s="216"/>
      <c r="CX563" s="216"/>
      <c r="CY563" s="216"/>
      <c r="CZ563" s="216"/>
      <c r="DA563" s="216"/>
      <c r="DB563" s="216"/>
      <c r="DC563" s="216"/>
      <c r="DD563" s="216"/>
      <c r="DE563" s="216"/>
      <c r="DF563" s="216"/>
      <c r="DG563" s="216"/>
      <c r="DH563" s="216"/>
      <c r="DI563" s="216"/>
      <c r="DJ563" s="216"/>
      <c r="DK563" s="216"/>
      <c r="DL563" s="216"/>
      <c r="DM563" s="216"/>
      <c r="DN563" s="216"/>
      <c r="DO563" s="216"/>
      <c r="DP563" s="216"/>
      <c r="DQ563" s="216"/>
      <c r="DR563" s="216"/>
      <c r="DS563" s="216"/>
      <c r="DT563" s="216"/>
      <c r="DU563" s="216"/>
      <c r="DV563" s="216"/>
      <c r="DW563" s="216"/>
      <c r="DX563" s="216"/>
      <c r="DY563" s="216"/>
      <c r="DZ563" s="216"/>
      <c r="EA563" s="216"/>
    </row>
    <row r="564" spans="1:16" ht="11.25" hidden="1">
      <c r="A564" s="4" t="s">
        <v>77</v>
      </c>
      <c r="B564" s="10"/>
      <c r="C564" s="10"/>
      <c r="D564" s="30"/>
      <c r="E564" s="30"/>
      <c r="F564" s="30"/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 hidden="1">
      <c r="A565" s="7" t="s">
        <v>238</v>
      </c>
      <c r="B565" s="10"/>
      <c r="C565" s="10"/>
      <c r="D565" s="30">
        <v>180000</v>
      </c>
      <c r="E565" s="30"/>
      <c r="F565" s="30">
        <f>D565</f>
        <v>180000</v>
      </c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11.25" hidden="1">
      <c r="A566" s="4" t="s">
        <v>236</v>
      </c>
      <c r="B566" s="10"/>
      <c r="C566" s="10"/>
      <c r="D566" s="30"/>
      <c r="E566" s="30"/>
      <c r="F566" s="30"/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22.5" hidden="1">
      <c r="A567" s="51" t="s">
        <v>239</v>
      </c>
      <c r="B567" s="10"/>
      <c r="C567" s="10"/>
      <c r="D567" s="30">
        <f>D565/D569</f>
        <v>6</v>
      </c>
      <c r="E567" s="30"/>
      <c r="F567" s="30">
        <f>D567</f>
        <v>6</v>
      </c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 hidden="1">
      <c r="A568" s="4" t="s">
        <v>231</v>
      </c>
      <c r="B568" s="10"/>
      <c r="C568" s="10"/>
      <c r="D568" s="30"/>
      <c r="E568" s="30"/>
      <c r="F568" s="30"/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6" ht="11.25" hidden="1">
      <c r="A569" s="7" t="s">
        <v>240</v>
      </c>
      <c r="B569" s="10"/>
      <c r="C569" s="10"/>
      <c r="D569" s="30">
        <v>30000</v>
      </c>
      <c r="E569" s="30"/>
      <c r="F569" s="30">
        <f>D569</f>
        <v>30000</v>
      </c>
      <c r="G569" s="30"/>
      <c r="H569" s="30"/>
      <c r="I569" s="30"/>
      <c r="J569" s="30"/>
      <c r="K569" s="37"/>
      <c r="L569" s="37"/>
      <c r="M569" s="37"/>
      <c r="N569" s="30"/>
      <c r="O569" s="30"/>
      <c r="P569" s="30"/>
    </row>
    <row r="570" spans="1:16" ht="22.5" hidden="1">
      <c r="A570" s="23" t="s">
        <v>476</v>
      </c>
      <c r="B570" s="10"/>
      <c r="C570" s="10"/>
      <c r="D570" s="9">
        <f>D572</f>
        <v>400000</v>
      </c>
      <c r="E570" s="9"/>
      <c r="F570" s="9">
        <f>D570</f>
        <v>400000</v>
      </c>
      <c r="G570" s="9"/>
      <c r="H570" s="9"/>
      <c r="I570" s="9"/>
      <c r="J570" s="9"/>
      <c r="K570" s="215"/>
      <c r="L570" s="215"/>
      <c r="M570" s="215"/>
      <c r="N570" s="9"/>
      <c r="O570" s="9"/>
      <c r="P570" s="9"/>
    </row>
    <row r="571" spans="1:16" ht="11.25" hidden="1">
      <c r="A571" s="4" t="s">
        <v>77</v>
      </c>
      <c r="B571" s="10"/>
      <c r="C571" s="10"/>
      <c r="D571" s="30"/>
      <c r="E571" s="30"/>
      <c r="F571" s="30"/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 hidden="1">
      <c r="A572" s="7" t="s">
        <v>237</v>
      </c>
      <c r="B572" s="10"/>
      <c r="C572" s="10"/>
      <c r="D572" s="30">
        <v>400000</v>
      </c>
      <c r="E572" s="30"/>
      <c r="F572" s="30">
        <f>D572</f>
        <v>400000</v>
      </c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 hidden="1">
      <c r="A573" s="4" t="s">
        <v>236</v>
      </c>
      <c r="B573" s="10"/>
      <c r="C573" s="10"/>
      <c r="D573" s="30"/>
      <c r="E573" s="30"/>
      <c r="F573" s="30"/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22.5" hidden="1">
      <c r="A574" s="51" t="s">
        <v>241</v>
      </c>
      <c r="B574" s="10"/>
      <c r="C574" s="10"/>
      <c r="D574" s="30">
        <f>D572/D576</f>
        <v>2</v>
      </c>
      <c r="E574" s="30"/>
      <c r="F574" s="30">
        <f>D574</f>
        <v>2</v>
      </c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 hidden="1">
      <c r="A575" s="4" t="s">
        <v>231</v>
      </c>
      <c r="B575" s="10"/>
      <c r="C575" s="10"/>
      <c r="D575" s="30"/>
      <c r="E575" s="30"/>
      <c r="F575" s="30"/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11.25" hidden="1">
      <c r="A576" s="7" t="s">
        <v>242</v>
      </c>
      <c r="B576" s="10"/>
      <c r="C576" s="10"/>
      <c r="D576" s="30">
        <v>200000</v>
      </c>
      <c r="E576" s="30"/>
      <c r="F576" s="30">
        <f>D576</f>
        <v>200000</v>
      </c>
      <c r="G576" s="30"/>
      <c r="H576" s="30"/>
      <c r="I576" s="30"/>
      <c r="J576" s="30"/>
      <c r="K576" s="37"/>
      <c r="L576" s="37"/>
      <c r="M576" s="37"/>
      <c r="N576" s="30"/>
      <c r="O576" s="30"/>
      <c r="P576" s="30"/>
    </row>
    <row r="577" spans="1:131" s="34" customFormat="1" ht="33.75" hidden="1">
      <c r="A577" s="23" t="s">
        <v>544</v>
      </c>
      <c r="B577" s="11"/>
      <c r="C577" s="11"/>
      <c r="D577" s="9">
        <f>D579</f>
        <v>150000</v>
      </c>
      <c r="E577" s="9"/>
      <c r="F577" s="9">
        <f>D577</f>
        <v>150000</v>
      </c>
      <c r="G577" s="9"/>
      <c r="H577" s="9"/>
      <c r="I577" s="9"/>
      <c r="J577" s="9"/>
      <c r="K577" s="215"/>
      <c r="L577" s="215"/>
      <c r="M577" s="215"/>
      <c r="N577" s="9"/>
      <c r="O577" s="9"/>
      <c r="P577" s="9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  <c r="CN577" s="216"/>
      <c r="CO577" s="216"/>
      <c r="CP577" s="216"/>
      <c r="CQ577" s="216"/>
      <c r="CR577" s="216"/>
      <c r="CS577" s="216"/>
      <c r="CT577" s="216"/>
      <c r="CU577" s="216"/>
      <c r="CV577" s="216"/>
      <c r="CW577" s="216"/>
      <c r="CX577" s="216"/>
      <c r="CY577" s="216"/>
      <c r="CZ577" s="216"/>
      <c r="DA577" s="216"/>
      <c r="DB577" s="216"/>
      <c r="DC577" s="216"/>
      <c r="DD577" s="216"/>
      <c r="DE577" s="216"/>
      <c r="DF577" s="216"/>
      <c r="DG577" s="216"/>
      <c r="DH577" s="216"/>
      <c r="DI577" s="216"/>
      <c r="DJ577" s="216"/>
      <c r="DK577" s="216"/>
      <c r="DL577" s="216"/>
      <c r="DM577" s="216"/>
      <c r="DN577" s="216"/>
      <c r="DO577" s="216"/>
      <c r="DP577" s="216"/>
      <c r="DQ577" s="216"/>
      <c r="DR577" s="216"/>
      <c r="DS577" s="216"/>
      <c r="DT577" s="216"/>
      <c r="DU577" s="216"/>
      <c r="DV577" s="216"/>
      <c r="DW577" s="216"/>
      <c r="DX577" s="216"/>
      <c r="DY577" s="216"/>
      <c r="DZ577" s="216"/>
      <c r="EA577" s="216"/>
    </row>
    <row r="578" spans="1:16" ht="11.25" hidden="1">
      <c r="A578" s="4" t="s">
        <v>77</v>
      </c>
      <c r="B578" s="10"/>
      <c r="C578" s="10"/>
      <c r="D578" s="30"/>
      <c r="E578" s="30"/>
      <c r="F578" s="30"/>
      <c r="G578" s="30"/>
      <c r="H578" s="30"/>
      <c r="I578" s="30"/>
      <c r="J578" s="30"/>
      <c r="K578" s="37"/>
      <c r="L578" s="37"/>
      <c r="M578" s="37"/>
      <c r="N578" s="30"/>
      <c r="O578" s="30"/>
      <c r="P578" s="30"/>
    </row>
    <row r="579" spans="1:16" ht="11.25" hidden="1">
      <c r="A579" s="7" t="s">
        <v>237</v>
      </c>
      <c r="B579" s="10"/>
      <c r="C579" s="10"/>
      <c r="D579" s="30">
        <v>150000</v>
      </c>
      <c r="E579" s="30"/>
      <c r="F579" s="30">
        <f>D579</f>
        <v>150000</v>
      </c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 hidden="1">
      <c r="A580" s="4" t="s">
        <v>236</v>
      </c>
      <c r="B580" s="10"/>
      <c r="C580" s="10"/>
      <c r="D580" s="30"/>
      <c r="E580" s="30"/>
      <c r="F580" s="30"/>
      <c r="G580" s="30"/>
      <c r="H580" s="30"/>
      <c r="I580" s="30"/>
      <c r="J580" s="30"/>
      <c r="K580" s="37"/>
      <c r="L580" s="37"/>
      <c r="M580" s="37"/>
      <c r="N580" s="30"/>
      <c r="O580" s="30"/>
      <c r="P580" s="30"/>
    </row>
    <row r="581" spans="1:16" ht="11.25" hidden="1">
      <c r="A581" s="51" t="s">
        <v>243</v>
      </c>
      <c r="B581" s="10"/>
      <c r="C581" s="10"/>
      <c r="D581" s="38">
        <f>D579/D583</f>
        <v>6.818181818181818</v>
      </c>
      <c r="E581" s="30"/>
      <c r="F581" s="38">
        <f>D581</f>
        <v>6.818181818181818</v>
      </c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 hidden="1">
      <c r="A582" s="4" t="s">
        <v>231</v>
      </c>
      <c r="B582" s="10"/>
      <c r="C582" s="10"/>
      <c r="D582" s="30"/>
      <c r="E582" s="30"/>
      <c r="F582" s="30"/>
      <c r="G582" s="30"/>
      <c r="H582" s="30"/>
      <c r="I582" s="30"/>
      <c r="J582" s="30"/>
      <c r="K582" s="37"/>
      <c r="L582" s="37"/>
      <c r="M582" s="37"/>
      <c r="N582" s="30"/>
      <c r="O582" s="30"/>
      <c r="P582" s="30"/>
    </row>
    <row r="583" spans="1:16" ht="11.25" hidden="1">
      <c r="A583" s="7" t="s">
        <v>244</v>
      </c>
      <c r="B583" s="10"/>
      <c r="C583" s="10"/>
      <c r="D583" s="30">
        <v>22000</v>
      </c>
      <c r="E583" s="30"/>
      <c r="F583" s="30">
        <f>D583</f>
        <v>22000</v>
      </c>
      <c r="G583" s="30"/>
      <c r="H583" s="30"/>
      <c r="I583" s="30"/>
      <c r="J583" s="30"/>
      <c r="K583" s="37"/>
      <c r="L583" s="37"/>
      <c r="M583" s="37"/>
      <c r="N583" s="30"/>
      <c r="O583" s="30"/>
      <c r="P583" s="30"/>
    </row>
    <row r="584" spans="1:16" ht="33.75" hidden="1">
      <c r="A584" s="23" t="s">
        <v>477</v>
      </c>
      <c r="B584" s="10"/>
      <c r="C584" s="10"/>
      <c r="D584" s="9">
        <f>D586</f>
        <v>2108925</v>
      </c>
      <c r="E584" s="9"/>
      <c r="F584" s="9">
        <f>D584</f>
        <v>2108925</v>
      </c>
      <c r="G584" s="9">
        <f>G586</f>
        <v>2108925</v>
      </c>
      <c r="H584" s="9"/>
      <c r="I584" s="9"/>
      <c r="J584" s="9">
        <f>G584</f>
        <v>2108925</v>
      </c>
      <c r="K584" s="215"/>
      <c r="L584" s="215"/>
      <c r="M584" s="215"/>
      <c r="N584" s="9">
        <f>N586</f>
        <v>2114373</v>
      </c>
      <c r="O584" s="9"/>
      <c r="P584" s="9">
        <f>N584</f>
        <v>2114373</v>
      </c>
    </row>
    <row r="585" spans="1:16" ht="11.25" hidden="1">
      <c r="A585" s="4" t="s">
        <v>77</v>
      </c>
      <c r="B585" s="10"/>
      <c r="C585" s="10"/>
      <c r="D585" s="30"/>
      <c r="E585" s="30"/>
      <c r="F585" s="30"/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 hidden="1">
      <c r="A586" s="7" t="s">
        <v>237</v>
      </c>
      <c r="B586" s="10"/>
      <c r="C586" s="10"/>
      <c r="D586" s="30">
        <f>323925+1785000</f>
        <v>2108925</v>
      </c>
      <c r="E586" s="30"/>
      <c r="F586" s="30">
        <f>D586</f>
        <v>2108925</v>
      </c>
      <c r="G586" s="30">
        <f>323925+1785000</f>
        <v>2108925</v>
      </c>
      <c r="H586" s="30"/>
      <c r="I586" s="30">
        <f>G586</f>
        <v>2108925</v>
      </c>
      <c r="J586" s="30">
        <f>G586</f>
        <v>2108925</v>
      </c>
      <c r="K586" s="37"/>
      <c r="L586" s="37"/>
      <c r="M586" s="37"/>
      <c r="N586" s="30">
        <f>324762+1789611</f>
        <v>2114373</v>
      </c>
      <c r="O586" s="30"/>
      <c r="P586" s="30">
        <f>N586</f>
        <v>2114373</v>
      </c>
    </row>
    <row r="587" spans="1:16" ht="11.25" hidden="1">
      <c r="A587" s="4" t="s">
        <v>236</v>
      </c>
      <c r="B587" s="10"/>
      <c r="C587" s="10"/>
      <c r="D587" s="30"/>
      <c r="E587" s="30"/>
      <c r="F587" s="30"/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 hidden="1">
      <c r="A588" s="51" t="s">
        <v>247</v>
      </c>
      <c r="B588" s="10"/>
      <c r="C588" s="10"/>
      <c r="D588" s="30">
        <v>1</v>
      </c>
      <c r="E588" s="30"/>
      <c r="F588" s="30">
        <f>D588</f>
        <v>1</v>
      </c>
      <c r="G588" s="30">
        <v>1</v>
      </c>
      <c r="H588" s="30"/>
      <c r="I588" s="30">
        <f>G588</f>
        <v>1</v>
      </c>
      <c r="J588" s="30">
        <f>G588</f>
        <v>1</v>
      </c>
      <c r="K588" s="37"/>
      <c r="L588" s="37"/>
      <c r="M588" s="37"/>
      <c r="N588" s="30">
        <v>1</v>
      </c>
      <c r="O588" s="30"/>
      <c r="P588" s="30">
        <f>N588</f>
        <v>1</v>
      </c>
    </row>
    <row r="589" spans="1:16" ht="11.25" hidden="1">
      <c r="A589" s="4" t="s">
        <v>231</v>
      </c>
      <c r="B589" s="10"/>
      <c r="C589" s="10"/>
      <c r="D589" s="30"/>
      <c r="E589" s="30"/>
      <c r="F589" s="30"/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1.25" hidden="1">
      <c r="A590" s="7" t="s">
        <v>248</v>
      </c>
      <c r="B590" s="10"/>
      <c r="C590" s="10"/>
      <c r="D590" s="30">
        <f>D586/D588</f>
        <v>2108925</v>
      </c>
      <c r="E590" s="30"/>
      <c r="F590" s="30">
        <f>F586/F588</f>
        <v>2108925</v>
      </c>
      <c r="G590" s="30">
        <f>G586/G588</f>
        <v>2108925</v>
      </c>
      <c r="H590" s="30"/>
      <c r="I590" s="30">
        <f>I586/I588</f>
        <v>2108925</v>
      </c>
      <c r="J590" s="30">
        <f>G590</f>
        <v>2108925</v>
      </c>
      <c r="K590" s="37"/>
      <c r="L590" s="37"/>
      <c r="M590" s="37"/>
      <c r="N590" s="30">
        <f>N586/N588</f>
        <v>2114373</v>
      </c>
      <c r="O590" s="30"/>
      <c r="P590" s="30">
        <f>N590</f>
        <v>2114373</v>
      </c>
    </row>
    <row r="591" spans="1:16" ht="22.5" hidden="1">
      <c r="A591" s="23" t="s">
        <v>478</v>
      </c>
      <c r="B591" s="10"/>
      <c r="C591" s="10"/>
      <c r="D591" s="9">
        <f>D593</f>
        <v>20000</v>
      </c>
      <c r="E591" s="9"/>
      <c r="F591" s="9">
        <f>D591</f>
        <v>20000</v>
      </c>
      <c r="G591" s="9"/>
      <c r="H591" s="9"/>
      <c r="I591" s="9"/>
      <c r="J591" s="9"/>
      <c r="K591" s="215"/>
      <c r="L591" s="215"/>
      <c r="M591" s="215"/>
      <c r="N591" s="9"/>
      <c r="O591" s="9"/>
      <c r="P591" s="9"/>
    </row>
    <row r="592" spans="1:16" ht="11.25" hidden="1">
      <c r="A592" s="4" t="s">
        <v>77</v>
      </c>
      <c r="B592" s="10"/>
      <c r="C592" s="10"/>
      <c r="D592" s="30"/>
      <c r="E592" s="30"/>
      <c r="F592" s="30"/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 hidden="1">
      <c r="A593" s="7" t="s">
        <v>237</v>
      </c>
      <c r="B593" s="10"/>
      <c r="C593" s="10"/>
      <c r="D593" s="30">
        <v>20000</v>
      </c>
      <c r="E593" s="30"/>
      <c r="F593" s="30">
        <f>D593</f>
        <v>20000</v>
      </c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 hidden="1">
      <c r="A594" s="4" t="s">
        <v>236</v>
      </c>
      <c r="B594" s="10"/>
      <c r="C594" s="10"/>
      <c r="D594" s="30"/>
      <c r="E594" s="30"/>
      <c r="F594" s="30"/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 hidden="1">
      <c r="A595" s="51" t="s">
        <v>249</v>
      </c>
      <c r="B595" s="10"/>
      <c r="C595" s="10"/>
      <c r="D595" s="30">
        <v>1</v>
      </c>
      <c r="E595" s="30"/>
      <c r="F595" s="30">
        <f>D595</f>
        <v>1</v>
      </c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 hidden="1">
      <c r="A596" s="4" t="s">
        <v>231</v>
      </c>
      <c r="B596" s="10"/>
      <c r="C596" s="10"/>
      <c r="D596" s="30"/>
      <c r="E596" s="30"/>
      <c r="F596" s="30"/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6" ht="11.25" hidden="1">
      <c r="A597" s="7" t="s">
        <v>250</v>
      </c>
      <c r="B597" s="10"/>
      <c r="C597" s="10"/>
      <c r="D597" s="30">
        <f>D593/D595</f>
        <v>20000</v>
      </c>
      <c r="E597" s="30"/>
      <c r="F597" s="30">
        <f>D597</f>
        <v>20000</v>
      </c>
      <c r="G597" s="30"/>
      <c r="H597" s="30"/>
      <c r="I597" s="30"/>
      <c r="J597" s="30"/>
      <c r="K597" s="37"/>
      <c r="L597" s="37"/>
      <c r="M597" s="37"/>
      <c r="N597" s="30"/>
      <c r="O597" s="30"/>
      <c r="P597" s="30"/>
    </row>
    <row r="598" spans="1:16" ht="15.75" customHeight="1" hidden="1">
      <c r="A598" s="262" t="s">
        <v>479</v>
      </c>
      <c r="B598" s="217"/>
      <c r="C598" s="217"/>
      <c r="D598" s="218">
        <f>D600</f>
        <v>2000</v>
      </c>
      <c r="E598" s="218"/>
      <c r="F598" s="218">
        <f>D598</f>
        <v>2000</v>
      </c>
      <c r="G598" s="218"/>
      <c r="H598" s="218"/>
      <c r="I598" s="218"/>
      <c r="J598" s="218"/>
      <c r="K598" s="219"/>
      <c r="L598" s="219"/>
      <c r="M598" s="219"/>
      <c r="N598" s="218"/>
      <c r="O598" s="218"/>
      <c r="P598" s="218"/>
    </row>
    <row r="599" spans="1:16" ht="11.25" hidden="1">
      <c r="A599" s="4" t="s">
        <v>77</v>
      </c>
      <c r="B599" s="10"/>
      <c r="C599" s="10"/>
      <c r="D599" s="30"/>
      <c r="E599" s="30"/>
      <c r="F599" s="30"/>
      <c r="G599" s="30"/>
      <c r="H599" s="30"/>
      <c r="I599" s="30"/>
      <c r="J599" s="30"/>
      <c r="K599" s="37"/>
      <c r="L599" s="37"/>
      <c r="M599" s="37"/>
      <c r="N599" s="30"/>
      <c r="O599" s="30"/>
      <c r="P599" s="30"/>
    </row>
    <row r="600" spans="1:16" ht="11.25" hidden="1">
      <c r="A600" s="7" t="s">
        <v>237</v>
      </c>
      <c r="B600" s="10"/>
      <c r="C600" s="10"/>
      <c r="D600" s="30">
        <v>2000</v>
      </c>
      <c r="E600" s="30"/>
      <c r="F600" s="30">
        <f>D600</f>
        <v>2000</v>
      </c>
      <c r="G600" s="30"/>
      <c r="H600" s="30"/>
      <c r="I600" s="30"/>
      <c r="J600" s="30"/>
      <c r="K600" s="37"/>
      <c r="L600" s="37"/>
      <c r="M600" s="37"/>
      <c r="N600" s="30"/>
      <c r="O600" s="30"/>
      <c r="P600" s="30"/>
    </row>
    <row r="601" spans="1:16" ht="11.25" hidden="1">
      <c r="A601" s="4" t="s">
        <v>236</v>
      </c>
      <c r="B601" s="10"/>
      <c r="C601" s="10"/>
      <c r="D601" s="30"/>
      <c r="E601" s="30"/>
      <c r="F601" s="30"/>
      <c r="G601" s="30"/>
      <c r="H601" s="30"/>
      <c r="I601" s="30"/>
      <c r="J601" s="30"/>
      <c r="K601" s="37"/>
      <c r="L601" s="37"/>
      <c r="M601" s="37"/>
      <c r="N601" s="30"/>
      <c r="O601" s="30"/>
      <c r="P601" s="30"/>
    </row>
    <row r="602" spans="1:16" ht="11.25" hidden="1">
      <c r="A602" s="51" t="s">
        <v>251</v>
      </c>
      <c r="B602" s="10"/>
      <c r="C602" s="10"/>
      <c r="D602" s="30">
        <v>1</v>
      </c>
      <c r="E602" s="30"/>
      <c r="F602" s="30">
        <f>D602</f>
        <v>1</v>
      </c>
      <c r="G602" s="30"/>
      <c r="H602" s="30"/>
      <c r="I602" s="30"/>
      <c r="J602" s="30"/>
      <c r="K602" s="37"/>
      <c r="L602" s="37"/>
      <c r="M602" s="37"/>
      <c r="N602" s="30"/>
      <c r="O602" s="30"/>
      <c r="P602" s="30"/>
    </row>
    <row r="603" spans="1:16" ht="11.25" hidden="1">
      <c r="A603" s="4" t="s">
        <v>231</v>
      </c>
      <c r="B603" s="10"/>
      <c r="C603" s="10"/>
      <c r="D603" s="30"/>
      <c r="E603" s="30"/>
      <c r="F603" s="30"/>
      <c r="G603" s="30"/>
      <c r="H603" s="30"/>
      <c r="I603" s="30"/>
      <c r="J603" s="30"/>
      <c r="K603" s="37"/>
      <c r="L603" s="37"/>
      <c r="M603" s="37"/>
      <c r="N603" s="30"/>
      <c r="O603" s="30"/>
      <c r="P603" s="30"/>
    </row>
    <row r="604" spans="1:16" ht="11.25" hidden="1">
      <c r="A604" s="7" t="s">
        <v>252</v>
      </c>
      <c r="B604" s="10"/>
      <c r="C604" s="10"/>
      <c r="D604" s="30">
        <f>D600/D602</f>
        <v>2000</v>
      </c>
      <c r="E604" s="30"/>
      <c r="F604" s="30">
        <f>D604</f>
        <v>2000</v>
      </c>
      <c r="G604" s="30"/>
      <c r="H604" s="30"/>
      <c r="I604" s="30"/>
      <c r="J604" s="30"/>
      <c r="K604" s="37"/>
      <c r="L604" s="37"/>
      <c r="M604" s="37"/>
      <c r="N604" s="30"/>
      <c r="O604" s="30"/>
      <c r="P604" s="30"/>
    </row>
    <row r="605" spans="1:131" s="221" customFormat="1" ht="37.5" customHeight="1" hidden="1">
      <c r="A605" s="8" t="s">
        <v>441</v>
      </c>
      <c r="B605" s="36"/>
      <c r="C605" s="36"/>
      <c r="D605" s="32">
        <f>D607</f>
        <v>1541959</v>
      </c>
      <c r="E605" s="32"/>
      <c r="F605" s="32">
        <f>F607</f>
        <v>1541959</v>
      </c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  <c r="BZ605" s="220"/>
      <c r="CA605" s="220"/>
      <c r="CB605" s="220"/>
      <c r="CC605" s="220"/>
      <c r="CD605" s="220"/>
      <c r="CE605" s="220"/>
      <c r="CF605" s="220"/>
      <c r="CG605" s="220"/>
      <c r="CH605" s="220"/>
      <c r="CI605" s="220"/>
      <c r="CJ605" s="220"/>
      <c r="CK605" s="220"/>
      <c r="CL605" s="220"/>
      <c r="CM605" s="220"/>
      <c r="CN605" s="220"/>
      <c r="CO605" s="220"/>
      <c r="CP605" s="220"/>
      <c r="CQ605" s="220"/>
      <c r="CR605" s="220"/>
      <c r="CS605" s="220"/>
      <c r="CT605" s="220"/>
      <c r="CU605" s="220"/>
      <c r="CV605" s="220"/>
      <c r="CW605" s="220"/>
      <c r="CX605" s="220"/>
      <c r="CY605" s="220"/>
      <c r="CZ605" s="220"/>
      <c r="DA605" s="220"/>
      <c r="DB605" s="220"/>
      <c r="DC605" s="220"/>
      <c r="DD605" s="220"/>
      <c r="DE605" s="220"/>
      <c r="DF605" s="220"/>
      <c r="DG605" s="220"/>
      <c r="DH605" s="220"/>
      <c r="DI605" s="220"/>
      <c r="DJ605" s="220"/>
      <c r="DK605" s="220"/>
      <c r="DL605" s="220"/>
      <c r="DM605" s="220"/>
      <c r="DN605" s="220"/>
      <c r="DO605" s="220"/>
      <c r="DP605" s="220"/>
      <c r="DQ605" s="220"/>
      <c r="DR605" s="220"/>
      <c r="DS605" s="220"/>
      <c r="DT605" s="220"/>
      <c r="DU605" s="220"/>
      <c r="DV605" s="220"/>
      <c r="DW605" s="220"/>
      <c r="DX605" s="220"/>
      <c r="DY605" s="220"/>
      <c r="DZ605" s="220"/>
      <c r="EA605" s="220"/>
    </row>
    <row r="606" spans="1:131" s="189" customFormat="1" ht="19.5" customHeight="1" hidden="1">
      <c r="A606" s="4" t="s">
        <v>77</v>
      </c>
      <c r="B606" s="137"/>
      <c r="C606" s="137"/>
      <c r="D606" s="145"/>
      <c r="E606" s="145"/>
      <c r="F606" s="145"/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</row>
    <row r="607" spans="1:131" s="189" customFormat="1" ht="21.75" customHeight="1" hidden="1">
      <c r="A607" s="7" t="s">
        <v>238</v>
      </c>
      <c r="B607" s="137"/>
      <c r="C607" s="137"/>
      <c r="D607" s="145">
        <v>1541959</v>
      </c>
      <c r="E607" s="145"/>
      <c r="F607" s="145">
        <f>D607</f>
        <v>1541959</v>
      </c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</row>
    <row r="608" spans="1:131" s="189" customFormat="1" ht="18" customHeight="1" hidden="1">
      <c r="A608" s="4" t="s">
        <v>280</v>
      </c>
      <c r="B608" s="137"/>
      <c r="C608" s="137"/>
      <c r="D608" s="145"/>
      <c r="E608" s="145"/>
      <c r="F608" s="145"/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</row>
    <row r="609" spans="1:131" s="189" customFormat="1" ht="16.5" customHeight="1" hidden="1">
      <c r="A609" s="7" t="s">
        <v>291</v>
      </c>
      <c r="B609" s="137"/>
      <c r="C609" s="137"/>
      <c r="D609" s="145">
        <v>12</v>
      </c>
      <c r="E609" s="145"/>
      <c r="F609" s="145">
        <f>D609</f>
        <v>12</v>
      </c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</row>
    <row r="610" spans="1:131" s="189" customFormat="1" ht="15.75" customHeight="1" hidden="1">
      <c r="A610" s="4" t="s">
        <v>231</v>
      </c>
      <c r="B610" s="137"/>
      <c r="C610" s="137"/>
      <c r="D610" s="145"/>
      <c r="E610" s="145"/>
      <c r="F610" s="145"/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</row>
    <row r="611" spans="1:131" s="189" customFormat="1" ht="19.5" customHeight="1" hidden="1">
      <c r="A611" s="7" t="s">
        <v>292</v>
      </c>
      <c r="B611" s="137"/>
      <c r="C611" s="137"/>
      <c r="D611" s="145">
        <f>D607/D609</f>
        <v>128496.58333333333</v>
      </c>
      <c r="E611" s="145"/>
      <c r="F611" s="145">
        <f>D611</f>
        <v>128496.58333333333</v>
      </c>
      <c r="G611" s="145"/>
      <c r="H611" s="145"/>
      <c r="I611" s="145"/>
      <c r="J611" s="145"/>
      <c r="K611" s="142"/>
      <c r="L611" s="142"/>
      <c r="M611" s="142"/>
      <c r="N611" s="145"/>
      <c r="O611" s="145"/>
      <c r="P611" s="145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  <c r="BB611" s="188"/>
      <c r="BC611" s="188"/>
      <c r="BD611" s="188"/>
      <c r="BE611" s="188"/>
      <c r="BF611" s="188"/>
      <c r="BG611" s="188"/>
      <c r="BH611" s="188"/>
      <c r="BI611" s="188"/>
      <c r="BJ611" s="188"/>
      <c r="BK611" s="188"/>
      <c r="BL611" s="188"/>
      <c r="BM611" s="188"/>
      <c r="BN611" s="188"/>
      <c r="BO611" s="188"/>
      <c r="BP611" s="188"/>
      <c r="BQ611" s="188"/>
      <c r="BR611" s="188"/>
      <c r="BS611" s="188"/>
      <c r="BT611" s="188"/>
      <c r="BU611" s="188"/>
      <c r="BV611" s="188"/>
      <c r="BW611" s="188"/>
      <c r="BX611" s="188"/>
      <c r="BY611" s="188"/>
      <c r="BZ611" s="188"/>
      <c r="CA611" s="188"/>
      <c r="CB611" s="188"/>
      <c r="CC611" s="188"/>
      <c r="CD611" s="188"/>
      <c r="CE611" s="188"/>
      <c r="CF611" s="188"/>
      <c r="CG611" s="188"/>
      <c r="CH611" s="188"/>
      <c r="CI611" s="188"/>
      <c r="CJ611" s="188"/>
      <c r="CK611" s="188"/>
      <c r="CL611" s="188"/>
      <c r="CM611" s="188"/>
      <c r="CN611" s="188"/>
      <c r="CO611" s="188"/>
      <c r="CP611" s="188"/>
      <c r="CQ611" s="188"/>
      <c r="CR611" s="188"/>
      <c r="CS611" s="188"/>
      <c r="CT611" s="188"/>
      <c r="CU611" s="188"/>
      <c r="CV611" s="188"/>
      <c r="CW611" s="188"/>
      <c r="CX611" s="188"/>
      <c r="CY611" s="188"/>
      <c r="CZ611" s="188"/>
      <c r="DA611" s="188"/>
      <c r="DB611" s="188"/>
      <c r="DC611" s="188"/>
      <c r="DD611" s="188"/>
      <c r="DE611" s="188"/>
      <c r="DF611" s="188"/>
      <c r="DG611" s="188"/>
      <c r="DH611" s="188"/>
      <c r="DI611" s="188"/>
      <c r="DJ611" s="188"/>
      <c r="DK611" s="188"/>
      <c r="DL611" s="188"/>
      <c r="DM611" s="188"/>
      <c r="DN611" s="188"/>
      <c r="DO611" s="188"/>
      <c r="DP611" s="188"/>
      <c r="DQ611" s="188"/>
      <c r="DR611" s="188"/>
      <c r="DS611" s="188"/>
      <c r="DT611" s="188"/>
      <c r="DU611" s="188"/>
      <c r="DV611" s="188"/>
      <c r="DW611" s="188"/>
      <c r="DX611" s="188"/>
      <c r="DY611" s="188"/>
      <c r="DZ611" s="188"/>
      <c r="EA611" s="188"/>
    </row>
    <row r="612" spans="1:131" s="221" customFormat="1" ht="28.5" customHeight="1" hidden="1">
      <c r="A612" s="8" t="s">
        <v>480</v>
      </c>
      <c r="B612" s="36"/>
      <c r="C612" s="36"/>
      <c r="D612" s="32">
        <f>D614</f>
        <v>500000</v>
      </c>
      <c r="E612" s="32"/>
      <c r="F612" s="32">
        <f>F614</f>
        <v>500000</v>
      </c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  <c r="AM612" s="220"/>
      <c r="AN612" s="220"/>
      <c r="AO612" s="220"/>
      <c r="AP612" s="220"/>
      <c r="AQ612" s="220"/>
      <c r="AR612" s="220"/>
      <c r="AS612" s="220"/>
      <c r="AT612" s="220"/>
      <c r="AU612" s="220"/>
      <c r="AV612" s="220"/>
      <c r="AW612" s="220"/>
      <c r="AX612" s="220"/>
      <c r="AY612" s="220"/>
      <c r="AZ612" s="220"/>
      <c r="BA612" s="220"/>
      <c r="BB612" s="220"/>
      <c r="BC612" s="220"/>
      <c r="BD612" s="220"/>
      <c r="BE612" s="220"/>
      <c r="BF612" s="220"/>
      <c r="BG612" s="220"/>
      <c r="BH612" s="220"/>
      <c r="BI612" s="220"/>
      <c r="BJ612" s="220"/>
      <c r="BK612" s="220"/>
      <c r="BL612" s="220"/>
      <c r="BM612" s="220"/>
      <c r="BN612" s="220"/>
      <c r="BO612" s="220"/>
      <c r="BP612" s="220"/>
      <c r="BQ612" s="220"/>
      <c r="BR612" s="220"/>
      <c r="BS612" s="220"/>
      <c r="BT612" s="220"/>
      <c r="BU612" s="220"/>
      <c r="BV612" s="220"/>
      <c r="BW612" s="220"/>
      <c r="BX612" s="220"/>
      <c r="BY612" s="220"/>
      <c r="BZ612" s="220"/>
      <c r="CA612" s="220"/>
      <c r="CB612" s="220"/>
      <c r="CC612" s="220"/>
      <c r="CD612" s="220"/>
      <c r="CE612" s="220"/>
      <c r="CF612" s="220"/>
      <c r="CG612" s="220"/>
      <c r="CH612" s="220"/>
      <c r="CI612" s="220"/>
      <c r="CJ612" s="220"/>
      <c r="CK612" s="220"/>
      <c r="CL612" s="220"/>
      <c r="CM612" s="220"/>
      <c r="CN612" s="220"/>
      <c r="CO612" s="220"/>
      <c r="CP612" s="220"/>
      <c r="CQ612" s="220"/>
      <c r="CR612" s="220"/>
      <c r="CS612" s="220"/>
      <c r="CT612" s="220"/>
      <c r="CU612" s="220"/>
      <c r="CV612" s="220"/>
      <c r="CW612" s="220"/>
      <c r="CX612" s="220"/>
      <c r="CY612" s="220"/>
      <c r="CZ612" s="220"/>
      <c r="DA612" s="220"/>
      <c r="DB612" s="220"/>
      <c r="DC612" s="220"/>
      <c r="DD612" s="220"/>
      <c r="DE612" s="220"/>
      <c r="DF612" s="220"/>
      <c r="DG612" s="220"/>
      <c r="DH612" s="220"/>
      <c r="DI612" s="220"/>
      <c r="DJ612" s="220"/>
      <c r="DK612" s="220"/>
      <c r="DL612" s="220"/>
      <c r="DM612" s="220"/>
      <c r="DN612" s="220"/>
      <c r="DO612" s="220"/>
      <c r="DP612" s="220"/>
      <c r="DQ612" s="220"/>
      <c r="DR612" s="220"/>
      <c r="DS612" s="220"/>
      <c r="DT612" s="220"/>
      <c r="DU612" s="220"/>
      <c r="DV612" s="220"/>
      <c r="DW612" s="220"/>
      <c r="DX612" s="220"/>
      <c r="DY612" s="220"/>
      <c r="DZ612" s="220"/>
      <c r="EA612" s="220"/>
    </row>
    <row r="613" spans="1:131" s="189" customFormat="1" ht="19.5" customHeight="1" hidden="1">
      <c r="A613" s="4" t="s">
        <v>77</v>
      </c>
      <c r="B613" s="137"/>
      <c r="C613" s="137"/>
      <c r="D613" s="145"/>
      <c r="E613" s="145"/>
      <c r="F613" s="145"/>
      <c r="G613" s="145"/>
      <c r="H613" s="145"/>
      <c r="I613" s="145"/>
      <c r="J613" s="145"/>
      <c r="K613" s="142"/>
      <c r="L613" s="142"/>
      <c r="M613" s="142"/>
      <c r="N613" s="145"/>
      <c r="O613" s="145"/>
      <c r="P613" s="145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  <c r="AR613" s="188"/>
      <c r="AS613" s="188"/>
      <c r="AT613" s="188"/>
      <c r="AU613" s="188"/>
      <c r="AV613" s="188"/>
      <c r="AW613" s="188"/>
      <c r="AX613" s="188"/>
      <c r="AY613" s="188"/>
      <c r="AZ613" s="188"/>
      <c r="BA613" s="188"/>
      <c r="BB613" s="188"/>
      <c r="BC613" s="188"/>
      <c r="BD613" s="188"/>
      <c r="BE613" s="188"/>
      <c r="BF613" s="188"/>
      <c r="BG613" s="188"/>
      <c r="BH613" s="188"/>
      <c r="BI613" s="188"/>
      <c r="BJ613" s="188"/>
      <c r="BK613" s="188"/>
      <c r="BL613" s="188"/>
      <c r="BM613" s="188"/>
      <c r="BN613" s="188"/>
      <c r="BO613" s="188"/>
      <c r="BP613" s="188"/>
      <c r="BQ613" s="188"/>
      <c r="BR613" s="188"/>
      <c r="BS613" s="188"/>
      <c r="BT613" s="188"/>
      <c r="BU613" s="188"/>
      <c r="BV613" s="188"/>
      <c r="BW613" s="188"/>
      <c r="BX613" s="188"/>
      <c r="BY613" s="188"/>
      <c r="BZ613" s="188"/>
      <c r="CA613" s="188"/>
      <c r="CB613" s="188"/>
      <c r="CC613" s="188"/>
      <c r="CD613" s="188"/>
      <c r="CE613" s="188"/>
      <c r="CF613" s="188"/>
      <c r="CG613" s="188"/>
      <c r="CH613" s="188"/>
      <c r="CI613" s="188"/>
      <c r="CJ613" s="188"/>
      <c r="CK613" s="188"/>
      <c r="CL613" s="188"/>
      <c r="CM613" s="188"/>
      <c r="CN613" s="188"/>
      <c r="CO613" s="188"/>
      <c r="CP613" s="188"/>
      <c r="CQ613" s="188"/>
      <c r="CR613" s="188"/>
      <c r="CS613" s="188"/>
      <c r="CT613" s="188"/>
      <c r="CU613" s="188"/>
      <c r="CV613" s="188"/>
      <c r="CW613" s="188"/>
      <c r="CX613" s="188"/>
      <c r="CY613" s="188"/>
      <c r="CZ613" s="188"/>
      <c r="DA613" s="188"/>
      <c r="DB613" s="188"/>
      <c r="DC613" s="188"/>
      <c r="DD613" s="188"/>
      <c r="DE613" s="188"/>
      <c r="DF613" s="188"/>
      <c r="DG613" s="188"/>
      <c r="DH613" s="188"/>
      <c r="DI613" s="188"/>
      <c r="DJ613" s="188"/>
      <c r="DK613" s="188"/>
      <c r="DL613" s="188"/>
      <c r="DM613" s="188"/>
      <c r="DN613" s="188"/>
      <c r="DO613" s="188"/>
      <c r="DP613" s="188"/>
      <c r="DQ613" s="188"/>
      <c r="DR613" s="188"/>
      <c r="DS613" s="188"/>
      <c r="DT613" s="188"/>
      <c r="DU613" s="188"/>
      <c r="DV613" s="188"/>
      <c r="DW613" s="188"/>
      <c r="DX613" s="188"/>
      <c r="DY613" s="188"/>
      <c r="DZ613" s="188"/>
      <c r="EA613" s="188"/>
    </row>
    <row r="614" spans="1:131" s="189" customFormat="1" ht="21.75" customHeight="1" hidden="1">
      <c r="A614" s="7" t="s">
        <v>238</v>
      </c>
      <c r="B614" s="137"/>
      <c r="C614" s="137"/>
      <c r="D614" s="145">
        <v>500000</v>
      </c>
      <c r="E614" s="145"/>
      <c r="F614" s="145">
        <f>D614</f>
        <v>500000</v>
      </c>
      <c r="G614" s="145"/>
      <c r="H614" s="145"/>
      <c r="I614" s="145"/>
      <c r="J614" s="145"/>
      <c r="K614" s="142"/>
      <c r="L614" s="142"/>
      <c r="M614" s="142"/>
      <c r="N614" s="145"/>
      <c r="O614" s="145"/>
      <c r="P614" s="145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8"/>
      <c r="AT614" s="188"/>
      <c r="AU614" s="188"/>
      <c r="AV614" s="188"/>
      <c r="AW614" s="188"/>
      <c r="AX614" s="188"/>
      <c r="AY614" s="188"/>
      <c r="AZ614" s="188"/>
      <c r="BA614" s="188"/>
      <c r="BB614" s="188"/>
      <c r="BC614" s="188"/>
      <c r="BD614" s="188"/>
      <c r="BE614" s="188"/>
      <c r="BF614" s="188"/>
      <c r="BG614" s="188"/>
      <c r="BH614" s="188"/>
      <c r="BI614" s="188"/>
      <c r="BJ614" s="188"/>
      <c r="BK614" s="188"/>
      <c r="BL614" s="188"/>
      <c r="BM614" s="188"/>
      <c r="BN614" s="188"/>
      <c r="BO614" s="188"/>
      <c r="BP614" s="188"/>
      <c r="BQ614" s="188"/>
      <c r="BR614" s="188"/>
      <c r="BS614" s="188"/>
      <c r="BT614" s="188"/>
      <c r="BU614" s="188"/>
      <c r="BV614" s="188"/>
      <c r="BW614" s="188"/>
      <c r="BX614" s="188"/>
      <c r="BY614" s="188"/>
      <c r="BZ614" s="188"/>
      <c r="CA614" s="188"/>
      <c r="CB614" s="188"/>
      <c r="CC614" s="188"/>
      <c r="CD614" s="188"/>
      <c r="CE614" s="188"/>
      <c r="CF614" s="188"/>
      <c r="CG614" s="188"/>
      <c r="CH614" s="188"/>
      <c r="CI614" s="188"/>
      <c r="CJ614" s="188"/>
      <c r="CK614" s="188"/>
      <c r="CL614" s="188"/>
      <c r="CM614" s="188"/>
      <c r="CN614" s="188"/>
      <c r="CO614" s="188"/>
      <c r="CP614" s="188"/>
      <c r="CQ614" s="188"/>
      <c r="CR614" s="188"/>
      <c r="CS614" s="188"/>
      <c r="CT614" s="188"/>
      <c r="CU614" s="188"/>
      <c r="CV614" s="188"/>
      <c r="CW614" s="188"/>
      <c r="CX614" s="188"/>
      <c r="CY614" s="188"/>
      <c r="CZ614" s="188"/>
      <c r="DA614" s="188"/>
      <c r="DB614" s="188"/>
      <c r="DC614" s="188"/>
      <c r="DD614" s="188"/>
      <c r="DE614" s="188"/>
      <c r="DF614" s="188"/>
      <c r="DG614" s="188"/>
      <c r="DH614" s="188"/>
      <c r="DI614" s="188"/>
      <c r="DJ614" s="188"/>
      <c r="DK614" s="188"/>
      <c r="DL614" s="188"/>
      <c r="DM614" s="188"/>
      <c r="DN614" s="188"/>
      <c r="DO614" s="188"/>
      <c r="DP614" s="188"/>
      <c r="DQ614" s="188"/>
      <c r="DR614" s="188"/>
      <c r="DS614" s="188"/>
      <c r="DT614" s="188"/>
      <c r="DU614" s="188"/>
      <c r="DV614" s="188"/>
      <c r="DW614" s="188"/>
      <c r="DX614" s="188"/>
      <c r="DY614" s="188"/>
      <c r="DZ614" s="188"/>
      <c r="EA614" s="188"/>
    </row>
    <row r="615" spans="1:131" s="189" customFormat="1" ht="18" customHeight="1" hidden="1">
      <c r="A615" s="4" t="s">
        <v>280</v>
      </c>
      <c r="B615" s="137"/>
      <c r="C615" s="137"/>
      <c r="D615" s="145"/>
      <c r="E615" s="145"/>
      <c r="F615" s="145"/>
      <c r="G615" s="145"/>
      <c r="H615" s="145"/>
      <c r="I615" s="145"/>
      <c r="J615" s="145"/>
      <c r="K615" s="142"/>
      <c r="L615" s="142"/>
      <c r="M615" s="142"/>
      <c r="N615" s="145"/>
      <c r="O615" s="145"/>
      <c r="P615" s="145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8"/>
      <c r="AT615" s="188"/>
      <c r="AU615" s="188"/>
      <c r="AV615" s="188"/>
      <c r="AW615" s="188"/>
      <c r="AX615" s="188"/>
      <c r="AY615" s="188"/>
      <c r="AZ615" s="188"/>
      <c r="BA615" s="188"/>
      <c r="BB615" s="188"/>
      <c r="BC615" s="188"/>
      <c r="BD615" s="188"/>
      <c r="BE615" s="188"/>
      <c r="BF615" s="188"/>
      <c r="BG615" s="188"/>
      <c r="BH615" s="188"/>
      <c r="BI615" s="188"/>
      <c r="BJ615" s="188"/>
      <c r="BK615" s="188"/>
      <c r="BL615" s="188"/>
      <c r="BM615" s="188"/>
      <c r="BN615" s="188"/>
      <c r="BO615" s="188"/>
      <c r="BP615" s="188"/>
      <c r="BQ615" s="188"/>
      <c r="BR615" s="188"/>
      <c r="BS615" s="188"/>
      <c r="BT615" s="188"/>
      <c r="BU615" s="188"/>
      <c r="BV615" s="188"/>
      <c r="BW615" s="188"/>
      <c r="BX615" s="188"/>
      <c r="BY615" s="188"/>
      <c r="BZ615" s="188"/>
      <c r="CA615" s="188"/>
      <c r="CB615" s="188"/>
      <c r="CC615" s="188"/>
      <c r="CD615" s="188"/>
      <c r="CE615" s="188"/>
      <c r="CF615" s="188"/>
      <c r="CG615" s="188"/>
      <c r="CH615" s="188"/>
      <c r="CI615" s="188"/>
      <c r="CJ615" s="188"/>
      <c r="CK615" s="188"/>
      <c r="CL615" s="188"/>
      <c r="CM615" s="188"/>
      <c r="CN615" s="188"/>
      <c r="CO615" s="188"/>
      <c r="CP615" s="188"/>
      <c r="CQ615" s="188"/>
      <c r="CR615" s="188"/>
      <c r="CS615" s="188"/>
      <c r="CT615" s="188"/>
      <c r="CU615" s="188"/>
      <c r="CV615" s="188"/>
      <c r="CW615" s="188"/>
      <c r="CX615" s="188"/>
      <c r="CY615" s="188"/>
      <c r="CZ615" s="188"/>
      <c r="DA615" s="188"/>
      <c r="DB615" s="188"/>
      <c r="DC615" s="188"/>
      <c r="DD615" s="188"/>
      <c r="DE615" s="188"/>
      <c r="DF615" s="188"/>
      <c r="DG615" s="188"/>
      <c r="DH615" s="188"/>
      <c r="DI615" s="188"/>
      <c r="DJ615" s="188"/>
      <c r="DK615" s="188"/>
      <c r="DL615" s="188"/>
      <c r="DM615" s="188"/>
      <c r="DN615" s="188"/>
      <c r="DO615" s="188"/>
      <c r="DP615" s="188"/>
      <c r="DQ615" s="188"/>
      <c r="DR615" s="188"/>
      <c r="DS615" s="188"/>
      <c r="DT615" s="188"/>
      <c r="DU615" s="188"/>
      <c r="DV615" s="188"/>
      <c r="DW615" s="188"/>
      <c r="DX615" s="188"/>
      <c r="DY615" s="188"/>
      <c r="DZ615" s="188"/>
      <c r="EA615" s="188"/>
    </row>
    <row r="616" spans="1:131" s="189" customFormat="1" ht="16.5" customHeight="1" hidden="1">
      <c r="A616" s="7" t="s">
        <v>291</v>
      </c>
      <c r="B616" s="137"/>
      <c r="C616" s="137"/>
      <c r="D616" s="145">
        <v>2</v>
      </c>
      <c r="E616" s="145"/>
      <c r="F616" s="145">
        <f>D616</f>
        <v>2</v>
      </c>
      <c r="G616" s="145"/>
      <c r="H616" s="145"/>
      <c r="I616" s="145"/>
      <c r="J616" s="145"/>
      <c r="K616" s="142"/>
      <c r="L616" s="142"/>
      <c r="M616" s="142"/>
      <c r="N616" s="145"/>
      <c r="O616" s="145"/>
      <c r="P616" s="145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8"/>
      <c r="AT616" s="188"/>
      <c r="AU616" s="188"/>
      <c r="AV616" s="188"/>
      <c r="AW616" s="188"/>
      <c r="AX616" s="188"/>
      <c r="AY616" s="188"/>
      <c r="AZ616" s="188"/>
      <c r="BA616" s="188"/>
      <c r="BB616" s="188"/>
      <c r="BC616" s="188"/>
      <c r="BD616" s="188"/>
      <c r="BE616" s="188"/>
      <c r="BF616" s="188"/>
      <c r="BG616" s="188"/>
      <c r="BH616" s="188"/>
      <c r="BI616" s="188"/>
      <c r="BJ616" s="188"/>
      <c r="BK616" s="188"/>
      <c r="BL616" s="188"/>
      <c r="BM616" s="188"/>
      <c r="BN616" s="188"/>
      <c r="BO616" s="188"/>
      <c r="BP616" s="188"/>
      <c r="BQ616" s="188"/>
      <c r="BR616" s="188"/>
      <c r="BS616" s="188"/>
      <c r="BT616" s="188"/>
      <c r="BU616" s="188"/>
      <c r="BV616" s="188"/>
      <c r="BW616" s="188"/>
      <c r="BX616" s="188"/>
      <c r="BY616" s="188"/>
      <c r="BZ616" s="188"/>
      <c r="CA616" s="188"/>
      <c r="CB616" s="188"/>
      <c r="CC616" s="188"/>
      <c r="CD616" s="188"/>
      <c r="CE616" s="188"/>
      <c r="CF616" s="188"/>
      <c r="CG616" s="188"/>
      <c r="CH616" s="188"/>
      <c r="CI616" s="188"/>
      <c r="CJ616" s="188"/>
      <c r="CK616" s="188"/>
      <c r="CL616" s="188"/>
      <c r="CM616" s="188"/>
      <c r="CN616" s="188"/>
      <c r="CO616" s="188"/>
      <c r="CP616" s="188"/>
      <c r="CQ616" s="188"/>
      <c r="CR616" s="188"/>
      <c r="CS616" s="188"/>
      <c r="CT616" s="188"/>
      <c r="CU616" s="188"/>
      <c r="CV616" s="188"/>
      <c r="CW616" s="188"/>
      <c r="CX616" s="188"/>
      <c r="CY616" s="188"/>
      <c r="CZ616" s="188"/>
      <c r="DA616" s="188"/>
      <c r="DB616" s="188"/>
      <c r="DC616" s="188"/>
      <c r="DD616" s="188"/>
      <c r="DE616" s="188"/>
      <c r="DF616" s="188"/>
      <c r="DG616" s="188"/>
      <c r="DH616" s="188"/>
      <c r="DI616" s="188"/>
      <c r="DJ616" s="188"/>
      <c r="DK616" s="188"/>
      <c r="DL616" s="188"/>
      <c r="DM616" s="188"/>
      <c r="DN616" s="188"/>
      <c r="DO616" s="188"/>
      <c r="DP616" s="188"/>
      <c r="DQ616" s="188"/>
      <c r="DR616" s="188"/>
      <c r="DS616" s="188"/>
      <c r="DT616" s="188"/>
      <c r="DU616" s="188"/>
      <c r="DV616" s="188"/>
      <c r="DW616" s="188"/>
      <c r="DX616" s="188"/>
      <c r="DY616" s="188"/>
      <c r="DZ616" s="188"/>
      <c r="EA616" s="188"/>
    </row>
    <row r="617" spans="1:131" s="189" customFormat="1" ht="15.75" customHeight="1" hidden="1">
      <c r="A617" s="4" t="s">
        <v>231</v>
      </c>
      <c r="B617" s="137"/>
      <c r="C617" s="137"/>
      <c r="D617" s="145"/>
      <c r="E617" s="145"/>
      <c r="F617" s="145"/>
      <c r="G617" s="145"/>
      <c r="H617" s="145"/>
      <c r="I617" s="145"/>
      <c r="J617" s="145"/>
      <c r="K617" s="142"/>
      <c r="L617" s="142"/>
      <c r="M617" s="142"/>
      <c r="N617" s="145"/>
      <c r="O617" s="145"/>
      <c r="P617" s="145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8"/>
      <c r="AT617" s="188"/>
      <c r="AU617" s="188"/>
      <c r="AV617" s="188"/>
      <c r="AW617" s="188"/>
      <c r="AX617" s="188"/>
      <c r="AY617" s="188"/>
      <c r="AZ617" s="188"/>
      <c r="BA617" s="188"/>
      <c r="BB617" s="188"/>
      <c r="BC617" s="188"/>
      <c r="BD617" s="188"/>
      <c r="BE617" s="188"/>
      <c r="BF617" s="188"/>
      <c r="BG617" s="188"/>
      <c r="BH617" s="188"/>
      <c r="BI617" s="188"/>
      <c r="BJ617" s="188"/>
      <c r="BK617" s="188"/>
      <c r="BL617" s="188"/>
      <c r="BM617" s="188"/>
      <c r="BN617" s="188"/>
      <c r="BO617" s="188"/>
      <c r="BP617" s="188"/>
      <c r="BQ617" s="188"/>
      <c r="BR617" s="188"/>
      <c r="BS617" s="188"/>
      <c r="BT617" s="188"/>
      <c r="BU617" s="188"/>
      <c r="BV617" s="188"/>
      <c r="BW617" s="188"/>
      <c r="BX617" s="188"/>
      <c r="BY617" s="188"/>
      <c r="BZ617" s="188"/>
      <c r="CA617" s="188"/>
      <c r="CB617" s="188"/>
      <c r="CC617" s="188"/>
      <c r="CD617" s="188"/>
      <c r="CE617" s="188"/>
      <c r="CF617" s="188"/>
      <c r="CG617" s="188"/>
      <c r="CH617" s="188"/>
      <c r="CI617" s="188"/>
      <c r="CJ617" s="188"/>
      <c r="CK617" s="188"/>
      <c r="CL617" s="188"/>
      <c r="CM617" s="188"/>
      <c r="CN617" s="188"/>
      <c r="CO617" s="188"/>
      <c r="CP617" s="188"/>
      <c r="CQ617" s="188"/>
      <c r="CR617" s="188"/>
      <c r="CS617" s="188"/>
      <c r="CT617" s="188"/>
      <c r="CU617" s="188"/>
      <c r="CV617" s="188"/>
      <c r="CW617" s="188"/>
      <c r="CX617" s="188"/>
      <c r="CY617" s="188"/>
      <c r="CZ617" s="188"/>
      <c r="DA617" s="188"/>
      <c r="DB617" s="188"/>
      <c r="DC617" s="188"/>
      <c r="DD617" s="188"/>
      <c r="DE617" s="188"/>
      <c r="DF617" s="188"/>
      <c r="DG617" s="188"/>
      <c r="DH617" s="188"/>
      <c r="DI617" s="188"/>
      <c r="DJ617" s="188"/>
      <c r="DK617" s="188"/>
      <c r="DL617" s="188"/>
      <c r="DM617" s="188"/>
      <c r="DN617" s="188"/>
      <c r="DO617" s="188"/>
      <c r="DP617" s="188"/>
      <c r="DQ617" s="188"/>
      <c r="DR617" s="188"/>
      <c r="DS617" s="188"/>
      <c r="DT617" s="188"/>
      <c r="DU617" s="188"/>
      <c r="DV617" s="188"/>
      <c r="DW617" s="188"/>
      <c r="DX617" s="188"/>
      <c r="DY617" s="188"/>
      <c r="DZ617" s="188"/>
      <c r="EA617" s="188"/>
    </row>
    <row r="618" spans="1:131" s="189" customFormat="1" ht="19.5" customHeight="1" hidden="1">
      <c r="A618" s="7" t="s">
        <v>292</v>
      </c>
      <c r="B618" s="137"/>
      <c r="C618" s="137"/>
      <c r="D618" s="145">
        <f>D614/D616</f>
        <v>250000</v>
      </c>
      <c r="E618" s="145"/>
      <c r="F618" s="145">
        <f>D618</f>
        <v>250000</v>
      </c>
      <c r="G618" s="145"/>
      <c r="H618" s="145"/>
      <c r="I618" s="145"/>
      <c r="J618" s="145"/>
      <c r="K618" s="142"/>
      <c r="L618" s="142"/>
      <c r="M618" s="142"/>
      <c r="N618" s="145"/>
      <c r="O618" s="145"/>
      <c r="P618" s="145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  <c r="BB618" s="188"/>
      <c r="BC618" s="188"/>
      <c r="BD618" s="188"/>
      <c r="BE618" s="188"/>
      <c r="BF618" s="188"/>
      <c r="BG618" s="188"/>
      <c r="BH618" s="188"/>
      <c r="BI618" s="188"/>
      <c r="BJ618" s="188"/>
      <c r="BK618" s="188"/>
      <c r="BL618" s="188"/>
      <c r="BM618" s="188"/>
      <c r="BN618" s="188"/>
      <c r="BO618" s="188"/>
      <c r="BP618" s="188"/>
      <c r="BQ618" s="188"/>
      <c r="BR618" s="188"/>
      <c r="BS618" s="188"/>
      <c r="BT618" s="188"/>
      <c r="BU618" s="188"/>
      <c r="BV618" s="188"/>
      <c r="BW618" s="188"/>
      <c r="BX618" s="188"/>
      <c r="BY618" s="188"/>
      <c r="BZ618" s="188"/>
      <c r="CA618" s="188"/>
      <c r="CB618" s="188"/>
      <c r="CC618" s="188"/>
      <c r="CD618" s="188"/>
      <c r="CE618" s="188"/>
      <c r="CF618" s="188"/>
      <c r="CG618" s="188"/>
      <c r="CH618" s="188"/>
      <c r="CI618" s="188"/>
      <c r="CJ618" s="188"/>
      <c r="CK618" s="188"/>
      <c r="CL618" s="188"/>
      <c r="CM618" s="188"/>
      <c r="CN618" s="188"/>
      <c r="CO618" s="188"/>
      <c r="CP618" s="188"/>
      <c r="CQ618" s="188"/>
      <c r="CR618" s="188"/>
      <c r="CS618" s="188"/>
      <c r="CT618" s="188"/>
      <c r="CU618" s="188"/>
      <c r="CV618" s="188"/>
      <c r="CW618" s="188"/>
      <c r="CX618" s="188"/>
      <c r="CY618" s="188"/>
      <c r="CZ618" s="188"/>
      <c r="DA618" s="188"/>
      <c r="DB618" s="188"/>
      <c r="DC618" s="188"/>
      <c r="DD618" s="188"/>
      <c r="DE618" s="188"/>
      <c r="DF618" s="188"/>
      <c r="DG618" s="188"/>
      <c r="DH618" s="188"/>
      <c r="DI618" s="188"/>
      <c r="DJ618" s="188"/>
      <c r="DK618" s="188"/>
      <c r="DL618" s="188"/>
      <c r="DM618" s="188"/>
      <c r="DN618" s="188"/>
      <c r="DO618" s="188"/>
      <c r="DP618" s="188"/>
      <c r="DQ618" s="188"/>
      <c r="DR618" s="188"/>
      <c r="DS618" s="188"/>
      <c r="DT618" s="188"/>
      <c r="DU618" s="188"/>
      <c r="DV618" s="188"/>
      <c r="DW618" s="188"/>
      <c r="DX618" s="188"/>
      <c r="DY618" s="188"/>
      <c r="DZ618" s="188"/>
      <c r="EA618" s="188"/>
    </row>
    <row r="619" spans="1:137" s="81" customFormat="1" ht="33" customHeight="1" hidden="1">
      <c r="A619" s="91" t="s">
        <v>519</v>
      </c>
      <c r="B619" s="79"/>
      <c r="C619" s="79"/>
      <c r="D619" s="90">
        <f>D621</f>
        <v>45000</v>
      </c>
      <c r="E619" s="90"/>
      <c r="F619" s="90">
        <f>D619</f>
        <v>45000</v>
      </c>
      <c r="G619" s="90">
        <f>G621</f>
        <v>48000</v>
      </c>
      <c r="H619" s="90"/>
      <c r="I619" s="90"/>
      <c r="J619" s="90">
        <f>G619</f>
        <v>48000</v>
      </c>
      <c r="K619" s="90"/>
      <c r="L619" s="90"/>
      <c r="M619" s="90"/>
      <c r="N619" s="90">
        <f>N621</f>
        <v>50900</v>
      </c>
      <c r="O619" s="90"/>
      <c r="P619" s="90">
        <f>N619</f>
        <v>50900</v>
      </c>
      <c r="EB619" s="82"/>
      <c r="EC619" s="82"/>
      <c r="ED619" s="82"/>
      <c r="EE619" s="82"/>
      <c r="EF619" s="82"/>
      <c r="EG619" s="82"/>
    </row>
    <row r="620" spans="1:137" s="191" customFormat="1" ht="23.25" customHeight="1" hidden="1">
      <c r="A620" s="4" t="s">
        <v>77</v>
      </c>
      <c r="B620" s="190"/>
      <c r="C620" s="19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EB620" s="192"/>
      <c r="EC620" s="192"/>
      <c r="ED620" s="192"/>
      <c r="EE620" s="192"/>
      <c r="EF620" s="192"/>
      <c r="EG620" s="192"/>
    </row>
    <row r="621" spans="1:137" s="191" customFormat="1" ht="37.5" customHeight="1" hidden="1">
      <c r="A621" s="78" t="s">
        <v>395</v>
      </c>
      <c r="B621" s="190"/>
      <c r="C621" s="190"/>
      <c r="D621" s="80">
        <v>45000</v>
      </c>
      <c r="E621" s="80"/>
      <c r="F621" s="80">
        <f>D621</f>
        <v>45000</v>
      </c>
      <c r="G621" s="80">
        <v>48000</v>
      </c>
      <c r="H621" s="80"/>
      <c r="I621" s="80"/>
      <c r="J621" s="80">
        <f>G621</f>
        <v>48000</v>
      </c>
      <c r="K621" s="80"/>
      <c r="L621" s="80"/>
      <c r="M621" s="80"/>
      <c r="N621" s="80">
        <v>50900</v>
      </c>
      <c r="O621" s="80"/>
      <c r="P621" s="80">
        <f>N621</f>
        <v>50900</v>
      </c>
      <c r="EB621" s="192"/>
      <c r="EC621" s="192"/>
      <c r="ED621" s="192"/>
      <c r="EE621" s="192"/>
      <c r="EF621" s="192"/>
      <c r="EG621" s="192"/>
    </row>
    <row r="622" spans="1:137" s="191" customFormat="1" ht="21" customHeight="1" hidden="1">
      <c r="A622" s="171" t="s">
        <v>280</v>
      </c>
      <c r="B622" s="190"/>
      <c r="C622" s="19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EB622" s="192"/>
      <c r="EC622" s="192"/>
      <c r="ED622" s="192"/>
      <c r="EE622" s="192"/>
      <c r="EF622" s="192"/>
      <c r="EG622" s="192"/>
    </row>
    <row r="623" spans="1:137" s="191" customFormat="1" ht="32.25" customHeight="1" hidden="1">
      <c r="A623" s="78" t="s">
        <v>396</v>
      </c>
      <c r="B623" s="190"/>
      <c r="C623" s="190"/>
      <c r="D623" s="80">
        <v>12</v>
      </c>
      <c r="E623" s="80"/>
      <c r="F623" s="80">
        <f>D623</f>
        <v>12</v>
      </c>
      <c r="G623" s="80">
        <v>12</v>
      </c>
      <c r="H623" s="80"/>
      <c r="I623" s="80"/>
      <c r="J623" s="80">
        <f>G623</f>
        <v>12</v>
      </c>
      <c r="K623" s="80"/>
      <c r="L623" s="80"/>
      <c r="M623" s="80"/>
      <c r="N623" s="80">
        <v>12</v>
      </c>
      <c r="O623" s="80"/>
      <c r="P623" s="80">
        <f>N623</f>
        <v>12</v>
      </c>
      <c r="EB623" s="192"/>
      <c r="EC623" s="192"/>
      <c r="ED623" s="192"/>
      <c r="EE623" s="192"/>
      <c r="EF623" s="192"/>
      <c r="EG623" s="192"/>
    </row>
    <row r="624" spans="1:137" s="191" customFormat="1" ht="19.5" customHeight="1" hidden="1">
      <c r="A624" s="171" t="s">
        <v>231</v>
      </c>
      <c r="B624" s="190"/>
      <c r="C624" s="19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EB624" s="192"/>
      <c r="EC624" s="192"/>
      <c r="ED624" s="192"/>
      <c r="EE624" s="192"/>
      <c r="EF624" s="192"/>
      <c r="EG624" s="192"/>
    </row>
    <row r="625" spans="1:137" s="191" customFormat="1" ht="32.25" customHeight="1" hidden="1">
      <c r="A625" s="78" t="s">
        <v>397</v>
      </c>
      <c r="B625" s="190"/>
      <c r="C625" s="190"/>
      <c r="D625" s="80">
        <f>D621/D623</f>
        <v>3750</v>
      </c>
      <c r="E625" s="80"/>
      <c r="F625" s="80">
        <f>D625</f>
        <v>3750</v>
      </c>
      <c r="G625" s="80">
        <f>G621/G623</f>
        <v>4000</v>
      </c>
      <c r="H625" s="80"/>
      <c r="I625" s="80"/>
      <c r="J625" s="80">
        <f>G625</f>
        <v>4000</v>
      </c>
      <c r="K625" s="80"/>
      <c r="L625" s="80"/>
      <c r="M625" s="80"/>
      <c r="N625" s="80">
        <f>N621/N623</f>
        <v>4241.666666666667</v>
      </c>
      <c r="O625" s="80"/>
      <c r="P625" s="80">
        <f>N625</f>
        <v>4241.666666666667</v>
      </c>
      <c r="EB625" s="192"/>
      <c r="EC625" s="192"/>
      <c r="ED625" s="192"/>
      <c r="EE625" s="192"/>
      <c r="EF625" s="192"/>
      <c r="EG625" s="192"/>
    </row>
    <row r="626" spans="1:137" s="191" customFormat="1" ht="21" customHeight="1" hidden="1">
      <c r="A626" s="171" t="s">
        <v>382</v>
      </c>
      <c r="B626" s="190"/>
      <c r="C626" s="19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EB626" s="192"/>
      <c r="EC626" s="192"/>
      <c r="ED626" s="192"/>
      <c r="EE626" s="192"/>
      <c r="EF626" s="192"/>
      <c r="EG626" s="192"/>
    </row>
    <row r="627" spans="1:137" s="191" customFormat="1" ht="45.75" customHeight="1" hidden="1">
      <c r="A627" s="78" t="s">
        <v>398</v>
      </c>
      <c r="B627" s="190"/>
      <c r="C627" s="190"/>
      <c r="D627" s="80"/>
      <c r="E627" s="80"/>
      <c r="F627" s="80"/>
      <c r="G627" s="80">
        <f>G625/D625*100</f>
        <v>106.66666666666667</v>
      </c>
      <c r="H627" s="80"/>
      <c r="I627" s="80"/>
      <c r="J627" s="80">
        <f>G627</f>
        <v>106.66666666666667</v>
      </c>
      <c r="K627" s="80"/>
      <c r="L627" s="80"/>
      <c r="M627" s="80"/>
      <c r="N627" s="80">
        <f>N625/G625*100</f>
        <v>106.04166666666669</v>
      </c>
      <c r="O627" s="80"/>
      <c r="P627" s="80">
        <f>N627</f>
        <v>106.04166666666669</v>
      </c>
      <c r="EB627" s="192"/>
      <c r="EC627" s="192"/>
      <c r="ED627" s="192"/>
      <c r="EE627" s="192"/>
      <c r="EF627" s="192"/>
      <c r="EG627" s="192"/>
    </row>
    <row r="628" spans="1:217" s="167" customFormat="1" ht="54.75" customHeight="1" hidden="1">
      <c r="A628" s="263" t="s">
        <v>437</v>
      </c>
      <c r="B628" s="186"/>
      <c r="C628" s="186"/>
      <c r="D628" s="187">
        <f>D630+D643</f>
        <v>305240</v>
      </c>
      <c r="E628" s="187">
        <f>E666+E682</f>
        <v>594540</v>
      </c>
      <c r="F628" s="187">
        <f>D628+E628</f>
        <v>899780</v>
      </c>
      <c r="G628" s="187">
        <f>G630+G643</f>
        <v>313730</v>
      </c>
      <c r="H628" s="187">
        <f>H666+H682</f>
        <v>630370</v>
      </c>
      <c r="I628" s="187"/>
      <c r="J628" s="187">
        <f>G628+H628</f>
        <v>944100</v>
      </c>
      <c r="K628" s="187" t="e">
        <f>#REF!+#REF!</f>
        <v>#REF!</v>
      </c>
      <c r="L628" s="187" t="e">
        <f>#REF!+#REF!</f>
        <v>#REF!</v>
      </c>
      <c r="M628" s="187" t="e">
        <f>#REF!+#REF!</f>
        <v>#REF!</v>
      </c>
      <c r="N628" s="187">
        <f>N630+N643</f>
        <v>322010</v>
      </c>
      <c r="O628" s="187">
        <f>O666+O682</f>
        <v>664380</v>
      </c>
      <c r="P628" s="187">
        <f>N628+O628</f>
        <v>986390</v>
      </c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  <c r="DU628" s="119"/>
      <c r="DV628" s="119"/>
      <c r="DW628" s="119"/>
      <c r="DX628" s="119"/>
      <c r="DY628" s="119"/>
      <c r="DZ628" s="119"/>
      <c r="EA628" s="119"/>
      <c r="EB628" s="119"/>
      <c r="EC628" s="119"/>
      <c r="ED628" s="119"/>
      <c r="EE628" s="119"/>
      <c r="EF628" s="119"/>
      <c r="EG628" s="119"/>
      <c r="EH628" s="119"/>
      <c r="EI628" s="119"/>
      <c r="EJ628" s="119"/>
      <c r="EK628" s="119"/>
      <c r="EL628" s="119"/>
      <c r="EM628" s="119"/>
      <c r="EN628" s="119"/>
      <c r="EO628" s="119"/>
      <c r="EP628" s="119"/>
      <c r="EQ628" s="119"/>
      <c r="ER628" s="119"/>
      <c r="ES628" s="119"/>
      <c r="ET628" s="119"/>
      <c r="EU628" s="119"/>
      <c r="EV628" s="119"/>
      <c r="EW628" s="119"/>
      <c r="EX628" s="119"/>
      <c r="EY628" s="119"/>
      <c r="EZ628" s="119"/>
      <c r="FA628" s="119"/>
      <c r="FB628" s="119"/>
      <c r="FC628" s="119"/>
      <c r="FD628" s="119"/>
      <c r="FE628" s="119"/>
      <c r="FF628" s="119"/>
      <c r="FG628" s="119"/>
      <c r="FH628" s="119"/>
      <c r="FI628" s="119"/>
      <c r="FJ628" s="119"/>
      <c r="FK628" s="119"/>
      <c r="FL628" s="119"/>
      <c r="FM628" s="119"/>
      <c r="FN628" s="119"/>
      <c r="FO628" s="119"/>
      <c r="FP628" s="119"/>
      <c r="FQ628" s="119"/>
      <c r="FR628" s="119"/>
      <c r="FS628" s="119"/>
      <c r="FT628" s="119"/>
      <c r="FU628" s="119"/>
      <c r="FV628" s="119"/>
      <c r="FW628" s="119"/>
      <c r="FX628" s="119"/>
      <c r="FY628" s="119"/>
      <c r="FZ628" s="119"/>
      <c r="GA628" s="119"/>
      <c r="GB628" s="119"/>
      <c r="GC628" s="119"/>
      <c r="GD628" s="119"/>
      <c r="GE628" s="119"/>
      <c r="GF628" s="119"/>
      <c r="GG628" s="119"/>
      <c r="GH628" s="119"/>
      <c r="GI628" s="119"/>
      <c r="GJ628" s="119"/>
      <c r="GK628" s="119"/>
      <c r="GL628" s="119"/>
      <c r="GM628" s="119"/>
      <c r="GN628" s="119"/>
      <c r="GO628" s="119"/>
      <c r="GP628" s="119"/>
      <c r="GQ628" s="119"/>
      <c r="GR628" s="119"/>
      <c r="GS628" s="119"/>
      <c r="GT628" s="119"/>
      <c r="GU628" s="119"/>
      <c r="GV628" s="119"/>
      <c r="GW628" s="119"/>
      <c r="GX628" s="119"/>
      <c r="GY628" s="119"/>
      <c r="GZ628" s="119"/>
      <c r="HA628" s="119"/>
      <c r="HB628" s="119"/>
      <c r="HC628" s="119"/>
      <c r="HD628" s="119"/>
      <c r="HE628" s="119"/>
      <c r="HF628" s="119"/>
      <c r="HG628" s="119"/>
      <c r="HH628" s="119"/>
      <c r="HI628" s="119"/>
    </row>
    <row r="629" spans="1:217" s="162" customFormat="1" ht="36" customHeight="1" hidden="1">
      <c r="A629" s="78" t="s">
        <v>207</v>
      </c>
      <c r="B629" s="79"/>
      <c r="C629" s="79"/>
      <c r="D629" s="87"/>
      <c r="E629" s="87"/>
      <c r="F629" s="87"/>
      <c r="G629" s="87"/>
      <c r="H629" s="87"/>
      <c r="I629" s="87"/>
      <c r="J629" s="87"/>
      <c r="K629" s="163"/>
      <c r="L629" s="83"/>
      <c r="M629" s="87"/>
      <c r="N629" s="87"/>
      <c r="O629" s="87"/>
      <c r="P629" s="87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  <c r="EK629" s="81"/>
      <c r="EL629" s="81"/>
      <c r="EM629" s="81"/>
      <c r="EN629" s="81"/>
      <c r="EO629" s="81"/>
      <c r="EP629" s="81"/>
      <c r="EQ629" s="81"/>
      <c r="ER629" s="81"/>
      <c r="ES629" s="81"/>
      <c r="ET629" s="81"/>
      <c r="EU629" s="81"/>
      <c r="EV629" s="81"/>
      <c r="EW629" s="81"/>
      <c r="EX629" s="81"/>
      <c r="EY629" s="81"/>
      <c r="EZ629" s="81"/>
      <c r="FA629" s="81"/>
      <c r="FB629" s="81"/>
      <c r="FC629" s="81"/>
      <c r="FD629" s="81"/>
      <c r="FE629" s="81"/>
      <c r="FF629" s="81"/>
      <c r="FG629" s="81"/>
      <c r="FH629" s="81"/>
      <c r="FI629" s="81"/>
      <c r="FJ629" s="81"/>
      <c r="FK629" s="81"/>
      <c r="FL629" s="81"/>
      <c r="FM629" s="81"/>
      <c r="FN629" s="81"/>
      <c r="FO629" s="81"/>
      <c r="FP629" s="81"/>
      <c r="FQ629" s="81"/>
      <c r="FR629" s="81"/>
      <c r="FS629" s="81"/>
      <c r="FT629" s="81"/>
      <c r="FU629" s="81"/>
      <c r="FV629" s="81"/>
      <c r="FW629" s="81"/>
      <c r="FX629" s="81"/>
      <c r="FY629" s="81"/>
      <c r="FZ629" s="81"/>
      <c r="GA629" s="81"/>
      <c r="GB629" s="81"/>
      <c r="GC629" s="81"/>
      <c r="GD629" s="81"/>
      <c r="GE629" s="81"/>
      <c r="GF629" s="81"/>
      <c r="GG629" s="81"/>
      <c r="GH629" s="81"/>
      <c r="GI629" s="81"/>
      <c r="GJ629" s="81"/>
      <c r="GK629" s="81"/>
      <c r="GL629" s="81"/>
      <c r="GM629" s="81"/>
      <c r="GN629" s="81"/>
      <c r="GO629" s="81"/>
      <c r="GP629" s="81"/>
      <c r="GQ629" s="81"/>
      <c r="GR629" s="81"/>
      <c r="GS629" s="81"/>
      <c r="GT629" s="81"/>
      <c r="GU629" s="81"/>
      <c r="GV629" s="81"/>
      <c r="GW629" s="81"/>
      <c r="GX629" s="81"/>
      <c r="GY629" s="81"/>
      <c r="GZ629" s="81"/>
      <c r="HA629" s="81"/>
      <c r="HB629" s="81"/>
      <c r="HC629" s="81"/>
      <c r="HD629" s="81"/>
      <c r="HE629" s="81"/>
      <c r="HF629" s="81"/>
      <c r="HG629" s="81"/>
      <c r="HH629" s="81"/>
      <c r="HI629" s="81"/>
    </row>
    <row r="630" spans="1:217" s="93" customFormat="1" ht="36.75" customHeight="1" hidden="1">
      <c r="A630" s="132" t="s">
        <v>438</v>
      </c>
      <c r="B630" s="132"/>
      <c r="C630" s="132"/>
      <c r="D630" s="133">
        <f>D632+D633+D634</f>
        <v>177500</v>
      </c>
      <c r="E630" s="133"/>
      <c r="F630" s="133">
        <f>F632+F633+F634</f>
        <v>177500</v>
      </c>
      <c r="G630" s="133">
        <f>G632+G633+G634</f>
        <v>177500</v>
      </c>
      <c r="H630" s="133"/>
      <c r="I630" s="133"/>
      <c r="J630" s="133">
        <f>J632+J633+J634</f>
        <v>177500</v>
      </c>
      <c r="K630" s="133"/>
      <c r="L630" s="131"/>
      <c r="M630" s="131"/>
      <c r="N630" s="133">
        <f>N632+N633+N634</f>
        <v>177500</v>
      </c>
      <c r="O630" s="133"/>
      <c r="P630" s="133">
        <f>P632+P633+P634</f>
        <v>177500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</row>
    <row r="631" spans="1:217" s="162" customFormat="1" ht="11.25" hidden="1">
      <c r="A631" s="134" t="s">
        <v>2</v>
      </c>
      <c r="B631" s="134"/>
      <c r="C631" s="134"/>
      <c r="D631" s="136"/>
      <c r="E631" s="136"/>
      <c r="F631" s="136"/>
      <c r="G631" s="136"/>
      <c r="H631" s="136"/>
      <c r="I631" s="136"/>
      <c r="J631" s="136"/>
      <c r="K631" s="128"/>
      <c r="L631" s="136"/>
      <c r="M631" s="136"/>
      <c r="N631" s="136"/>
      <c r="O631" s="136"/>
      <c r="P631" s="136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  <c r="EK631" s="81"/>
      <c r="EL631" s="81"/>
      <c r="EM631" s="81"/>
      <c r="EN631" s="81"/>
      <c r="EO631" s="81"/>
      <c r="EP631" s="81"/>
      <c r="EQ631" s="81"/>
      <c r="ER631" s="81"/>
      <c r="ES631" s="81"/>
      <c r="ET631" s="81"/>
      <c r="EU631" s="81"/>
      <c r="EV631" s="81"/>
      <c r="EW631" s="81"/>
      <c r="EX631" s="81"/>
      <c r="EY631" s="81"/>
      <c r="EZ631" s="81"/>
      <c r="FA631" s="81"/>
      <c r="FB631" s="81"/>
      <c r="FC631" s="81"/>
      <c r="FD631" s="81"/>
      <c r="FE631" s="81"/>
      <c r="FF631" s="81"/>
      <c r="FG631" s="81"/>
      <c r="FH631" s="81"/>
      <c r="FI631" s="81"/>
      <c r="FJ631" s="81"/>
      <c r="FK631" s="81"/>
      <c r="FL631" s="81"/>
      <c r="FM631" s="81"/>
      <c r="FN631" s="81"/>
      <c r="FO631" s="81"/>
      <c r="FP631" s="81"/>
      <c r="FQ631" s="81"/>
      <c r="FR631" s="81"/>
      <c r="FS631" s="81"/>
      <c r="FT631" s="81"/>
      <c r="FU631" s="81"/>
      <c r="FV631" s="81"/>
      <c r="FW631" s="81"/>
      <c r="FX631" s="81"/>
      <c r="FY631" s="81"/>
      <c r="FZ631" s="81"/>
      <c r="GA631" s="81"/>
      <c r="GB631" s="81"/>
      <c r="GC631" s="81"/>
      <c r="GD631" s="81"/>
      <c r="GE631" s="81"/>
      <c r="GF631" s="81"/>
      <c r="GG631" s="81"/>
      <c r="GH631" s="81"/>
      <c r="GI631" s="81"/>
      <c r="GJ631" s="81"/>
      <c r="GK631" s="81"/>
      <c r="GL631" s="81"/>
      <c r="GM631" s="81"/>
      <c r="GN631" s="81"/>
      <c r="GO631" s="81"/>
      <c r="GP631" s="81"/>
      <c r="GQ631" s="81"/>
      <c r="GR631" s="81"/>
      <c r="GS631" s="81"/>
      <c r="GT631" s="81"/>
      <c r="GU631" s="81"/>
      <c r="GV631" s="81"/>
      <c r="GW631" s="81"/>
      <c r="GX631" s="81"/>
      <c r="GY631" s="81"/>
      <c r="GZ631" s="81"/>
      <c r="HA631" s="81"/>
      <c r="HB631" s="81"/>
      <c r="HC631" s="81"/>
      <c r="HD631" s="81"/>
      <c r="HE631" s="81"/>
      <c r="HF631" s="81"/>
      <c r="HG631" s="81"/>
      <c r="HH631" s="81"/>
      <c r="HI631" s="81"/>
    </row>
    <row r="632" spans="1:217" s="162" customFormat="1" ht="36.75" customHeight="1" hidden="1">
      <c r="A632" s="78" t="s">
        <v>208</v>
      </c>
      <c r="B632" s="134"/>
      <c r="C632" s="134"/>
      <c r="D632" s="128">
        <f>D636*D640</f>
        <v>150000</v>
      </c>
      <c r="E632" s="128"/>
      <c r="F632" s="128">
        <f>D632</f>
        <v>150000</v>
      </c>
      <c r="G632" s="128">
        <f>G636*G640</f>
        <v>150000</v>
      </c>
      <c r="H632" s="128"/>
      <c r="I632" s="128"/>
      <c r="J632" s="128">
        <f>G632</f>
        <v>150000</v>
      </c>
      <c r="K632" s="128"/>
      <c r="L632" s="128"/>
      <c r="M632" s="128"/>
      <c r="N632" s="128">
        <f>N636*N640</f>
        <v>150000</v>
      </c>
      <c r="O632" s="128"/>
      <c r="P632" s="142">
        <f>N632</f>
        <v>150000</v>
      </c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1"/>
      <c r="GC632" s="81"/>
      <c r="GD632" s="81"/>
      <c r="GE632" s="81"/>
      <c r="GF632" s="81"/>
      <c r="GG632" s="81"/>
      <c r="GH632" s="81"/>
      <c r="GI632" s="81"/>
      <c r="GJ632" s="81"/>
      <c r="GK632" s="81"/>
      <c r="GL632" s="81"/>
      <c r="GM632" s="81"/>
      <c r="GN632" s="81"/>
      <c r="GO632" s="81"/>
      <c r="GP632" s="81"/>
      <c r="GQ632" s="81"/>
      <c r="GR632" s="81"/>
      <c r="GS632" s="81"/>
      <c r="GT632" s="81"/>
      <c r="GU632" s="81"/>
      <c r="GV632" s="81"/>
      <c r="GW632" s="81"/>
      <c r="GX632" s="81"/>
      <c r="GY632" s="81"/>
      <c r="GZ632" s="81"/>
      <c r="HA632" s="81"/>
      <c r="HB632" s="81"/>
      <c r="HC632" s="81"/>
      <c r="HD632" s="81"/>
      <c r="HE632" s="81"/>
      <c r="HF632" s="81"/>
      <c r="HG632" s="81"/>
      <c r="HH632" s="81"/>
      <c r="HI632" s="81"/>
    </row>
    <row r="633" spans="1:217" s="162" customFormat="1" ht="25.5" customHeight="1" hidden="1">
      <c r="A633" s="78" t="s">
        <v>209</v>
      </c>
      <c r="B633" s="137"/>
      <c r="C633" s="137"/>
      <c r="D633" s="128">
        <f>D637*D641</f>
        <v>20000</v>
      </c>
      <c r="E633" s="128"/>
      <c r="F633" s="128">
        <f>D633</f>
        <v>20000</v>
      </c>
      <c r="G633" s="128">
        <f>G637*G641</f>
        <v>20000</v>
      </c>
      <c r="H633" s="128"/>
      <c r="I633" s="128"/>
      <c r="J633" s="128">
        <f>G633</f>
        <v>20000</v>
      </c>
      <c r="K633" s="128">
        <f>G633/D633*100</f>
        <v>100</v>
      </c>
      <c r="L633" s="128"/>
      <c r="M633" s="128"/>
      <c r="N633" s="128">
        <f>N637*N641</f>
        <v>20000</v>
      </c>
      <c r="O633" s="128"/>
      <c r="P633" s="142">
        <f>N633</f>
        <v>20000</v>
      </c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1"/>
      <c r="GC633" s="81"/>
      <c r="GD633" s="81"/>
      <c r="GE633" s="81"/>
      <c r="GF633" s="81"/>
      <c r="GG633" s="81"/>
      <c r="GH633" s="81"/>
      <c r="GI633" s="81"/>
      <c r="GJ633" s="81"/>
      <c r="GK633" s="81"/>
      <c r="GL633" s="81"/>
      <c r="GM633" s="81"/>
      <c r="GN633" s="81"/>
      <c r="GO633" s="81"/>
      <c r="GP633" s="81"/>
      <c r="GQ633" s="81"/>
      <c r="GR633" s="81"/>
      <c r="GS633" s="81"/>
      <c r="GT633" s="81"/>
      <c r="GU633" s="81"/>
      <c r="GV633" s="81"/>
      <c r="GW633" s="81"/>
      <c r="GX633" s="81"/>
      <c r="GY633" s="81"/>
      <c r="GZ633" s="81"/>
      <c r="HA633" s="81"/>
      <c r="HB633" s="81"/>
      <c r="HC633" s="81"/>
      <c r="HD633" s="81"/>
      <c r="HE633" s="81"/>
      <c r="HF633" s="81"/>
      <c r="HG633" s="81"/>
      <c r="HH633" s="81"/>
      <c r="HI633" s="81"/>
    </row>
    <row r="634" spans="1:217" s="162" customFormat="1" ht="25.5" customHeight="1" hidden="1">
      <c r="A634" s="78" t="s">
        <v>210</v>
      </c>
      <c r="B634" s="137"/>
      <c r="C634" s="137"/>
      <c r="D634" s="128">
        <f>D638*D642</f>
        <v>7500</v>
      </c>
      <c r="E634" s="128"/>
      <c r="F634" s="128">
        <f>F638*F642</f>
        <v>7500</v>
      </c>
      <c r="G634" s="128">
        <f>G638*G642</f>
        <v>7500</v>
      </c>
      <c r="H634" s="128"/>
      <c r="I634" s="128"/>
      <c r="J634" s="128">
        <f>J638*J642</f>
        <v>7500</v>
      </c>
      <c r="K634" s="128"/>
      <c r="L634" s="128"/>
      <c r="M634" s="128"/>
      <c r="N634" s="128">
        <f>N638*N642</f>
        <v>7500</v>
      </c>
      <c r="O634" s="128"/>
      <c r="P634" s="128">
        <f>P638*P642</f>
        <v>7500</v>
      </c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</row>
    <row r="635" spans="1:217" s="162" customFormat="1" ht="11.25" hidden="1">
      <c r="A635" s="134" t="s">
        <v>3</v>
      </c>
      <c r="B635" s="134"/>
      <c r="C635" s="134"/>
      <c r="D635" s="164"/>
      <c r="E635" s="164"/>
      <c r="F635" s="165"/>
      <c r="G635" s="164"/>
      <c r="H635" s="164"/>
      <c r="I635" s="164"/>
      <c r="J635" s="165"/>
      <c r="K635" s="165"/>
      <c r="L635" s="164"/>
      <c r="M635" s="164"/>
      <c r="N635" s="164"/>
      <c r="O635" s="164"/>
      <c r="P635" s="165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</row>
    <row r="636" spans="1:217" s="162" customFormat="1" ht="30" customHeight="1" hidden="1">
      <c r="A636" s="78" t="s">
        <v>211</v>
      </c>
      <c r="B636" s="134"/>
      <c r="C636" s="134"/>
      <c r="D636" s="166">
        <v>15</v>
      </c>
      <c r="E636" s="164"/>
      <c r="F636" s="166">
        <f>D636</f>
        <v>15</v>
      </c>
      <c r="G636" s="166">
        <v>15</v>
      </c>
      <c r="H636" s="164"/>
      <c r="I636" s="164"/>
      <c r="J636" s="166">
        <f>G636</f>
        <v>15</v>
      </c>
      <c r="K636" s="165"/>
      <c r="L636" s="164"/>
      <c r="M636" s="164"/>
      <c r="N636" s="166">
        <v>15</v>
      </c>
      <c r="O636" s="164"/>
      <c r="P636" s="166">
        <f>N636</f>
        <v>15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</row>
    <row r="637" spans="1:217" s="162" customFormat="1" ht="24" customHeight="1" hidden="1">
      <c r="A637" s="78" t="s">
        <v>212</v>
      </c>
      <c r="B637" s="137"/>
      <c r="C637" s="137"/>
      <c r="D637" s="166">
        <v>20</v>
      </c>
      <c r="E637" s="165"/>
      <c r="F637" s="166">
        <f>D637</f>
        <v>20</v>
      </c>
      <c r="G637" s="166">
        <v>20</v>
      </c>
      <c r="H637" s="165"/>
      <c r="I637" s="165"/>
      <c r="J637" s="166">
        <f>G637</f>
        <v>20</v>
      </c>
      <c r="K637" s="165">
        <f>G637/D637*100</f>
        <v>100</v>
      </c>
      <c r="L637" s="165"/>
      <c r="M637" s="165"/>
      <c r="N637" s="166">
        <v>20</v>
      </c>
      <c r="O637" s="165"/>
      <c r="P637" s="166">
        <f>N637</f>
        <v>20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</row>
    <row r="638" spans="1:217" s="162" customFormat="1" ht="24" customHeight="1" hidden="1">
      <c r="A638" s="78" t="s">
        <v>213</v>
      </c>
      <c r="B638" s="137"/>
      <c r="C638" s="137"/>
      <c r="D638" s="166">
        <v>25</v>
      </c>
      <c r="E638" s="165"/>
      <c r="F638" s="166">
        <v>25</v>
      </c>
      <c r="G638" s="166">
        <v>25</v>
      </c>
      <c r="H638" s="165"/>
      <c r="I638" s="165"/>
      <c r="J638" s="166">
        <v>25</v>
      </c>
      <c r="K638" s="165"/>
      <c r="L638" s="165"/>
      <c r="M638" s="165"/>
      <c r="N638" s="166">
        <v>25</v>
      </c>
      <c r="O638" s="165"/>
      <c r="P638" s="166">
        <v>25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</row>
    <row r="639" spans="1:217" s="162" customFormat="1" ht="11.25" hidden="1">
      <c r="A639" s="134" t="s">
        <v>5</v>
      </c>
      <c r="B639" s="134"/>
      <c r="C639" s="134"/>
      <c r="D639" s="136"/>
      <c r="E639" s="136"/>
      <c r="F639" s="128"/>
      <c r="G639" s="136"/>
      <c r="H639" s="136"/>
      <c r="I639" s="136"/>
      <c r="J639" s="128"/>
      <c r="K639" s="128"/>
      <c r="L639" s="136"/>
      <c r="M639" s="136"/>
      <c r="N639" s="136"/>
      <c r="O639" s="136"/>
      <c r="P639" s="128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</row>
    <row r="640" spans="1:217" s="162" customFormat="1" ht="33" customHeight="1" hidden="1">
      <c r="A640" s="137" t="s">
        <v>145</v>
      </c>
      <c r="B640" s="137"/>
      <c r="C640" s="137"/>
      <c r="D640" s="142">
        <v>10000</v>
      </c>
      <c r="E640" s="135"/>
      <c r="F640" s="142">
        <f>D640</f>
        <v>10000</v>
      </c>
      <c r="G640" s="142">
        <v>10000</v>
      </c>
      <c r="H640" s="135"/>
      <c r="I640" s="135"/>
      <c r="J640" s="142">
        <f>G640</f>
        <v>10000</v>
      </c>
      <c r="K640" s="128">
        <f>G640/D640*100</f>
        <v>100</v>
      </c>
      <c r="L640" s="135"/>
      <c r="M640" s="142"/>
      <c r="N640" s="142">
        <v>10000</v>
      </c>
      <c r="O640" s="135"/>
      <c r="P640" s="142">
        <f>N640</f>
        <v>10000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</row>
    <row r="641" spans="1:217" s="162" customFormat="1" ht="24" customHeight="1" hidden="1">
      <c r="A641" s="137" t="s">
        <v>146</v>
      </c>
      <c r="B641" s="137"/>
      <c r="C641" s="137"/>
      <c r="D641" s="142">
        <v>1000</v>
      </c>
      <c r="E641" s="135"/>
      <c r="F641" s="142">
        <f>D641</f>
        <v>1000</v>
      </c>
      <c r="G641" s="142">
        <v>1000</v>
      </c>
      <c r="H641" s="135"/>
      <c r="I641" s="135"/>
      <c r="J641" s="142">
        <f>G641</f>
        <v>1000</v>
      </c>
      <c r="K641" s="128">
        <f>G641/D641*100</f>
        <v>100</v>
      </c>
      <c r="L641" s="135"/>
      <c r="M641" s="142"/>
      <c r="N641" s="142">
        <v>1000</v>
      </c>
      <c r="O641" s="135"/>
      <c r="P641" s="142">
        <f>N641</f>
        <v>1000</v>
      </c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</row>
    <row r="642" spans="1:217" s="162" customFormat="1" ht="24" customHeight="1" hidden="1">
      <c r="A642" s="137" t="s">
        <v>214</v>
      </c>
      <c r="B642" s="137"/>
      <c r="C642" s="137"/>
      <c r="D642" s="142">
        <v>300</v>
      </c>
      <c r="E642" s="135"/>
      <c r="F642" s="142">
        <f>D642</f>
        <v>300</v>
      </c>
      <c r="G642" s="142">
        <v>300</v>
      </c>
      <c r="H642" s="135"/>
      <c r="I642" s="135"/>
      <c r="J642" s="142">
        <v>300</v>
      </c>
      <c r="K642" s="128"/>
      <c r="L642" s="135"/>
      <c r="M642" s="142"/>
      <c r="N642" s="142">
        <v>300</v>
      </c>
      <c r="O642" s="135"/>
      <c r="P642" s="142">
        <v>300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</row>
    <row r="643" spans="1:217" s="93" customFormat="1" ht="49.5" customHeight="1" hidden="1">
      <c r="A643" s="132" t="s">
        <v>439</v>
      </c>
      <c r="B643" s="132"/>
      <c r="C643" s="132"/>
      <c r="D643" s="133">
        <f>SUM(D645:D650)</f>
        <v>127740</v>
      </c>
      <c r="E643" s="133"/>
      <c r="F643" s="133">
        <f>SUM(F645:F650)</f>
        <v>127740</v>
      </c>
      <c r="G643" s="133">
        <f>SUM(G645:G650)</f>
        <v>136230</v>
      </c>
      <c r="H643" s="133"/>
      <c r="I643" s="133"/>
      <c r="J643" s="133">
        <f>SUM(J645:J650)</f>
        <v>136230</v>
      </c>
      <c r="K643" s="133"/>
      <c r="L643" s="131"/>
      <c r="M643" s="131"/>
      <c r="N643" s="133">
        <f>SUM(N645:N650)</f>
        <v>144510</v>
      </c>
      <c r="O643" s="133"/>
      <c r="P643" s="133">
        <f>SUM(P645:P650)</f>
        <v>144510</v>
      </c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  <c r="CC643" s="124"/>
      <c r="CD643" s="124"/>
      <c r="CE643" s="124"/>
      <c r="CF643" s="124"/>
      <c r="CG643" s="124"/>
      <c r="CH643" s="124"/>
      <c r="CI643" s="124"/>
      <c r="CJ643" s="124"/>
      <c r="CK643" s="124"/>
      <c r="CL643" s="124"/>
      <c r="CM643" s="124"/>
      <c r="CN643" s="124"/>
      <c r="CO643" s="124"/>
      <c r="CP643" s="124"/>
      <c r="CQ643" s="124"/>
      <c r="CR643" s="124"/>
      <c r="CS643" s="124"/>
      <c r="CT643" s="124"/>
      <c r="CU643" s="124"/>
      <c r="CV643" s="124"/>
      <c r="CW643" s="124"/>
      <c r="CX643" s="124"/>
      <c r="CY643" s="124"/>
      <c r="CZ643" s="124"/>
      <c r="DA643" s="124"/>
      <c r="DB643" s="124"/>
      <c r="DC643" s="124"/>
      <c r="DD643" s="124"/>
      <c r="DE643" s="124"/>
      <c r="DF643" s="124"/>
      <c r="DG643" s="124"/>
      <c r="DH643" s="124"/>
      <c r="DI643" s="124"/>
      <c r="DJ643" s="124"/>
      <c r="DK643" s="124"/>
      <c r="DL643" s="124"/>
      <c r="DM643" s="124"/>
      <c r="DN643" s="124"/>
      <c r="DO643" s="124"/>
      <c r="DP643" s="124"/>
      <c r="DQ643" s="124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  <c r="EG643" s="124"/>
      <c r="EH643" s="124"/>
      <c r="EI643" s="124"/>
      <c r="EJ643" s="124"/>
      <c r="EK643" s="124"/>
      <c r="EL643" s="124"/>
      <c r="EM643" s="124"/>
      <c r="EN643" s="124"/>
      <c r="EO643" s="124"/>
      <c r="EP643" s="124"/>
      <c r="EQ643" s="124"/>
      <c r="ER643" s="124"/>
      <c r="ES643" s="124"/>
      <c r="ET643" s="124"/>
      <c r="EU643" s="124"/>
      <c r="EV643" s="124"/>
      <c r="EW643" s="124"/>
      <c r="EX643" s="124"/>
      <c r="EY643" s="124"/>
      <c r="EZ643" s="124"/>
      <c r="FA643" s="124"/>
      <c r="FB643" s="124"/>
      <c r="FC643" s="124"/>
      <c r="FD643" s="124"/>
      <c r="FE643" s="124"/>
      <c r="FF643" s="124"/>
      <c r="FG643" s="124"/>
      <c r="FH643" s="124"/>
      <c r="FI643" s="124"/>
      <c r="FJ643" s="124"/>
      <c r="FK643" s="124"/>
      <c r="FL643" s="124"/>
      <c r="FM643" s="124"/>
      <c r="FN643" s="124"/>
      <c r="FO643" s="124"/>
      <c r="FP643" s="124"/>
      <c r="FQ643" s="124"/>
      <c r="FR643" s="124"/>
      <c r="FS643" s="124"/>
      <c r="FT643" s="124"/>
      <c r="FU643" s="124"/>
      <c r="FV643" s="124"/>
      <c r="FW643" s="124"/>
      <c r="FX643" s="124"/>
      <c r="FY643" s="124"/>
      <c r="FZ643" s="124"/>
      <c r="GA643" s="124"/>
      <c r="GB643" s="124"/>
      <c r="GC643" s="124"/>
      <c r="GD643" s="124"/>
      <c r="GE643" s="124"/>
      <c r="GF643" s="124"/>
      <c r="GG643" s="124"/>
      <c r="GH643" s="124"/>
      <c r="GI643" s="124"/>
      <c r="GJ643" s="124"/>
      <c r="GK643" s="124"/>
      <c r="GL643" s="124"/>
      <c r="GM643" s="124"/>
      <c r="GN643" s="124"/>
      <c r="GO643" s="124"/>
      <c r="GP643" s="124"/>
      <c r="GQ643" s="124"/>
      <c r="GR643" s="124"/>
      <c r="GS643" s="124"/>
      <c r="GT643" s="124"/>
      <c r="GU643" s="124"/>
      <c r="GV643" s="124"/>
      <c r="GW643" s="124"/>
      <c r="GX643" s="124"/>
      <c r="GY643" s="124"/>
      <c r="GZ643" s="124"/>
      <c r="HA643" s="124"/>
      <c r="HB643" s="124"/>
      <c r="HC643" s="124"/>
      <c r="HD643" s="124"/>
      <c r="HE643" s="124"/>
      <c r="HF643" s="124"/>
      <c r="HG643" s="124"/>
      <c r="HH643" s="124"/>
      <c r="HI643" s="124"/>
    </row>
    <row r="644" spans="1:217" s="93" customFormat="1" ht="11.25" hidden="1">
      <c r="A644" s="134" t="s">
        <v>2</v>
      </c>
      <c r="B644" s="132"/>
      <c r="C644" s="132"/>
      <c r="D644" s="133"/>
      <c r="E644" s="133"/>
      <c r="F644" s="133"/>
      <c r="G644" s="133"/>
      <c r="H644" s="133"/>
      <c r="I644" s="133"/>
      <c r="J644" s="133"/>
      <c r="K644" s="133"/>
      <c r="L644" s="131"/>
      <c r="M644" s="131"/>
      <c r="N644" s="133"/>
      <c r="O644" s="133"/>
      <c r="P644" s="133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124"/>
      <c r="AH644" s="124"/>
      <c r="AI644" s="124"/>
      <c r="AJ644" s="124"/>
      <c r="AK644" s="124"/>
      <c r="AL644" s="124"/>
      <c r="AM644" s="124"/>
      <c r="AN644" s="124"/>
      <c r="AO644" s="124"/>
      <c r="AP644" s="124"/>
      <c r="AQ644" s="124"/>
      <c r="AR644" s="124"/>
      <c r="AS644" s="124"/>
      <c r="AT644" s="124"/>
      <c r="AU644" s="124"/>
      <c r="AV644" s="124"/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  <c r="BJ644" s="124"/>
      <c r="BK644" s="124"/>
      <c r="BL644" s="124"/>
      <c r="BM644" s="124"/>
      <c r="BN644" s="124"/>
      <c r="BO644" s="124"/>
      <c r="BP644" s="124"/>
      <c r="BQ644" s="124"/>
      <c r="BR644" s="124"/>
      <c r="BS644" s="124"/>
      <c r="BT644" s="124"/>
      <c r="BU644" s="124"/>
      <c r="BV644" s="124"/>
      <c r="BW644" s="124"/>
      <c r="BX644" s="124"/>
      <c r="BY644" s="124"/>
      <c r="BZ644" s="124"/>
      <c r="CA644" s="124"/>
      <c r="CB644" s="124"/>
      <c r="CC644" s="124"/>
      <c r="CD644" s="124"/>
      <c r="CE644" s="124"/>
      <c r="CF644" s="124"/>
      <c r="CG644" s="124"/>
      <c r="CH644" s="124"/>
      <c r="CI644" s="124"/>
      <c r="CJ644" s="124"/>
      <c r="CK644" s="124"/>
      <c r="CL644" s="124"/>
      <c r="CM644" s="124"/>
      <c r="CN644" s="124"/>
      <c r="CO644" s="124"/>
      <c r="CP644" s="124"/>
      <c r="CQ644" s="124"/>
      <c r="CR644" s="124"/>
      <c r="CS644" s="124"/>
      <c r="CT644" s="124"/>
      <c r="CU644" s="124"/>
      <c r="CV644" s="124"/>
      <c r="CW644" s="124"/>
      <c r="CX644" s="124"/>
      <c r="CY644" s="124"/>
      <c r="CZ644" s="124"/>
      <c r="DA644" s="124"/>
      <c r="DB644" s="124"/>
      <c r="DC644" s="124"/>
      <c r="DD644" s="124"/>
      <c r="DE644" s="124"/>
      <c r="DF644" s="124"/>
      <c r="DG644" s="124"/>
      <c r="DH644" s="124"/>
      <c r="DI644" s="124"/>
      <c r="DJ644" s="124"/>
      <c r="DK644" s="124"/>
      <c r="DL644" s="124"/>
      <c r="DM644" s="124"/>
      <c r="DN644" s="124"/>
      <c r="DO644" s="124"/>
      <c r="DP644" s="124"/>
      <c r="DQ644" s="124"/>
      <c r="DR644" s="124"/>
      <c r="DS644" s="124"/>
      <c r="DT644" s="124"/>
      <c r="DU644" s="124"/>
      <c r="DV644" s="124"/>
      <c r="DW644" s="124"/>
      <c r="DX644" s="124"/>
      <c r="DY644" s="124"/>
      <c r="DZ644" s="124"/>
      <c r="EA644" s="124"/>
      <c r="EB644" s="124"/>
      <c r="EC644" s="124"/>
      <c r="ED644" s="124"/>
      <c r="EE644" s="124"/>
      <c r="EF644" s="124"/>
      <c r="EG644" s="124"/>
      <c r="EH644" s="124"/>
      <c r="EI644" s="124"/>
      <c r="EJ644" s="124"/>
      <c r="EK644" s="124"/>
      <c r="EL644" s="124"/>
      <c r="EM644" s="124"/>
      <c r="EN644" s="124"/>
      <c r="EO644" s="124"/>
      <c r="EP644" s="124"/>
      <c r="EQ644" s="124"/>
      <c r="ER644" s="124"/>
      <c r="ES644" s="124"/>
      <c r="ET644" s="124"/>
      <c r="EU644" s="124"/>
      <c r="EV644" s="124"/>
      <c r="EW644" s="124"/>
      <c r="EX644" s="124"/>
      <c r="EY644" s="124"/>
      <c r="EZ644" s="124"/>
      <c r="FA644" s="124"/>
      <c r="FB644" s="124"/>
      <c r="FC644" s="124"/>
      <c r="FD644" s="124"/>
      <c r="FE644" s="124"/>
      <c r="FF644" s="124"/>
      <c r="FG644" s="124"/>
      <c r="FH644" s="124"/>
      <c r="FI644" s="124"/>
      <c r="FJ644" s="124"/>
      <c r="FK644" s="124"/>
      <c r="FL644" s="124"/>
      <c r="FM644" s="124"/>
      <c r="FN644" s="124"/>
      <c r="FO644" s="124"/>
      <c r="FP644" s="124"/>
      <c r="FQ644" s="124"/>
      <c r="FR644" s="124"/>
      <c r="FS644" s="124"/>
      <c r="FT644" s="124"/>
      <c r="FU644" s="124"/>
      <c r="FV644" s="124"/>
      <c r="FW644" s="124"/>
      <c r="FX644" s="124"/>
      <c r="FY644" s="124"/>
      <c r="FZ644" s="124"/>
      <c r="GA644" s="124"/>
      <c r="GB644" s="124"/>
      <c r="GC644" s="124"/>
      <c r="GD644" s="124"/>
      <c r="GE644" s="124"/>
      <c r="GF644" s="124"/>
      <c r="GG644" s="124"/>
      <c r="GH644" s="124"/>
      <c r="GI644" s="124"/>
      <c r="GJ644" s="124"/>
      <c r="GK644" s="124"/>
      <c r="GL644" s="124"/>
      <c r="GM644" s="124"/>
      <c r="GN644" s="124"/>
      <c r="GO644" s="124"/>
      <c r="GP644" s="124"/>
      <c r="GQ644" s="124"/>
      <c r="GR644" s="124"/>
      <c r="GS644" s="124"/>
      <c r="GT644" s="124"/>
      <c r="GU644" s="124"/>
      <c r="GV644" s="124"/>
      <c r="GW644" s="124"/>
      <c r="GX644" s="124"/>
      <c r="GY644" s="124"/>
      <c r="GZ644" s="124"/>
      <c r="HA644" s="124"/>
      <c r="HB644" s="124"/>
      <c r="HC644" s="124"/>
      <c r="HD644" s="124"/>
      <c r="HE644" s="124"/>
      <c r="HF644" s="124"/>
      <c r="HG644" s="124"/>
      <c r="HH644" s="124"/>
      <c r="HI644" s="124"/>
    </row>
    <row r="645" spans="1:217" s="93" customFormat="1" ht="28.5" customHeight="1" hidden="1">
      <c r="A645" s="78" t="s">
        <v>215</v>
      </c>
      <c r="B645" s="132"/>
      <c r="C645" s="132"/>
      <c r="D645" s="128">
        <f aca="true" t="shared" si="32" ref="D645:D650">D652*D659</f>
        <v>9000</v>
      </c>
      <c r="E645" s="133"/>
      <c r="F645" s="128">
        <f aca="true" t="shared" si="33" ref="F645:G648">F652*F659</f>
        <v>9000</v>
      </c>
      <c r="G645" s="128">
        <f t="shared" si="33"/>
        <v>9600</v>
      </c>
      <c r="H645" s="133"/>
      <c r="I645" s="133"/>
      <c r="J645" s="128">
        <f aca="true" t="shared" si="34" ref="J645:J650">J652*J659</f>
        <v>9600</v>
      </c>
      <c r="K645" s="133"/>
      <c r="L645" s="131"/>
      <c r="M645" s="131"/>
      <c r="N645" s="128">
        <f aca="true" t="shared" si="35" ref="N645:N650">N652*N659</f>
        <v>10200</v>
      </c>
      <c r="O645" s="133"/>
      <c r="P645" s="128">
        <f aca="true" t="shared" si="36" ref="P645:P650">P652*P659</f>
        <v>10200</v>
      </c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  <c r="CC645" s="124"/>
      <c r="CD645" s="124"/>
      <c r="CE645" s="124"/>
      <c r="CF645" s="124"/>
      <c r="CG645" s="124"/>
      <c r="CH645" s="124"/>
      <c r="CI645" s="124"/>
      <c r="CJ645" s="124"/>
      <c r="CK645" s="124"/>
      <c r="CL645" s="124"/>
      <c r="CM645" s="124"/>
      <c r="CN645" s="124"/>
      <c r="CO645" s="124"/>
      <c r="CP645" s="124"/>
      <c r="CQ645" s="124"/>
      <c r="CR645" s="124"/>
      <c r="CS645" s="124"/>
      <c r="CT645" s="124"/>
      <c r="CU645" s="124"/>
      <c r="CV645" s="124"/>
      <c r="CW645" s="124"/>
      <c r="CX645" s="124"/>
      <c r="CY645" s="124"/>
      <c r="CZ645" s="124"/>
      <c r="DA645" s="124"/>
      <c r="DB645" s="124"/>
      <c r="DC645" s="124"/>
      <c r="DD645" s="124"/>
      <c r="DE645" s="124"/>
      <c r="DF645" s="124"/>
      <c r="DG645" s="124"/>
      <c r="DH645" s="124"/>
      <c r="DI645" s="124"/>
      <c r="DJ645" s="124"/>
      <c r="DK645" s="124"/>
      <c r="DL645" s="124"/>
      <c r="DM645" s="124"/>
      <c r="DN645" s="124"/>
      <c r="DO645" s="124"/>
      <c r="DP645" s="124"/>
      <c r="DQ645" s="124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  <c r="EG645" s="124"/>
      <c r="EH645" s="124"/>
      <c r="EI645" s="124"/>
      <c r="EJ645" s="124"/>
      <c r="EK645" s="124"/>
      <c r="EL645" s="124"/>
      <c r="EM645" s="124"/>
      <c r="EN645" s="124"/>
      <c r="EO645" s="124"/>
      <c r="EP645" s="124"/>
      <c r="EQ645" s="124"/>
      <c r="ER645" s="124"/>
      <c r="ES645" s="124"/>
      <c r="ET645" s="124"/>
      <c r="EU645" s="124"/>
      <c r="EV645" s="124"/>
      <c r="EW645" s="124"/>
      <c r="EX645" s="124"/>
      <c r="EY645" s="124"/>
      <c r="EZ645" s="124"/>
      <c r="FA645" s="124"/>
      <c r="FB645" s="124"/>
      <c r="FC645" s="124"/>
      <c r="FD645" s="124"/>
      <c r="FE645" s="124"/>
      <c r="FF645" s="124"/>
      <c r="FG645" s="124"/>
      <c r="FH645" s="124"/>
      <c r="FI645" s="124"/>
      <c r="FJ645" s="124"/>
      <c r="FK645" s="124"/>
      <c r="FL645" s="124"/>
      <c r="FM645" s="124"/>
      <c r="FN645" s="124"/>
      <c r="FO645" s="124"/>
      <c r="FP645" s="124"/>
      <c r="FQ645" s="124"/>
      <c r="FR645" s="124"/>
      <c r="FS645" s="124"/>
      <c r="FT645" s="124"/>
      <c r="FU645" s="124"/>
      <c r="FV645" s="124"/>
      <c r="FW645" s="124"/>
      <c r="FX645" s="124"/>
      <c r="FY645" s="124"/>
      <c r="FZ645" s="124"/>
      <c r="GA645" s="124"/>
      <c r="GB645" s="124"/>
      <c r="GC645" s="124"/>
      <c r="GD645" s="124"/>
      <c r="GE645" s="124"/>
      <c r="GF645" s="124"/>
      <c r="GG645" s="124"/>
      <c r="GH645" s="124"/>
      <c r="GI645" s="124"/>
      <c r="GJ645" s="124"/>
      <c r="GK645" s="124"/>
      <c r="GL645" s="124"/>
      <c r="GM645" s="124"/>
      <c r="GN645" s="124"/>
      <c r="GO645" s="124"/>
      <c r="GP645" s="124"/>
      <c r="GQ645" s="124"/>
      <c r="GR645" s="124"/>
      <c r="GS645" s="124"/>
      <c r="GT645" s="124"/>
      <c r="GU645" s="124"/>
      <c r="GV645" s="124"/>
      <c r="GW645" s="124"/>
      <c r="GX645" s="124"/>
      <c r="GY645" s="124"/>
      <c r="GZ645" s="124"/>
      <c r="HA645" s="124"/>
      <c r="HB645" s="124"/>
      <c r="HC645" s="124"/>
      <c r="HD645" s="124"/>
      <c r="HE645" s="124"/>
      <c r="HF645" s="124"/>
      <c r="HG645" s="124"/>
      <c r="HH645" s="124"/>
      <c r="HI645" s="124"/>
    </row>
    <row r="646" spans="1:217" s="93" customFormat="1" ht="22.5" hidden="1">
      <c r="A646" s="78" t="s">
        <v>216</v>
      </c>
      <c r="B646" s="132"/>
      <c r="C646" s="132"/>
      <c r="D646" s="128">
        <f t="shared" si="32"/>
        <v>28200</v>
      </c>
      <c r="E646" s="133"/>
      <c r="F646" s="128">
        <f t="shared" si="33"/>
        <v>28200</v>
      </c>
      <c r="G646" s="128">
        <f t="shared" si="33"/>
        <v>30000</v>
      </c>
      <c r="H646" s="133"/>
      <c r="I646" s="133"/>
      <c r="J646" s="128">
        <f t="shared" si="34"/>
        <v>30000</v>
      </c>
      <c r="K646" s="133"/>
      <c r="L646" s="131"/>
      <c r="M646" s="131"/>
      <c r="N646" s="128">
        <f t="shared" si="35"/>
        <v>31800</v>
      </c>
      <c r="O646" s="133"/>
      <c r="P646" s="128">
        <f t="shared" si="36"/>
        <v>31800</v>
      </c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4"/>
      <c r="AI646" s="124"/>
      <c r="AJ646" s="124"/>
      <c r="AK646" s="124"/>
      <c r="AL646" s="124"/>
      <c r="AM646" s="124"/>
      <c r="AN646" s="124"/>
      <c r="AO646" s="124"/>
      <c r="AP646" s="124"/>
      <c r="AQ646" s="124"/>
      <c r="AR646" s="124"/>
      <c r="AS646" s="124"/>
      <c r="AT646" s="124"/>
      <c r="AU646" s="124"/>
      <c r="AV646" s="124"/>
      <c r="AW646" s="124"/>
      <c r="AX646" s="124"/>
      <c r="AY646" s="124"/>
      <c r="AZ646" s="124"/>
      <c r="BA646" s="124"/>
      <c r="BB646" s="124"/>
      <c r="BC646" s="124"/>
      <c r="BD646" s="124"/>
      <c r="BE646" s="124"/>
      <c r="BF646" s="124"/>
      <c r="BG646" s="124"/>
      <c r="BH646" s="124"/>
      <c r="BI646" s="124"/>
      <c r="BJ646" s="124"/>
      <c r="BK646" s="124"/>
      <c r="BL646" s="124"/>
      <c r="BM646" s="124"/>
      <c r="BN646" s="124"/>
      <c r="BO646" s="124"/>
      <c r="BP646" s="124"/>
      <c r="BQ646" s="124"/>
      <c r="BR646" s="124"/>
      <c r="BS646" s="124"/>
      <c r="BT646" s="124"/>
      <c r="BU646" s="124"/>
      <c r="BV646" s="124"/>
      <c r="BW646" s="124"/>
      <c r="BX646" s="124"/>
      <c r="BY646" s="124"/>
      <c r="BZ646" s="124"/>
      <c r="CA646" s="124"/>
      <c r="CB646" s="124"/>
      <c r="CC646" s="124"/>
      <c r="CD646" s="124"/>
      <c r="CE646" s="124"/>
      <c r="CF646" s="124"/>
      <c r="CG646" s="124"/>
      <c r="CH646" s="124"/>
      <c r="CI646" s="124"/>
      <c r="CJ646" s="124"/>
      <c r="CK646" s="124"/>
      <c r="CL646" s="124"/>
      <c r="CM646" s="124"/>
      <c r="CN646" s="124"/>
      <c r="CO646" s="124"/>
      <c r="CP646" s="124"/>
      <c r="CQ646" s="124"/>
      <c r="CR646" s="124"/>
      <c r="CS646" s="124"/>
      <c r="CT646" s="124"/>
      <c r="CU646" s="124"/>
      <c r="CV646" s="124"/>
      <c r="CW646" s="124"/>
      <c r="CX646" s="124"/>
      <c r="CY646" s="124"/>
      <c r="CZ646" s="124"/>
      <c r="DA646" s="124"/>
      <c r="DB646" s="124"/>
      <c r="DC646" s="124"/>
      <c r="DD646" s="124"/>
      <c r="DE646" s="124"/>
      <c r="DF646" s="124"/>
      <c r="DG646" s="124"/>
      <c r="DH646" s="124"/>
      <c r="DI646" s="124"/>
      <c r="DJ646" s="124"/>
      <c r="DK646" s="124"/>
      <c r="DL646" s="124"/>
      <c r="DM646" s="124"/>
      <c r="DN646" s="124"/>
      <c r="DO646" s="124"/>
      <c r="DP646" s="124"/>
      <c r="DQ646" s="124"/>
      <c r="DR646" s="124"/>
      <c r="DS646" s="124"/>
      <c r="DT646" s="124"/>
      <c r="DU646" s="124"/>
      <c r="DV646" s="124"/>
      <c r="DW646" s="124"/>
      <c r="DX646" s="124"/>
      <c r="DY646" s="124"/>
      <c r="DZ646" s="124"/>
      <c r="EA646" s="124"/>
      <c r="EB646" s="124"/>
      <c r="EC646" s="124"/>
      <c r="ED646" s="124"/>
      <c r="EE646" s="124"/>
      <c r="EF646" s="124"/>
      <c r="EG646" s="124"/>
      <c r="EH646" s="124"/>
      <c r="EI646" s="124"/>
      <c r="EJ646" s="124"/>
      <c r="EK646" s="124"/>
      <c r="EL646" s="124"/>
      <c r="EM646" s="124"/>
      <c r="EN646" s="124"/>
      <c r="EO646" s="124"/>
      <c r="EP646" s="124"/>
      <c r="EQ646" s="124"/>
      <c r="ER646" s="124"/>
      <c r="ES646" s="124"/>
      <c r="ET646" s="124"/>
      <c r="EU646" s="124"/>
      <c r="EV646" s="124"/>
      <c r="EW646" s="124"/>
      <c r="EX646" s="124"/>
      <c r="EY646" s="124"/>
      <c r="EZ646" s="124"/>
      <c r="FA646" s="124"/>
      <c r="FB646" s="124"/>
      <c r="FC646" s="124"/>
      <c r="FD646" s="124"/>
      <c r="FE646" s="124"/>
      <c r="FF646" s="124"/>
      <c r="FG646" s="124"/>
      <c r="FH646" s="124"/>
      <c r="FI646" s="124"/>
      <c r="FJ646" s="124"/>
      <c r="FK646" s="124"/>
      <c r="FL646" s="124"/>
      <c r="FM646" s="124"/>
      <c r="FN646" s="124"/>
      <c r="FO646" s="124"/>
      <c r="FP646" s="124"/>
      <c r="FQ646" s="124"/>
      <c r="FR646" s="124"/>
      <c r="FS646" s="124"/>
      <c r="FT646" s="124"/>
      <c r="FU646" s="124"/>
      <c r="FV646" s="124"/>
      <c r="FW646" s="124"/>
      <c r="FX646" s="124"/>
      <c r="FY646" s="124"/>
      <c r="FZ646" s="124"/>
      <c r="GA646" s="124"/>
      <c r="GB646" s="124"/>
      <c r="GC646" s="124"/>
      <c r="GD646" s="124"/>
      <c r="GE646" s="124"/>
      <c r="GF646" s="124"/>
      <c r="GG646" s="124"/>
      <c r="GH646" s="124"/>
      <c r="GI646" s="124"/>
      <c r="GJ646" s="124"/>
      <c r="GK646" s="124"/>
      <c r="GL646" s="124"/>
      <c r="GM646" s="124"/>
      <c r="GN646" s="124"/>
      <c r="GO646" s="124"/>
      <c r="GP646" s="124"/>
      <c r="GQ646" s="124"/>
      <c r="GR646" s="124"/>
      <c r="GS646" s="124"/>
      <c r="GT646" s="124"/>
      <c r="GU646" s="124"/>
      <c r="GV646" s="124"/>
      <c r="GW646" s="124"/>
      <c r="GX646" s="124"/>
      <c r="GY646" s="124"/>
      <c r="GZ646" s="124"/>
      <c r="HA646" s="124"/>
      <c r="HB646" s="124"/>
      <c r="HC646" s="124"/>
      <c r="HD646" s="124"/>
      <c r="HE646" s="124"/>
      <c r="HF646" s="124"/>
      <c r="HG646" s="124"/>
      <c r="HH646" s="124"/>
      <c r="HI646" s="124"/>
    </row>
    <row r="647" spans="1:217" s="93" customFormat="1" ht="33.75" hidden="1">
      <c r="A647" s="78" t="s">
        <v>217</v>
      </c>
      <c r="B647" s="132"/>
      <c r="C647" s="132"/>
      <c r="D647" s="128">
        <f t="shared" si="32"/>
        <v>49950</v>
      </c>
      <c r="E647" s="133"/>
      <c r="F647" s="128">
        <f t="shared" si="33"/>
        <v>49950</v>
      </c>
      <c r="G647" s="128">
        <f t="shared" si="33"/>
        <v>53250</v>
      </c>
      <c r="H647" s="133"/>
      <c r="I647" s="133"/>
      <c r="J647" s="128">
        <f t="shared" si="34"/>
        <v>53250</v>
      </c>
      <c r="K647" s="133"/>
      <c r="L647" s="131"/>
      <c r="M647" s="131"/>
      <c r="N647" s="128">
        <f t="shared" si="35"/>
        <v>56400</v>
      </c>
      <c r="O647" s="133"/>
      <c r="P647" s="128">
        <f t="shared" si="36"/>
        <v>56400</v>
      </c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  <c r="CC647" s="124"/>
      <c r="CD647" s="124"/>
      <c r="CE647" s="124"/>
      <c r="CF647" s="124"/>
      <c r="CG647" s="124"/>
      <c r="CH647" s="124"/>
      <c r="CI647" s="124"/>
      <c r="CJ647" s="124"/>
      <c r="CK647" s="124"/>
      <c r="CL647" s="124"/>
      <c r="CM647" s="124"/>
      <c r="CN647" s="124"/>
      <c r="CO647" s="124"/>
      <c r="CP647" s="124"/>
      <c r="CQ647" s="124"/>
      <c r="CR647" s="124"/>
      <c r="CS647" s="124"/>
      <c r="CT647" s="124"/>
      <c r="CU647" s="124"/>
      <c r="CV647" s="124"/>
      <c r="CW647" s="124"/>
      <c r="CX647" s="124"/>
      <c r="CY647" s="124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124"/>
      <c r="DP647" s="124"/>
      <c r="DQ647" s="124"/>
      <c r="DR647" s="124"/>
      <c r="DS647" s="124"/>
      <c r="DT647" s="124"/>
      <c r="DU647" s="124"/>
      <c r="DV647" s="124"/>
      <c r="DW647" s="124"/>
      <c r="DX647" s="124"/>
      <c r="DY647" s="124"/>
      <c r="DZ647" s="124"/>
      <c r="EA647" s="124"/>
      <c r="EB647" s="124"/>
      <c r="EC647" s="124"/>
      <c r="ED647" s="124"/>
      <c r="EE647" s="124"/>
      <c r="EF647" s="124"/>
      <c r="EG647" s="124"/>
      <c r="EH647" s="124"/>
      <c r="EI647" s="124"/>
      <c r="EJ647" s="124"/>
      <c r="EK647" s="124"/>
      <c r="EL647" s="124"/>
      <c r="EM647" s="124"/>
      <c r="EN647" s="124"/>
      <c r="EO647" s="124"/>
      <c r="EP647" s="124"/>
      <c r="EQ647" s="124"/>
      <c r="ER647" s="124"/>
      <c r="ES647" s="124"/>
      <c r="ET647" s="124"/>
      <c r="EU647" s="124"/>
      <c r="EV647" s="124"/>
      <c r="EW647" s="124"/>
      <c r="EX647" s="124"/>
      <c r="EY647" s="124"/>
      <c r="EZ647" s="124"/>
      <c r="FA647" s="124"/>
      <c r="FB647" s="124"/>
      <c r="FC647" s="124"/>
      <c r="FD647" s="124"/>
      <c r="FE647" s="124"/>
      <c r="FF647" s="124"/>
      <c r="FG647" s="124"/>
      <c r="FH647" s="124"/>
      <c r="FI647" s="124"/>
      <c r="FJ647" s="124"/>
      <c r="FK647" s="124"/>
      <c r="FL647" s="124"/>
      <c r="FM647" s="124"/>
      <c r="FN647" s="124"/>
      <c r="FO647" s="124"/>
      <c r="FP647" s="124"/>
      <c r="FQ647" s="124"/>
      <c r="FR647" s="124"/>
      <c r="FS647" s="124"/>
      <c r="FT647" s="124"/>
      <c r="FU647" s="124"/>
      <c r="FV647" s="124"/>
      <c r="FW647" s="124"/>
      <c r="FX647" s="124"/>
      <c r="FY647" s="124"/>
      <c r="FZ647" s="124"/>
      <c r="GA647" s="124"/>
      <c r="GB647" s="124"/>
      <c r="GC647" s="124"/>
      <c r="GD647" s="124"/>
      <c r="GE647" s="124"/>
      <c r="GF647" s="124"/>
      <c r="GG647" s="124"/>
      <c r="GH647" s="124"/>
      <c r="GI647" s="124"/>
      <c r="GJ647" s="124"/>
      <c r="GK647" s="124"/>
      <c r="GL647" s="124"/>
      <c r="GM647" s="124"/>
      <c r="GN647" s="124"/>
      <c r="GO647" s="124"/>
      <c r="GP647" s="124"/>
      <c r="GQ647" s="124"/>
      <c r="GR647" s="124"/>
      <c r="GS647" s="124"/>
      <c r="GT647" s="124"/>
      <c r="GU647" s="124"/>
      <c r="GV647" s="124"/>
      <c r="GW647" s="124"/>
      <c r="GX647" s="124"/>
      <c r="GY647" s="124"/>
      <c r="GZ647" s="124"/>
      <c r="HA647" s="124"/>
      <c r="HB647" s="124"/>
      <c r="HC647" s="124"/>
      <c r="HD647" s="124"/>
      <c r="HE647" s="124"/>
      <c r="HF647" s="124"/>
      <c r="HG647" s="124"/>
      <c r="HH647" s="124"/>
      <c r="HI647" s="124"/>
    </row>
    <row r="648" spans="1:217" s="93" customFormat="1" ht="33.75" hidden="1">
      <c r="A648" s="78" t="s">
        <v>218</v>
      </c>
      <c r="B648" s="132"/>
      <c r="C648" s="132"/>
      <c r="D648" s="128">
        <f t="shared" si="32"/>
        <v>31050</v>
      </c>
      <c r="E648" s="128"/>
      <c r="F648" s="128">
        <f t="shared" si="33"/>
        <v>31050</v>
      </c>
      <c r="G648" s="128">
        <f t="shared" si="33"/>
        <v>33300</v>
      </c>
      <c r="H648" s="128"/>
      <c r="I648" s="128"/>
      <c r="J648" s="128">
        <f t="shared" si="34"/>
        <v>33300</v>
      </c>
      <c r="K648" s="128"/>
      <c r="L648" s="135"/>
      <c r="M648" s="135"/>
      <c r="N648" s="128">
        <f t="shared" si="35"/>
        <v>35550</v>
      </c>
      <c r="O648" s="128"/>
      <c r="P648" s="128">
        <f t="shared" si="36"/>
        <v>35550</v>
      </c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  <c r="AD648" s="124"/>
      <c r="AE648" s="124"/>
      <c r="AF648" s="124"/>
      <c r="AG648" s="124"/>
      <c r="AH648" s="124"/>
      <c r="AI648" s="124"/>
      <c r="AJ648" s="124"/>
      <c r="AK648" s="124"/>
      <c r="AL648" s="124"/>
      <c r="AM648" s="124"/>
      <c r="AN648" s="124"/>
      <c r="AO648" s="124"/>
      <c r="AP648" s="124"/>
      <c r="AQ648" s="124"/>
      <c r="AR648" s="124"/>
      <c r="AS648" s="124"/>
      <c r="AT648" s="124"/>
      <c r="AU648" s="124"/>
      <c r="AV648" s="124"/>
      <c r="AW648" s="124"/>
      <c r="AX648" s="124"/>
      <c r="AY648" s="124"/>
      <c r="AZ648" s="124"/>
      <c r="BA648" s="124"/>
      <c r="BB648" s="124"/>
      <c r="BC648" s="124"/>
      <c r="BD648" s="124"/>
      <c r="BE648" s="124"/>
      <c r="BF648" s="124"/>
      <c r="BG648" s="124"/>
      <c r="BH648" s="124"/>
      <c r="BI648" s="124"/>
      <c r="BJ648" s="124"/>
      <c r="BK648" s="124"/>
      <c r="BL648" s="124"/>
      <c r="BM648" s="124"/>
      <c r="BN648" s="124"/>
      <c r="BO648" s="124"/>
      <c r="BP648" s="124"/>
      <c r="BQ648" s="124"/>
      <c r="BR648" s="124"/>
      <c r="BS648" s="124"/>
      <c r="BT648" s="124"/>
      <c r="BU648" s="124"/>
      <c r="BV648" s="124"/>
      <c r="BW648" s="124"/>
      <c r="BX648" s="124"/>
      <c r="BY648" s="124"/>
      <c r="BZ648" s="124"/>
      <c r="CA648" s="124"/>
      <c r="CB648" s="124"/>
      <c r="CC648" s="124"/>
      <c r="CD648" s="124"/>
      <c r="CE648" s="124"/>
      <c r="CF648" s="124"/>
      <c r="CG648" s="124"/>
      <c r="CH648" s="124"/>
      <c r="CI648" s="124"/>
      <c r="CJ648" s="124"/>
      <c r="CK648" s="124"/>
      <c r="CL648" s="124"/>
      <c r="CM648" s="124"/>
      <c r="CN648" s="124"/>
      <c r="CO648" s="124"/>
      <c r="CP648" s="124"/>
      <c r="CQ648" s="124"/>
      <c r="CR648" s="124"/>
      <c r="CS648" s="124"/>
      <c r="CT648" s="124"/>
      <c r="CU648" s="124"/>
      <c r="CV648" s="124"/>
      <c r="CW648" s="124"/>
      <c r="CX648" s="124"/>
      <c r="CY648" s="124"/>
      <c r="CZ648" s="124"/>
      <c r="DA648" s="124"/>
      <c r="DB648" s="124"/>
      <c r="DC648" s="124"/>
      <c r="DD648" s="124"/>
      <c r="DE648" s="124"/>
      <c r="DF648" s="124"/>
      <c r="DG648" s="124"/>
      <c r="DH648" s="124"/>
      <c r="DI648" s="124"/>
      <c r="DJ648" s="124"/>
      <c r="DK648" s="124"/>
      <c r="DL648" s="124"/>
      <c r="DM648" s="124"/>
      <c r="DN648" s="124"/>
      <c r="DO648" s="124"/>
      <c r="DP648" s="124"/>
      <c r="DQ648" s="124"/>
      <c r="DR648" s="124"/>
      <c r="DS648" s="124"/>
      <c r="DT648" s="124"/>
      <c r="DU648" s="124"/>
      <c r="DV648" s="124"/>
      <c r="DW648" s="124"/>
      <c r="DX648" s="124"/>
      <c r="DY648" s="124"/>
      <c r="DZ648" s="124"/>
      <c r="EA648" s="124"/>
      <c r="EB648" s="124"/>
      <c r="EC648" s="124"/>
      <c r="ED648" s="124"/>
      <c r="EE648" s="124"/>
      <c r="EF648" s="124"/>
      <c r="EG648" s="124"/>
      <c r="EH648" s="124"/>
      <c r="EI648" s="124"/>
      <c r="EJ648" s="124"/>
      <c r="EK648" s="124"/>
      <c r="EL648" s="124"/>
      <c r="EM648" s="124"/>
      <c r="EN648" s="124"/>
      <c r="EO648" s="124"/>
      <c r="EP648" s="124"/>
      <c r="EQ648" s="124"/>
      <c r="ER648" s="124"/>
      <c r="ES648" s="124"/>
      <c r="ET648" s="124"/>
      <c r="EU648" s="124"/>
      <c r="EV648" s="124"/>
      <c r="EW648" s="124"/>
      <c r="EX648" s="124"/>
      <c r="EY648" s="124"/>
      <c r="EZ648" s="124"/>
      <c r="FA648" s="124"/>
      <c r="FB648" s="124"/>
      <c r="FC648" s="124"/>
      <c r="FD648" s="124"/>
      <c r="FE648" s="124"/>
      <c r="FF648" s="124"/>
      <c r="FG648" s="124"/>
      <c r="FH648" s="124"/>
      <c r="FI648" s="124"/>
      <c r="FJ648" s="124"/>
      <c r="FK648" s="124"/>
      <c r="FL648" s="124"/>
      <c r="FM648" s="124"/>
      <c r="FN648" s="124"/>
      <c r="FO648" s="124"/>
      <c r="FP648" s="124"/>
      <c r="FQ648" s="124"/>
      <c r="FR648" s="124"/>
      <c r="FS648" s="124"/>
      <c r="FT648" s="124"/>
      <c r="FU648" s="124"/>
      <c r="FV648" s="124"/>
      <c r="FW648" s="124"/>
      <c r="FX648" s="124"/>
      <c r="FY648" s="124"/>
      <c r="FZ648" s="124"/>
      <c r="GA648" s="124"/>
      <c r="GB648" s="124"/>
      <c r="GC648" s="124"/>
      <c r="GD648" s="124"/>
      <c r="GE648" s="124"/>
      <c r="GF648" s="124"/>
      <c r="GG648" s="124"/>
      <c r="GH648" s="124"/>
      <c r="GI648" s="124"/>
      <c r="GJ648" s="124"/>
      <c r="GK648" s="124"/>
      <c r="GL648" s="124"/>
      <c r="GM648" s="124"/>
      <c r="GN648" s="124"/>
      <c r="GO648" s="124"/>
      <c r="GP648" s="124"/>
      <c r="GQ648" s="124"/>
      <c r="GR648" s="124"/>
      <c r="GS648" s="124"/>
      <c r="GT648" s="124"/>
      <c r="GU648" s="124"/>
      <c r="GV648" s="124"/>
      <c r="GW648" s="124"/>
      <c r="GX648" s="124"/>
      <c r="GY648" s="124"/>
      <c r="GZ648" s="124"/>
      <c r="HA648" s="124"/>
      <c r="HB648" s="124"/>
      <c r="HC648" s="124"/>
      <c r="HD648" s="124"/>
      <c r="HE648" s="124"/>
      <c r="HF648" s="124"/>
      <c r="HG648" s="124"/>
      <c r="HH648" s="124"/>
      <c r="HI648" s="124"/>
    </row>
    <row r="649" spans="1:217" s="93" customFormat="1" ht="22.5" hidden="1">
      <c r="A649" s="78" t="s">
        <v>219</v>
      </c>
      <c r="B649" s="132"/>
      <c r="C649" s="132"/>
      <c r="D649" s="128">
        <f t="shared" si="32"/>
        <v>7620</v>
      </c>
      <c r="E649" s="128"/>
      <c r="F649" s="128">
        <f>F656*F663</f>
        <v>7620</v>
      </c>
      <c r="G649" s="128">
        <f>G656*G663</f>
        <v>8160</v>
      </c>
      <c r="H649" s="128"/>
      <c r="I649" s="128"/>
      <c r="J649" s="128">
        <f t="shared" si="34"/>
        <v>8160</v>
      </c>
      <c r="K649" s="128"/>
      <c r="L649" s="135"/>
      <c r="M649" s="135"/>
      <c r="N649" s="128">
        <f t="shared" si="35"/>
        <v>8640</v>
      </c>
      <c r="O649" s="128"/>
      <c r="P649" s="128">
        <f t="shared" si="36"/>
        <v>8640</v>
      </c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/>
      <c r="AE649" s="124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124"/>
      <c r="AP649" s="124"/>
      <c r="AQ649" s="124"/>
      <c r="AR649" s="124"/>
      <c r="AS649" s="124"/>
      <c r="AT649" s="124"/>
      <c r="AU649" s="124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24"/>
      <c r="CA649" s="124"/>
      <c r="CB649" s="124"/>
      <c r="CC649" s="124"/>
      <c r="CD649" s="124"/>
      <c r="CE649" s="124"/>
      <c r="CF649" s="124"/>
      <c r="CG649" s="124"/>
      <c r="CH649" s="124"/>
      <c r="CI649" s="124"/>
      <c r="CJ649" s="124"/>
      <c r="CK649" s="124"/>
      <c r="CL649" s="124"/>
      <c r="CM649" s="124"/>
      <c r="CN649" s="124"/>
      <c r="CO649" s="124"/>
      <c r="CP649" s="124"/>
      <c r="CQ649" s="124"/>
      <c r="CR649" s="124"/>
      <c r="CS649" s="124"/>
      <c r="CT649" s="124"/>
      <c r="CU649" s="124"/>
      <c r="CV649" s="124"/>
      <c r="CW649" s="124"/>
      <c r="CX649" s="124"/>
      <c r="CY649" s="124"/>
      <c r="CZ649" s="124"/>
      <c r="DA649" s="124"/>
      <c r="DB649" s="124"/>
      <c r="DC649" s="124"/>
      <c r="DD649" s="124"/>
      <c r="DE649" s="124"/>
      <c r="DF649" s="124"/>
      <c r="DG649" s="124"/>
      <c r="DH649" s="124"/>
      <c r="DI649" s="124"/>
      <c r="DJ649" s="124"/>
      <c r="DK649" s="124"/>
      <c r="DL649" s="124"/>
      <c r="DM649" s="124"/>
      <c r="DN649" s="124"/>
      <c r="DO649" s="124"/>
      <c r="DP649" s="124"/>
      <c r="DQ649" s="124"/>
      <c r="DR649" s="124"/>
      <c r="DS649" s="124"/>
      <c r="DT649" s="124"/>
      <c r="DU649" s="124"/>
      <c r="DV649" s="124"/>
      <c r="DW649" s="124"/>
      <c r="DX649" s="124"/>
      <c r="DY649" s="124"/>
      <c r="DZ649" s="124"/>
      <c r="EA649" s="124"/>
      <c r="EB649" s="124"/>
      <c r="EC649" s="124"/>
      <c r="ED649" s="124"/>
      <c r="EE649" s="124"/>
      <c r="EF649" s="124"/>
      <c r="EG649" s="124"/>
      <c r="EH649" s="124"/>
      <c r="EI649" s="124"/>
      <c r="EJ649" s="124"/>
      <c r="EK649" s="124"/>
      <c r="EL649" s="124"/>
      <c r="EM649" s="124"/>
      <c r="EN649" s="124"/>
      <c r="EO649" s="124"/>
      <c r="EP649" s="124"/>
      <c r="EQ649" s="124"/>
      <c r="ER649" s="124"/>
      <c r="ES649" s="124"/>
      <c r="ET649" s="124"/>
      <c r="EU649" s="124"/>
      <c r="EV649" s="124"/>
      <c r="EW649" s="124"/>
      <c r="EX649" s="124"/>
      <c r="EY649" s="124"/>
      <c r="EZ649" s="124"/>
      <c r="FA649" s="124"/>
      <c r="FB649" s="124"/>
      <c r="FC649" s="124"/>
      <c r="FD649" s="124"/>
      <c r="FE649" s="124"/>
      <c r="FF649" s="124"/>
      <c r="FG649" s="124"/>
      <c r="FH649" s="124"/>
      <c r="FI649" s="124"/>
      <c r="FJ649" s="124"/>
      <c r="FK649" s="124"/>
      <c r="FL649" s="124"/>
      <c r="FM649" s="124"/>
      <c r="FN649" s="124"/>
      <c r="FO649" s="124"/>
      <c r="FP649" s="124"/>
      <c r="FQ649" s="124"/>
      <c r="FR649" s="124"/>
      <c r="FS649" s="124"/>
      <c r="FT649" s="124"/>
      <c r="FU649" s="124"/>
      <c r="FV649" s="124"/>
      <c r="FW649" s="124"/>
      <c r="FX649" s="124"/>
      <c r="FY649" s="124"/>
      <c r="FZ649" s="124"/>
      <c r="GA649" s="124"/>
      <c r="GB649" s="124"/>
      <c r="GC649" s="124"/>
      <c r="GD649" s="124"/>
      <c r="GE649" s="124"/>
      <c r="GF649" s="124"/>
      <c r="GG649" s="124"/>
      <c r="GH649" s="124"/>
      <c r="GI649" s="124"/>
      <c r="GJ649" s="124"/>
      <c r="GK649" s="124"/>
      <c r="GL649" s="124"/>
      <c r="GM649" s="124"/>
      <c r="GN649" s="124"/>
      <c r="GO649" s="124"/>
      <c r="GP649" s="124"/>
      <c r="GQ649" s="124"/>
      <c r="GR649" s="124"/>
      <c r="GS649" s="124"/>
      <c r="GT649" s="124"/>
      <c r="GU649" s="124"/>
      <c r="GV649" s="124"/>
      <c r="GW649" s="124"/>
      <c r="GX649" s="124"/>
      <c r="GY649" s="124"/>
      <c r="GZ649" s="124"/>
      <c r="HA649" s="124"/>
      <c r="HB649" s="124"/>
      <c r="HC649" s="124"/>
      <c r="HD649" s="124"/>
      <c r="HE649" s="124"/>
      <c r="HF649" s="124"/>
      <c r="HG649" s="124"/>
      <c r="HH649" s="124"/>
      <c r="HI649" s="124"/>
    </row>
    <row r="650" spans="1:217" s="93" customFormat="1" ht="33.75" hidden="1">
      <c r="A650" s="78" t="s">
        <v>198</v>
      </c>
      <c r="B650" s="132"/>
      <c r="C650" s="132"/>
      <c r="D650" s="128">
        <f t="shared" si="32"/>
        <v>1920</v>
      </c>
      <c r="E650" s="128"/>
      <c r="F650" s="128">
        <f>F657*F664</f>
        <v>1920</v>
      </c>
      <c r="G650" s="128">
        <f>G657*G664</f>
        <v>1920</v>
      </c>
      <c r="H650" s="128"/>
      <c r="I650" s="128"/>
      <c r="J650" s="128">
        <f t="shared" si="34"/>
        <v>1920</v>
      </c>
      <c r="K650" s="128"/>
      <c r="L650" s="135"/>
      <c r="M650" s="135"/>
      <c r="N650" s="128">
        <f t="shared" si="35"/>
        <v>1920</v>
      </c>
      <c r="O650" s="128"/>
      <c r="P650" s="128">
        <f t="shared" si="36"/>
        <v>1920</v>
      </c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4"/>
      <c r="AI650" s="124"/>
      <c r="AJ650" s="124"/>
      <c r="AK650" s="124"/>
      <c r="AL650" s="124"/>
      <c r="AM650" s="124"/>
      <c r="AN650" s="124"/>
      <c r="AO650" s="124"/>
      <c r="AP650" s="124"/>
      <c r="AQ650" s="124"/>
      <c r="AR650" s="124"/>
      <c r="AS650" s="124"/>
      <c r="AT650" s="124"/>
      <c r="AU650" s="124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  <c r="BQ650" s="124"/>
      <c r="BR650" s="124"/>
      <c r="BS650" s="124"/>
      <c r="BT650" s="124"/>
      <c r="BU650" s="124"/>
      <c r="BV650" s="124"/>
      <c r="BW650" s="124"/>
      <c r="BX650" s="124"/>
      <c r="BY650" s="124"/>
      <c r="BZ650" s="124"/>
      <c r="CA650" s="124"/>
      <c r="CB650" s="124"/>
      <c r="CC650" s="124"/>
      <c r="CD650" s="124"/>
      <c r="CE650" s="124"/>
      <c r="CF650" s="124"/>
      <c r="CG650" s="124"/>
      <c r="CH650" s="124"/>
      <c r="CI650" s="124"/>
      <c r="CJ650" s="124"/>
      <c r="CK650" s="124"/>
      <c r="CL650" s="124"/>
      <c r="CM650" s="124"/>
      <c r="CN650" s="124"/>
      <c r="CO650" s="124"/>
      <c r="CP650" s="124"/>
      <c r="CQ650" s="124"/>
      <c r="CR650" s="124"/>
      <c r="CS650" s="124"/>
      <c r="CT650" s="124"/>
      <c r="CU650" s="124"/>
      <c r="CV650" s="124"/>
      <c r="CW650" s="124"/>
      <c r="CX650" s="124"/>
      <c r="CY650" s="124"/>
      <c r="CZ650" s="124"/>
      <c r="DA650" s="124"/>
      <c r="DB650" s="124"/>
      <c r="DC650" s="124"/>
      <c r="DD650" s="124"/>
      <c r="DE650" s="124"/>
      <c r="DF650" s="124"/>
      <c r="DG650" s="124"/>
      <c r="DH650" s="124"/>
      <c r="DI650" s="124"/>
      <c r="DJ650" s="124"/>
      <c r="DK650" s="124"/>
      <c r="DL650" s="124"/>
      <c r="DM650" s="124"/>
      <c r="DN650" s="124"/>
      <c r="DO650" s="124"/>
      <c r="DP650" s="124"/>
      <c r="DQ650" s="124"/>
      <c r="DR650" s="124"/>
      <c r="DS650" s="124"/>
      <c r="DT650" s="124"/>
      <c r="DU650" s="124"/>
      <c r="DV650" s="124"/>
      <c r="DW650" s="124"/>
      <c r="DX650" s="124"/>
      <c r="DY650" s="124"/>
      <c r="DZ650" s="124"/>
      <c r="EA650" s="124"/>
      <c r="EB650" s="124"/>
      <c r="EC650" s="124"/>
      <c r="ED650" s="124"/>
      <c r="EE650" s="124"/>
      <c r="EF650" s="124"/>
      <c r="EG650" s="124"/>
      <c r="EH650" s="124"/>
      <c r="EI650" s="124"/>
      <c r="EJ650" s="124"/>
      <c r="EK650" s="124"/>
      <c r="EL650" s="124"/>
      <c r="EM650" s="124"/>
      <c r="EN650" s="124"/>
      <c r="EO650" s="124"/>
      <c r="EP650" s="124"/>
      <c r="EQ650" s="124"/>
      <c r="ER650" s="124"/>
      <c r="ES650" s="124"/>
      <c r="ET650" s="124"/>
      <c r="EU650" s="124"/>
      <c r="EV650" s="124"/>
      <c r="EW650" s="124"/>
      <c r="EX650" s="124"/>
      <c r="EY650" s="124"/>
      <c r="EZ650" s="124"/>
      <c r="FA650" s="124"/>
      <c r="FB650" s="124"/>
      <c r="FC650" s="124"/>
      <c r="FD650" s="124"/>
      <c r="FE650" s="124"/>
      <c r="FF650" s="124"/>
      <c r="FG650" s="124"/>
      <c r="FH650" s="124"/>
      <c r="FI650" s="124"/>
      <c r="FJ650" s="124"/>
      <c r="FK650" s="124"/>
      <c r="FL650" s="124"/>
      <c r="FM650" s="124"/>
      <c r="FN650" s="124"/>
      <c r="FO650" s="124"/>
      <c r="FP650" s="124"/>
      <c r="FQ650" s="124"/>
      <c r="FR650" s="124"/>
      <c r="FS650" s="124"/>
      <c r="FT650" s="124"/>
      <c r="FU650" s="124"/>
      <c r="FV650" s="124"/>
      <c r="FW650" s="124"/>
      <c r="FX650" s="124"/>
      <c r="FY650" s="124"/>
      <c r="FZ650" s="124"/>
      <c r="GA650" s="124"/>
      <c r="GB650" s="124"/>
      <c r="GC650" s="124"/>
      <c r="GD650" s="124"/>
      <c r="GE650" s="124"/>
      <c r="GF650" s="124"/>
      <c r="GG650" s="124"/>
      <c r="GH650" s="124"/>
      <c r="GI650" s="124"/>
      <c r="GJ650" s="124"/>
      <c r="GK650" s="124"/>
      <c r="GL650" s="124"/>
      <c r="GM650" s="124"/>
      <c r="GN650" s="124"/>
      <c r="GO650" s="124"/>
      <c r="GP650" s="124"/>
      <c r="GQ650" s="124"/>
      <c r="GR650" s="124"/>
      <c r="GS650" s="124"/>
      <c r="GT650" s="124"/>
      <c r="GU650" s="124"/>
      <c r="GV650" s="124"/>
      <c r="GW650" s="124"/>
      <c r="GX650" s="124"/>
      <c r="GY650" s="124"/>
      <c r="GZ650" s="124"/>
      <c r="HA650" s="124"/>
      <c r="HB650" s="124"/>
      <c r="HC650" s="124"/>
      <c r="HD650" s="124"/>
      <c r="HE650" s="124"/>
      <c r="HF650" s="124"/>
      <c r="HG650" s="124"/>
      <c r="HH650" s="124"/>
      <c r="HI650" s="124"/>
    </row>
    <row r="651" spans="1:217" s="162" customFormat="1" ht="11.25" hidden="1">
      <c r="A651" s="134" t="s">
        <v>3</v>
      </c>
      <c r="B651" s="134"/>
      <c r="C651" s="134"/>
      <c r="D651" s="136"/>
      <c r="E651" s="136"/>
      <c r="F651" s="128"/>
      <c r="G651" s="136"/>
      <c r="H651" s="136"/>
      <c r="I651" s="136"/>
      <c r="J651" s="128"/>
      <c r="K651" s="128"/>
      <c r="L651" s="136"/>
      <c r="M651" s="136"/>
      <c r="N651" s="136"/>
      <c r="O651" s="136"/>
      <c r="P651" s="128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  <c r="EK651" s="81"/>
      <c r="EL651" s="81"/>
      <c r="EM651" s="81"/>
      <c r="EN651" s="81"/>
      <c r="EO651" s="81"/>
      <c r="EP651" s="81"/>
      <c r="EQ651" s="81"/>
      <c r="ER651" s="81"/>
      <c r="ES651" s="81"/>
      <c r="ET651" s="81"/>
      <c r="EU651" s="81"/>
      <c r="EV651" s="81"/>
      <c r="EW651" s="81"/>
      <c r="EX651" s="81"/>
      <c r="EY651" s="81"/>
      <c r="EZ651" s="81"/>
      <c r="FA651" s="81"/>
      <c r="FB651" s="81"/>
      <c r="FC651" s="81"/>
      <c r="FD651" s="81"/>
      <c r="FE651" s="81"/>
      <c r="FF651" s="81"/>
      <c r="FG651" s="81"/>
      <c r="FH651" s="81"/>
      <c r="FI651" s="81"/>
      <c r="FJ651" s="81"/>
      <c r="FK651" s="81"/>
      <c r="FL651" s="81"/>
      <c r="FM651" s="81"/>
      <c r="FN651" s="81"/>
      <c r="FO651" s="81"/>
      <c r="FP651" s="81"/>
      <c r="FQ651" s="81"/>
      <c r="FR651" s="81"/>
      <c r="FS651" s="81"/>
      <c r="FT651" s="81"/>
      <c r="FU651" s="81"/>
      <c r="FV651" s="81"/>
      <c r="FW651" s="81"/>
      <c r="FX651" s="81"/>
      <c r="FY651" s="81"/>
      <c r="FZ651" s="81"/>
      <c r="GA651" s="81"/>
      <c r="GB651" s="81"/>
      <c r="GC651" s="81"/>
      <c r="GD651" s="81"/>
      <c r="GE651" s="81"/>
      <c r="GF651" s="81"/>
      <c r="GG651" s="81"/>
      <c r="GH651" s="81"/>
      <c r="GI651" s="81"/>
      <c r="GJ651" s="81"/>
      <c r="GK651" s="81"/>
      <c r="GL651" s="81"/>
      <c r="GM651" s="81"/>
      <c r="GN651" s="81"/>
      <c r="GO651" s="81"/>
      <c r="GP651" s="81"/>
      <c r="GQ651" s="81"/>
      <c r="GR651" s="81"/>
      <c r="GS651" s="81"/>
      <c r="GT651" s="81"/>
      <c r="GU651" s="81"/>
      <c r="GV651" s="81"/>
      <c r="GW651" s="81"/>
      <c r="GX651" s="81"/>
      <c r="GY651" s="81"/>
      <c r="GZ651" s="81"/>
      <c r="HA651" s="81"/>
      <c r="HB651" s="81"/>
      <c r="HC651" s="81"/>
      <c r="HD651" s="81"/>
      <c r="HE651" s="81"/>
      <c r="HF651" s="81"/>
      <c r="HG651" s="81"/>
      <c r="HH651" s="81"/>
      <c r="HI651" s="81"/>
    </row>
    <row r="652" spans="1:217" s="162" customFormat="1" ht="33.75" customHeight="1" hidden="1">
      <c r="A652" s="78" t="s">
        <v>147</v>
      </c>
      <c r="B652" s="137"/>
      <c r="C652" s="137"/>
      <c r="D652" s="138">
        <v>30</v>
      </c>
      <c r="E652" s="139"/>
      <c r="F652" s="138">
        <v>30</v>
      </c>
      <c r="G652" s="138">
        <v>30</v>
      </c>
      <c r="H652" s="139"/>
      <c r="I652" s="139"/>
      <c r="J652" s="138">
        <v>30</v>
      </c>
      <c r="K652" s="139"/>
      <c r="L652" s="139"/>
      <c r="M652" s="139"/>
      <c r="N652" s="138">
        <v>30</v>
      </c>
      <c r="O652" s="139"/>
      <c r="P652" s="138">
        <v>30</v>
      </c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  <c r="EK652" s="81"/>
      <c r="EL652" s="81"/>
      <c r="EM652" s="81"/>
      <c r="EN652" s="81"/>
      <c r="EO652" s="81"/>
      <c r="EP652" s="81"/>
      <c r="EQ652" s="81"/>
      <c r="ER652" s="81"/>
      <c r="ES652" s="81"/>
      <c r="ET652" s="81"/>
      <c r="EU652" s="81"/>
      <c r="EV652" s="81"/>
      <c r="EW652" s="81"/>
      <c r="EX652" s="81"/>
      <c r="EY652" s="81"/>
      <c r="EZ652" s="81"/>
      <c r="FA652" s="81"/>
      <c r="FB652" s="81"/>
      <c r="FC652" s="81"/>
      <c r="FD652" s="81"/>
      <c r="FE652" s="81"/>
      <c r="FF652" s="81"/>
      <c r="FG652" s="81"/>
      <c r="FH652" s="81"/>
      <c r="FI652" s="81"/>
      <c r="FJ652" s="81"/>
      <c r="FK652" s="81"/>
      <c r="FL652" s="81"/>
      <c r="FM652" s="81"/>
      <c r="FN652" s="81"/>
      <c r="FO652" s="81"/>
      <c r="FP652" s="81"/>
      <c r="FQ652" s="81"/>
      <c r="FR652" s="81"/>
      <c r="FS652" s="81"/>
      <c r="FT652" s="81"/>
      <c r="FU652" s="81"/>
      <c r="FV652" s="81"/>
      <c r="FW652" s="81"/>
      <c r="FX652" s="81"/>
      <c r="FY652" s="81"/>
      <c r="FZ652" s="81"/>
      <c r="GA652" s="81"/>
      <c r="GB652" s="81"/>
      <c r="GC652" s="81"/>
      <c r="GD652" s="81"/>
      <c r="GE652" s="81"/>
      <c r="GF652" s="81"/>
      <c r="GG652" s="81"/>
      <c r="GH652" s="81"/>
      <c r="GI652" s="81"/>
      <c r="GJ652" s="81"/>
      <c r="GK652" s="81"/>
      <c r="GL652" s="81"/>
      <c r="GM652" s="81"/>
      <c r="GN652" s="81"/>
      <c r="GO652" s="81"/>
      <c r="GP652" s="81"/>
      <c r="GQ652" s="81"/>
      <c r="GR652" s="81"/>
      <c r="GS652" s="81"/>
      <c r="GT652" s="81"/>
      <c r="GU652" s="81"/>
      <c r="GV652" s="81"/>
      <c r="GW652" s="81"/>
      <c r="GX652" s="81"/>
      <c r="GY652" s="81"/>
      <c r="GZ652" s="81"/>
      <c r="HA652" s="81"/>
      <c r="HB652" s="81"/>
      <c r="HC652" s="81"/>
      <c r="HD652" s="81"/>
      <c r="HE652" s="81"/>
      <c r="HF652" s="81"/>
      <c r="HG652" s="81"/>
      <c r="HH652" s="81"/>
      <c r="HI652" s="81"/>
    </row>
    <row r="653" spans="1:217" s="162" customFormat="1" ht="35.25" customHeight="1" hidden="1">
      <c r="A653" s="78" t="s">
        <v>148</v>
      </c>
      <c r="B653" s="137"/>
      <c r="C653" s="137"/>
      <c r="D653" s="138">
        <v>30</v>
      </c>
      <c r="E653" s="139"/>
      <c r="F653" s="138">
        <v>30</v>
      </c>
      <c r="G653" s="138">
        <v>30</v>
      </c>
      <c r="H653" s="139"/>
      <c r="I653" s="139"/>
      <c r="J653" s="138">
        <v>30</v>
      </c>
      <c r="K653" s="139"/>
      <c r="L653" s="139"/>
      <c r="M653" s="139"/>
      <c r="N653" s="138">
        <v>30</v>
      </c>
      <c r="O653" s="139"/>
      <c r="P653" s="138">
        <v>30</v>
      </c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  <c r="EK653" s="81"/>
      <c r="EL653" s="81"/>
      <c r="EM653" s="81"/>
      <c r="EN653" s="81"/>
      <c r="EO653" s="81"/>
      <c r="EP653" s="81"/>
      <c r="EQ653" s="81"/>
      <c r="ER653" s="81"/>
      <c r="ES653" s="81"/>
      <c r="ET653" s="81"/>
      <c r="EU653" s="81"/>
      <c r="EV653" s="81"/>
      <c r="EW653" s="81"/>
      <c r="EX653" s="81"/>
      <c r="EY653" s="81"/>
      <c r="EZ653" s="81"/>
      <c r="FA653" s="81"/>
      <c r="FB653" s="81"/>
      <c r="FC653" s="81"/>
      <c r="FD653" s="81"/>
      <c r="FE653" s="81"/>
      <c r="FF653" s="81"/>
      <c r="FG653" s="81"/>
      <c r="FH653" s="81"/>
      <c r="FI653" s="81"/>
      <c r="FJ653" s="81"/>
      <c r="FK653" s="81"/>
      <c r="FL653" s="81"/>
      <c r="FM653" s="81"/>
      <c r="FN653" s="81"/>
      <c r="FO653" s="81"/>
      <c r="FP653" s="81"/>
      <c r="FQ653" s="81"/>
      <c r="FR653" s="81"/>
      <c r="FS653" s="81"/>
      <c r="FT653" s="81"/>
      <c r="FU653" s="81"/>
      <c r="FV653" s="81"/>
      <c r="FW653" s="81"/>
      <c r="FX653" s="81"/>
      <c r="FY653" s="81"/>
      <c r="FZ653" s="81"/>
      <c r="GA653" s="81"/>
      <c r="GB653" s="81"/>
      <c r="GC653" s="81"/>
      <c r="GD653" s="81"/>
      <c r="GE653" s="81"/>
      <c r="GF653" s="81"/>
      <c r="GG653" s="81"/>
      <c r="GH653" s="81"/>
      <c r="GI653" s="81"/>
      <c r="GJ653" s="81"/>
      <c r="GK653" s="81"/>
      <c r="GL653" s="81"/>
      <c r="GM653" s="81"/>
      <c r="GN653" s="81"/>
      <c r="GO653" s="81"/>
      <c r="GP653" s="81"/>
      <c r="GQ653" s="81"/>
      <c r="GR653" s="81"/>
      <c r="GS653" s="81"/>
      <c r="GT653" s="81"/>
      <c r="GU653" s="81"/>
      <c r="GV653" s="81"/>
      <c r="GW653" s="81"/>
      <c r="GX653" s="81"/>
      <c r="GY653" s="81"/>
      <c r="GZ653" s="81"/>
      <c r="HA653" s="81"/>
      <c r="HB653" s="81"/>
      <c r="HC653" s="81"/>
      <c r="HD653" s="81"/>
      <c r="HE653" s="81"/>
      <c r="HF653" s="81"/>
      <c r="HG653" s="81"/>
      <c r="HH653" s="81"/>
      <c r="HI653" s="81"/>
    </row>
    <row r="654" spans="1:217" s="162" customFormat="1" ht="39.75" customHeight="1" hidden="1">
      <c r="A654" s="78" t="s">
        <v>220</v>
      </c>
      <c r="B654" s="137"/>
      <c r="C654" s="137"/>
      <c r="D654" s="138">
        <v>30</v>
      </c>
      <c r="E654" s="139"/>
      <c r="F654" s="138">
        <v>30</v>
      </c>
      <c r="G654" s="138">
        <v>30</v>
      </c>
      <c r="H654" s="139"/>
      <c r="I654" s="139"/>
      <c r="J654" s="138">
        <v>30</v>
      </c>
      <c r="K654" s="139"/>
      <c r="L654" s="139"/>
      <c r="M654" s="139"/>
      <c r="N654" s="138">
        <v>30</v>
      </c>
      <c r="O654" s="139"/>
      <c r="P654" s="138">
        <v>30</v>
      </c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1"/>
      <c r="GC654" s="81"/>
      <c r="GD654" s="81"/>
      <c r="GE654" s="81"/>
      <c r="GF654" s="81"/>
      <c r="GG654" s="81"/>
      <c r="GH654" s="81"/>
      <c r="GI654" s="81"/>
      <c r="GJ654" s="81"/>
      <c r="GK654" s="81"/>
      <c r="GL654" s="81"/>
      <c r="GM654" s="81"/>
      <c r="GN654" s="81"/>
      <c r="GO654" s="81"/>
      <c r="GP654" s="81"/>
      <c r="GQ654" s="81"/>
      <c r="GR654" s="81"/>
      <c r="GS654" s="81"/>
      <c r="GT654" s="81"/>
      <c r="GU654" s="81"/>
      <c r="GV654" s="81"/>
      <c r="GW654" s="81"/>
      <c r="GX654" s="81"/>
      <c r="GY654" s="81"/>
      <c r="GZ654" s="81"/>
      <c r="HA654" s="81"/>
      <c r="HB654" s="81"/>
      <c r="HC654" s="81"/>
      <c r="HD654" s="81"/>
      <c r="HE654" s="81"/>
      <c r="HF654" s="81"/>
      <c r="HG654" s="81"/>
      <c r="HH654" s="81"/>
      <c r="HI654" s="81"/>
    </row>
    <row r="655" spans="1:217" s="162" customFormat="1" ht="36" customHeight="1" hidden="1">
      <c r="A655" s="78" t="s">
        <v>221</v>
      </c>
      <c r="B655" s="137"/>
      <c r="C655" s="137"/>
      <c r="D655" s="138">
        <v>90</v>
      </c>
      <c r="E655" s="138"/>
      <c r="F655" s="138">
        <v>90</v>
      </c>
      <c r="G655" s="138">
        <v>90</v>
      </c>
      <c r="H655" s="138"/>
      <c r="I655" s="138"/>
      <c r="J655" s="138">
        <v>90</v>
      </c>
      <c r="K655" s="138"/>
      <c r="L655" s="138"/>
      <c r="M655" s="138"/>
      <c r="N655" s="138">
        <v>90</v>
      </c>
      <c r="O655" s="138"/>
      <c r="P655" s="138">
        <v>90</v>
      </c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  <c r="FQ655" s="81"/>
      <c r="FR655" s="81"/>
      <c r="FS655" s="81"/>
      <c r="FT655" s="81"/>
      <c r="FU655" s="81"/>
      <c r="FV655" s="81"/>
      <c r="FW655" s="81"/>
      <c r="FX655" s="81"/>
      <c r="FY655" s="81"/>
      <c r="FZ655" s="81"/>
      <c r="GA655" s="81"/>
      <c r="GB655" s="81"/>
      <c r="GC655" s="81"/>
      <c r="GD655" s="81"/>
      <c r="GE655" s="81"/>
      <c r="GF655" s="81"/>
      <c r="GG655" s="81"/>
      <c r="GH655" s="81"/>
      <c r="GI655" s="81"/>
      <c r="GJ655" s="81"/>
      <c r="GK655" s="81"/>
      <c r="GL655" s="81"/>
      <c r="GM655" s="81"/>
      <c r="GN655" s="81"/>
      <c r="GO655" s="81"/>
      <c r="GP655" s="81"/>
      <c r="GQ655" s="81"/>
      <c r="GR655" s="81"/>
      <c r="GS655" s="81"/>
      <c r="GT655" s="81"/>
      <c r="GU655" s="81"/>
      <c r="GV655" s="81"/>
      <c r="GW655" s="81"/>
      <c r="GX655" s="81"/>
      <c r="GY655" s="81"/>
      <c r="GZ655" s="81"/>
      <c r="HA655" s="81"/>
      <c r="HB655" s="81"/>
      <c r="HC655" s="81"/>
      <c r="HD655" s="81"/>
      <c r="HE655" s="81"/>
      <c r="HF655" s="81"/>
      <c r="HG655" s="81"/>
      <c r="HH655" s="81"/>
      <c r="HI655" s="81"/>
    </row>
    <row r="656" spans="1:217" s="162" customFormat="1" ht="31.5" customHeight="1" hidden="1">
      <c r="A656" s="78" t="s">
        <v>222</v>
      </c>
      <c r="B656" s="137"/>
      <c r="C656" s="137"/>
      <c r="D656" s="138">
        <v>12</v>
      </c>
      <c r="E656" s="138"/>
      <c r="F656" s="138">
        <f>D656</f>
        <v>12</v>
      </c>
      <c r="G656" s="138">
        <v>12</v>
      </c>
      <c r="H656" s="139"/>
      <c r="I656" s="139"/>
      <c r="J656" s="138">
        <v>12</v>
      </c>
      <c r="K656" s="139"/>
      <c r="L656" s="139"/>
      <c r="M656" s="139"/>
      <c r="N656" s="138">
        <v>12</v>
      </c>
      <c r="O656" s="139"/>
      <c r="P656" s="138">
        <v>12</v>
      </c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1"/>
      <c r="GC656" s="81"/>
      <c r="GD656" s="81"/>
      <c r="GE656" s="81"/>
      <c r="GF656" s="81"/>
      <c r="GG656" s="81"/>
      <c r="GH656" s="81"/>
      <c r="GI656" s="81"/>
      <c r="GJ656" s="81"/>
      <c r="GK656" s="81"/>
      <c r="GL656" s="81"/>
      <c r="GM656" s="81"/>
      <c r="GN656" s="81"/>
      <c r="GO656" s="81"/>
      <c r="GP656" s="81"/>
      <c r="GQ656" s="81"/>
      <c r="GR656" s="81"/>
      <c r="GS656" s="81"/>
      <c r="GT656" s="81"/>
      <c r="GU656" s="81"/>
      <c r="GV656" s="81"/>
      <c r="GW656" s="81"/>
      <c r="GX656" s="81"/>
      <c r="GY656" s="81"/>
      <c r="GZ656" s="81"/>
      <c r="HA656" s="81"/>
      <c r="HB656" s="81"/>
      <c r="HC656" s="81"/>
      <c r="HD656" s="81"/>
      <c r="HE656" s="81"/>
      <c r="HF656" s="81"/>
      <c r="HG656" s="81"/>
      <c r="HH656" s="81"/>
      <c r="HI656" s="81"/>
    </row>
    <row r="657" spans="1:217" s="162" customFormat="1" ht="23.25" customHeight="1" hidden="1">
      <c r="A657" s="78" t="s">
        <v>223</v>
      </c>
      <c r="B657" s="137"/>
      <c r="C657" s="137"/>
      <c r="D657" s="138">
        <v>12</v>
      </c>
      <c r="E657" s="138"/>
      <c r="F657" s="138">
        <f>D657</f>
        <v>12</v>
      </c>
      <c r="G657" s="138">
        <v>12</v>
      </c>
      <c r="H657" s="138"/>
      <c r="I657" s="138"/>
      <c r="J657" s="138">
        <v>12</v>
      </c>
      <c r="K657" s="138"/>
      <c r="L657" s="138"/>
      <c r="M657" s="138"/>
      <c r="N657" s="138">
        <v>12</v>
      </c>
      <c r="O657" s="138"/>
      <c r="P657" s="138">
        <v>12</v>
      </c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  <c r="EK657" s="81"/>
      <c r="EL657" s="81"/>
      <c r="EM657" s="81"/>
      <c r="EN657" s="81"/>
      <c r="EO657" s="81"/>
      <c r="EP657" s="81"/>
      <c r="EQ657" s="81"/>
      <c r="ER657" s="81"/>
      <c r="ES657" s="81"/>
      <c r="ET657" s="81"/>
      <c r="EU657" s="81"/>
      <c r="EV657" s="81"/>
      <c r="EW657" s="81"/>
      <c r="EX657" s="81"/>
      <c r="EY657" s="81"/>
      <c r="EZ657" s="81"/>
      <c r="FA657" s="81"/>
      <c r="FB657" s="81"/>
      <c r="FC657" s="81"/>
      <c r="FD657" s="81"/>
      <c r="FE657" s="81"/>
      <c r="FF657" s="81"/>
      <c r="FG657" s="81"/>
      <c r="FH657" s="81"/>
      <c r="FI657" s="81"/>
      <c r="FJ657" s="81"/>
      <c r="FK657" s="81"/>
      <c r="FL657" s="81"/>
      <c r="FM657" s="81"/>
      <c r="FN657" s="81"/>
      <c r="FO657" s="81"/>
      <c r="FP657" s="81"/>
      <c r="FQ657" s="81"/>
      <c r="FR657" s="81"/>
      <c r="FS657" s="81"/>
      <c r="FT657" s="81"/>
      <c r="FU657" s="81"/>
      <c r="FV657" s="81"/>
      <c r="FW657" s="81"/>
      <c r="FX657" s="81"/>
      <c r="FY657" s="81"/>
      <c r="FZ657" s="81"/>
      <c r="GA657" s="81"/>
      <c r="GB657" s="81"/>
      <c r="GC657" s="81"/>
      <c r="GD657" s="81"/>
      <c r="GE657" s="81"/>
      <c r="GF657" s="81"/>
      <c r="GG657" s="81"/>
      <c r="GH657" s="81"/>
      <c r="GI657" s="81"/>
      <c r="GJ657" s="81"/>
      <c r="GK657" s="81"/>
      <c r="GL657" s="81"/>
      <c r="GM657" s="81"/>
      <c r="GN657" s="81"/>
      <c r="GO657" s="81"/>
      <c r="GP657" s="81"/>
      <c r="GQ657" s="81"/>
      <c r="GR657" s="81"/>
      <c r="GS657" s="81"/>
      <c r="GT657" s="81"/>
      <c r="GU657" s="81"/>
      <c r="GV657" s="81"/>
      <c r="GW657" s="81"/>
      <c r="GX657" s="81"/>
      <c r="GY657" s="81"/>
      <c r="GZ657" s="81"/>
      <c r="HA657" s="81"/>
      <c r="HB657" s="81"/>
      <c r="HC657" s="81"/>
      <c r="HD657" s="81"/>
      <c r="HE657" s="81"/>
      <c r="HF657" s="81"/>
      <c r="HG657" s="81"/>
      <c r="HH657" s="81"/>
      <c r="HI657" s="81"/>
    </row>
    <row r="658" spans="1:217" s="162" customFormat="1" ht="11.25" hidden="1">
      <c r="A658" s="134" t="s">
        <v>5</v>
      </c>
      <c r="B658" s="134"/>
      <c r="C658" s="134"/>
      <c r="D658" s="140"/>
      <c r="E658" s="136"/>
      <c r="F658" s="140"/>
      <c r="G658" s="140"/>
      <c r="H658" s="136"/>
      <c r="I658" s="136"/>
      <c r="J658" s="140"/>
      <c r="K658" s="128"/>
      <c r="L658" s="136"/>
      <c r="M658" s="136"/>
      <c r="N658" s="140"/>
      <c r="O658" s="136"/>
      <c r="P658" s="140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  <c r="DK658" s="81"/>
      <c r="DL658" s="81"/>
      <c r="DM658" s="81"/>
      <c r="DN658" s="81"/>
      <c r="DO658" s="81"/>
      <c r="DP658" s="81"/>
      <c r="DQ658" s="81"/>
      <c r="DR658" s="81"/>
      <c r="DS658" s="81"/>
      <c r="DT658" s="81"/>
      <c r="DU658" s="81"/>
      <c r="DV658" s="81"/>
      <c r="DW658" s="81"/>
      <c r="DX658" s="81"/>
      <c r="DY658" s="81"/>
      <c r="DZ658" s="81"/>
      <c r="EA658" s="81"/>
      <c r="EB658" s="81"/>
      <c r="EC658" s="81"/>
      <c r="ED658" s="81"/>
      <c r="EE658" s="81"/>
      <c r="EF658" s="81"/>
      <c r="EG658" s="81"/>
      <c r="EH658" s="81"/>
      <c r="EI658" s="81"/>
      <c r="EJ658" s="81"/>
      <c r="EK658" s="81"/>
      <c r="EL658" s="81"/>
      <c r="EM658" s="81"/>
      <c r="EN658" s="81"/>
      <c r="EO658" s="81"/>
      <c r="EP658" s="81"/>
      <c r="EQ658" s="81"/>
      <c r="ER658" s="81"/>
      <c r="ES658" s="81"/>
      <c r="ET658" s="81"/>
      <c r="EU658" s="81"/>
      <c r="EV658" s="81"/>
      <c r="EW658" s="81"/>
      <c r="EX658" s="81"/>
      <c r="EY658" s="81"/>
      <c r="EZ658" s="81"/>
      <c r="FA658" s="81"/>
      <c r="FB658" s="81"/>
      <c r="FC658" s="81"/>
      <c r="FD658" s="81"/>
      <c r="FE658" s="81"/>
      <c r="FF658" s="81"/>
      <c r="FG658" s="81"/>
      <c r="FH658" s="81"/>
      <c r="FI658" s="81"/>
      <c r="FJ658" s="81"/>
      <c r="FK658" s="81"/>
      <c r="FL658" s="81"/>
      <c r="FM658" s="81"/>
      <c r="FN658" s="81"/>
      <c r="FO658" s="81"/>
      <c r="FP658" s="81"/>
      <c r="FQ658" s="81"/>
      <c r="FR658" s="81"/>
      <c r="FS658" s="81"/>
      <c r="FT658" s="81"/>
      <c r="FU658" s="81"/>
      <c r="FV658" s="81"/>
      <c r="FW658" s="81"/>
      <c r="FX658" s="81"/>
      <c r="FY658" s="81"/>
      <c r="FZ658" s="81"/>
      <c r="GA658" s="81"/>
      <c r="GB658" s="81"/>
      <c r="GC658" s="81"/>
      <c r="GD658" s="81"/>
      <c r="GE658" s="81"/>
      <c r="GF658" s="81"/>
      <c r="GG658" s="81"/>
      <c r="GH658" s="81"/>
      <c r="GI658" s="81"/>
      <c r="GJ658" s="81"/>
      <c r="GK658" s="81"/>
      <c r="GL658" s="81"/>
      <c r="GM658" s="81"/>
      <c r="GN658" s="81"/>
      <c r="GO658" s="81"/>
      <c r="GP658" s="81"/>
      <c r="GQ658" s="81"/>
      <c r="GR658" s="81"/>
      <c r="GS658" s="81"/>
      <c r="GT658" s="81"/>
      <c r="GU658" s="81"/>
      <c r="GV658" s="81"/>
      <c r="GW658" s="81"/>
      <c r="GX658" s="81"/>
      <c r="GY658" s="81"/>
      <c r="GZ658" s="81"/>
      <c r="HA658" s="81"/>
      <c r="HB658" s="81"/>
      <c r="HC658" s="81"/>
      <c r="HD658" s="81"/>
      <c r="HE658" s="81"/>
      <c r="HF658" s="81"/>
      <c r="HG658" s="81"/>
      <c r="HH658" s="81"/>
      <c r="HI658" s="81"/>
    </row>
    <row r="659" spans="1:217" s="162" customFormat="1" ht="39" customHeight="1" hidden="1">
      <c r="A659" s="137" t="s">
        <v>224</v>
      </c>
      <c r="B659" s="137"/>
      <c r="C659" s="137"/>
      <c r="D659" s="142">
        <v>300</v>
      </c>
      <c r="E659" s="135"/>
      <c r="F659" s="128">
        <f aca="true" t="shared" si="37" ref="F659:F664">D659</f>
        <v>300</v>
      </c>
      <c r="G659" s="142">
        <v>320</v>
      </c>
      <c r="H659" s="135"/>
      <c r="I659" s="135"/>
      <c r="J659" s="128">
        <f aca="true" t="shared" si="38" ref="J659:J664">G659</f>
        <v>320</v>
      </c>
      <c r="K659" s="143"/>
      <c r="L659" s="144"/>
      <c r="M659" s="145"/>
      <c r="N659" s="142">
        <v>340</v>
      </c>
      <c r="O659" s="135"/>
      <c r="P659" s="128">
        <f aca="true" t="shared" si="39" ref="P659:P664">N659</f>
        <v>340</v>
      </c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  <c r="DI659" s="81"/>
      <c r="DJ659" s="81"/>
      <c r="DK659" s="81"/>
      <c r="DL659" s="81"/>
      <c r="DM659" s="81"/>
      <c r="DN659" s="81"/>
      <c r="DO659" s="81"/>
      <c r="DP659" s="81"/>
      <c r="DQ659" s="81"/>
      <c r="DR659" s="81"/>
      <c r="DS659" s="81"/>
      <c r="DT659" s="81"/>
      <c r="DU659" s="81"/>
      <c r="DV659" s="81"/>
      <c r="DW659" s="81"/>
      <c r="DX659" s="81"/>
      <c r="DY659" s="81"/>
      <c r="DZ659" s="81"/>
      <c r="EA659" s="81"/>
      <c r="EB659" s="81"/>
      <c r="EC659" s="81"/>
      <c r="ED659" s="81"/>
      <c r="EE659" s="81"/>
      <c r="EF659" s="81"/>
      <c r="EG659" s="81"/>
      <c r="EH659" s="81"/>
      <c r="EI659" s="81"/>
      <c r="EJ659" s="81"/>
      <c r="EK659" s="81"/>
      <c r="EL659" s="81"/>
      <c r="EM659" s="81"/>
      <c r="EN659" s="81"/>
      <c r="EO659" s="81"/>
      <c r="EP659" s="81"/>
      <c r="EQ659" s="81"/>
      <c r="ER659" s="81"/>
      <c r="ES659" s="81"/>
      <c r="ET659" s="81"/>
      <c r="EU659" s="81"/>
      <c r="EV659" s="81"/>
      <c r="EW659" s="81"/>
      <c r="EX659" s="81"/>
      <c r="EY659" s="81"/>
      <c r="EZ659" s="81"/>
      <c r="FA659" s="81"/>
      <c r="FB659" s="81"/>
      <c r="FC659" s="81"/>
      <c r="FD659" s="81"/>
      <c r="FE659" s="81"/>
      <c r="FF659" s="81"/>
      <c r="FG659" s="81"/>
      <c r="FH659" s="81"/>
      <c r="FI659" s="81"/>
      <c r="FJ659" s="81"/>
      <c r="FK659" s="81"/>
      <c r="FL659" s="81"/>
      <c r="FM659" s="81"/>
      <c r="FN659" s="81"/>
      <c r="FO659" s="81"/>
      <c r="FP659" s="81"/>
      <c r="FQ659" s="81"/>
      <c r="FR659" s="81"/>
      <c r="FS659" s="81"/>
      <c r="FT659" s="81"/>
      <c r="FU659" s="81"/>
      <c r="FV659" s="81"/>
      <c r="FW659" s="81"/>
      <c r="FX659" s="81"/>
      <c r="FY659" s="81"/>
      <c r="FZ659" s="81"/>
      <c r="GA659" s="81"/>
      <c r="GB659" s="81"/>
      <c r="GC659" s="81"/>
      <c r="GD659" s="81"/>
      <c r="GE659" s="81"/>
      <c r="GF659" s="81"/>
      <c r="GG659" s="81"/>
      <c r="GH659" s="81"/>
      <c r="GI659" s="81"/>
      <c r="GJ659" s="81"/>
      <c r="GK659" s="81"/>
      <c r="GL659" s="81"/>
      <c r="GM659" s="81"/>
      <c r="GN659" s="81"/>
      <c r="GO659" s="81"/>
      <c r="GP659" s="81"/>
      <c r="GQ659" s="81"/>
      <c r="GR659" s="81"/>
      <c r="GS659" s="81"/>
      <c r="GT659" s="81"/>
      <c r="GU659" s="81"/>
      <c r="GV659" s="81"/>
      <c r="GW659" s="81"/>
      <c r="GX659" s="81"/>
      <c r="GY659" s="81"/>
      <c r="GZ659" s="81"/>
      <c r="HA659" s="81"/>
      <c r="HB659" s="81"/>
      <c r="HC659" s="81"/>
      <c r="HD659" s="81"/>
      <c r="HE659" s="81"/>
      <c r="HF659" s="81"/>
      <c r="HG659" s="81"/>
      <c r="HH659" s="81"/>
      <c r="HI659" s="81"/>
    </row>
    <row r="660" spans="1:217" s="162" customFormat="1" ht="33.75" hidden="1">
      <c r="A660" s="137" t="s">
        <v>225</v>
      </c>
      <c r="B660" s="137"/>
      <c r="C660" s="137"/>
      <c r="D660" s="142">
        <v>940</v>
      </c>
      <c r="E660" s="135"/>
      <c r="F660" s="128">
        <f t="shared" si="37"/>
        <v>940</v>
      </c>
      <c r="G660" s="142">
        <v>1000</v>
      </c>
      <c r="H660" s="135"/>
      <c r="I660" s="135"/>
      <c r="J660" s="128">
        <f t="shared" si="38"/>
        <v>1000</v>
      </c>
      <c r="K660" s="128"/>
      <c r="L660" s="135"/>
      <c r="M660" s="142"/>
      <c r="N660" s="142">
        <v>1060</v>
      </c>
      <c r="O660" s="135"/>
      <c r="P660" s="128">
        <f t="shared" si="39"/>
        <v>1060</v>
      </c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  <c r="DI660" s="81"/>
      <c r="DJ660" s="81"/>
      <c r="DK660" s="81"/>
      <c r="DL660" s="81"/>
      <c r="DM660" s="81"/>
      <c r="DN660" s="81"/>
      <c r="DO660" s="81"/>
      <c r="DP660" s="81"/>
      <c r="DQ660" s="81"/>
      <c r="DR660" s="81"/>
      <c r="DS660" s="81"/>
      <c r="DT660" s="81"/>
      <c r="DU660" s="81"/>
      <c r="DV660" s="81"/>
      <c r="DW660" s="81"/>
      <c r="DX660" s="81"/>
      <c r="DY660" s="81"/>
      <c r="DZ660" s="81"/>
      <c r="EA660" s="81"/>
      <c r="EB660" s="81"/>
      <c r="EC660" s="81"/>
      <c r="ED660" s="81"/>
      <c r="EE660" s="81"/>
      <c r="EF660" s="81"/>
      <c r="EG660" s="81"/>
      <c r="EH660" s="81"/>
      <c r="EI660" s="81"/>
      <c r="EJ660" s="81"/>
      <c r="EK660" s="81"/>
      <c r="EL660" s="81"/>
      <c r="EM660" s="81"/>
      <c r="EN660" s="81"/>
      <c r="EO660" s="81"/>
      <c r="EP660" s="81"/>
      <c r="EQ660" s="81"/>
      <c r="ER660" s="81"/>
      <c r="ES660" s="81"/>
      <c r="ET660" s="81"/>
      <c r="EU660" s="81"/>
      <c r="EV660" s="81"/>
      <c r="EW660" s="81"/>
      <c r="EX660" s="81"/>
      <c r="EY660" s="81"/>
      <c r="EZ660" s="81"/>
      <c r="FA660" s="81"/>
      <c r="FB660" s="81"/>
      <c r="FC660" s="81"/>
      <c r="FD660" s="81"/>
      <c r="FE660" s="81"/>
      <c r="FF660" s="81"/>
      <c r="FG660" s="81"/>
      <c r="FH660" s="81"/>
      <c r="FI660" s="81"/>
      <c r="FJ660" s="81"/>
      <c r="FK660" s="81"/>
      <c r="FL660" s="81"/>
      <c r="FM660" s="81"/>
      <c r="FN660" s="81"/>
      <c r="FO660" s="81"/>
      <c r="FP660" s="81"/>
      <c r="FQ660" s="81"/>
      <c r="FR660" s="81"/>
      <c r="FS660" s="81"/>
      <c r="FT660" s="81"/>
      <c r="FU660" s="81"/>
      <c r="FV660" s="81"/>
      <c r="FW660" s="81"/>
      <c r="FX660" s="81"/>
      <c r="FY660" s="81"/>
      <c r="FZ660" s="81"/>
      <c r="GA660" s="81"/>
      <c r="GB660" s="81"/>
      <c r="GC660" s="81"/>
      <c r="GD660" s="81"/>
      <c r="GE660" s="81"/>
      <c r="GF660" s="81"/>
      <c r="GG660" s="81"/>
      <c r="GH660" s="81"/>
      <c r="GI660" s="81"/>
      <c r="GJ660" s="81"/>
      <c r="GK660" s="81"/>
      <c r="GL660" s="81"/>
      <c r="GM660" s="81"/>
      <c r="GN660" s="81"/>
      <c r="GO660" s="81"/>
      <c r="GP660" s="81"/>
      <c r="GQ660" s="81"/>
      <c r="GR660" s="81"/>
      <c r="GS660" s="81"/>
      <c r="GT660" s="81"/>
      <c r="GU660" s="81"/>
      <c r="GV660" s="81"/>
      <c r="GW660" s="81"/>
      <c r="GX660" s="81"/>
      <c r="GY660" s="81"/>
      <c r="GZ660" s="81"/>
      <c r="HA660" s="81"/>
      <c r="HB660" s="81"/>
      <c r="HC660" s="81"/>
      <c r="HD660" s="81"/>
      <c r="HE660" s="81"/>
      <c r="HF660" s="81"/>
      <c r="HG660" s="81"/>
      <c r="HH660" s="81"/>
      <c r="HI660" s="81"/>
    </row>
    <row r="661" spans="1:217" s="162" customFormat="1" ht="33.75" hidden="1">
      <c r="A661" s="137" t="s">
        <v>226</v>
      </c>
      <c r="B661" s="137"/>
      <c r="C661" s="137"/>
      <c r="D661" s="142">
        <v>1665</v>
      </c>
      <c r="E661" s="135"/>
      <c r="F661" s="128">
        <f t="shared" si="37"/>
        <v>1665</v>
      </c>
      <c r="G661" s="142">
        <v>1775</v>
      </c>
      <c r="H661" s="135"/>
      <c r="I661" s="135"/>
      <c r="J661" s="128">
        <f t="shared" si="38"/>
        <v>1775</v>
      </c>
      <c r="K661" s="128"/>
      <c r="L661" s="135"/>
      <c r="M661" s="142"/>
      <c r="N661" s="142">
        <v>1880</v>
      </c>
      <c r="O661" s="135"/>
      <c r="P661" s="128">
        <f t="shared" si="39"/>
        <v>1880</v>
      </c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  <c r="DI661" s="81"/>
      <c r="DJ661" s="81"/>
      <c r="DK661" s="81"/>
      <c r="DL661" s="81"/>
      <c r="DM661" s="81"/>
      <c r="DN661" s="81"/>
      <c r="DO661" s="81"/>
      <c r="DP661" s="81"/>
      <c r="DQ661" s="81"/>
      <c r="DR661" s="81"/>
      <c r="DS661" s="81"/>
      <c r="DT661" s="81"/>
      <c r="DU661" s="81"/>
      <c r="DV661" s="81"/>
      <c r="DW661" s="81"/>
      <c r="DX661" s="81"/>
      <c r="DY661" s="81"/>
      <c r="DZ661" s="81"/>
      <c r="EA661" s="81"/>
      <c r="EB661" s="81"/>
      <c r="EC661" s="81"/>
      <c r="ED661" s="81"/>
      <c r="EE661" s="81"/>
      <c r="EF661" s="81"/>
      <c r="EG661" s="81"/>
      <c r="EH661" s="81"/>
      <c r="EI661" s="81"/>
      <c r="EJ661" s="81"/>
      <c r="EK661" s="81"/>
      <c r="EL661" s="81"/>
      <c r="EM661" s="81"/>
      <c r="EN661" s="81"/>
      <c r="EO661" s="81"/>
      <c r="EP661" s="81"/>
      <c r="EQ661" s="81"/>
      <c r="ER661" s="81"/>
      <c r="ES661" s="81"/>
      <c r="ET661" s="81"/>
      <c r="EU661" s="81"/>
      <c r="EV661" s="81"/>
      <c r="EW661" s="81"/>
      <c r="EX661" s="81"/>
      <c r="EY661" s="81"/>
      <c r="EZ661" s="81"/>
      <c r="FA661" s="81"/>
      <c r="FB661" s="81"/>
      <c r="FC661" s="81"/>
      <c r="FD661" s="81"/>
      <c r="FE661" s="81"/>
      <c r="FF661" s="81"/>
      <c r="FG661" s="81"/>
      <c r="FH661" s="81"/>
      <c r="FI661" s="81"/>
      <c r="FJ661" s="81"/>
      <c r="FK661" s="81"/>
      <c r="FL661" s="81"/>
      <c r="FM661" s="81"/>
      <c r="FN661" s="81"/>
      <c r="FO661" s="81"/>
      <c r="FP661" s="81"/>
      <c r="FQ661" s="81"/>
      <c r="FR661" s="81"/>
      <c r="FS661" s="81"/>
      <c r="FT661" s="81"/>
      <c r="FU661" s="81"/>
      <c r="FV661" s="81"/>
      <c r="FW661" s="81"/>
      <c r="FX661" s="81"/>
      <c r="FY661" s="81"/>
      <c r="FZ661" s="81"/>
      <c r="GA661" s="81"/>
      <c r="GB661" s="81"/>
      <c r="GC661" s="81"/>
      <c r="GD661" s="81"/>
      <c r="GE661" s="81"/>
      <c r="GF661" s="81"/>
      <c r="GG661" s="81"/>
      <c r="GH661" s="81"/>
      <c r="GI661" s="81"/>
      <c r="GJ661" s="81"/>
      <c r="GK661" s="81"/>
      <c r="GL661" s="81"/>
      <c r="GM661" s="81"/>
      <c r="GN661" s="81"/>
      <c r="GO661" s="81"/>
      <c r="GP661" s="81"/>
      <c r="GQ661" s="81"/>
      <c r="GR661" s="81"/>
      <c r="GS661" s="81"/>
      <c r="GT661" s="81"/>
      <c r="GU661" s="81"/>
      <c r="GV661" s="81"/>
      <c r="GW661" s="81"/>
      <c r="GX661" s="81"/>
      <c r="GY661" s="81"/>
      <c r="GZ661" s="81"/>
      <c r="HA661" s="81"/>
      <c r="HB661" s="81"/>
      <c r="HC661" s="81"/>
      <c r="HD661" s="81"/>
      <c r="HE661" s="81"/>
      <c r="HF661" s="81"/>
      <c r="HG661" s="81"/>
      <c r="HH661" s="81"/>
      <c r="HI661" s="81"/>
    </row>
    <row r="662" spans="1:217" s="162" customFormat="1" ht="33.75" hidden="1">
      <c r="A662" s="137" t="s">
        <v>227</v>
      </c>
      <c r="B662" s="137"/>
      <c r="C662" s="137"/>
      <c r="D662" s="142">
        <v>345</v>
      </c>
      <c r="E662" s="135"/>
      <c r="F662" s="128">
        <f t="shared" si="37"/>
        <v>345</v>
      </c>
      <c r="G662" s="142">
        <v>370</v>
      </c>
      <c r="H662" s="135"/>
      <c r="I662" s="135"/>
      <c r="J662" s="128">
        <f t="shared" si="38"/>
        <v>370</v>
      </c>
      <c r="K662" s="128"/>
      <c r="L662" s="135"/>
      <c r="M662" s="142"/>
      <c r="N662" s="142">
        <v>395</v>
      </c>
      <c r="O662" s="135"/>
      <c r="P662" s="128">
        <f t="shared" si="39"/>
        <v>395</v>
      </c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  <c r="EK662" s="81"/>
      <c r="EL662" s="81"/>
      <c r="EM662" s="81"/>
      <c r="EN662" s="81"/>
      <c r="EO662" s="81"/>
      <c r="EP662" s="81"/>
      <c r="EQ662" s="81"/>
      <c r="ER662" s="81"/>
      <c r="ES662" s="81"/>
      <c r="ET662" s="81"/>
      <c r="EU662" s="81"/>
      <c r="EV662" s="81"/>
      <c r="EW662" s="81"/>
      <c r="EX662" s="81"/>
      <c r="EY662" s="81"/>
      <c r="EZ662" s="81"/>
      <c r="FA662" s="81"/>
      <c r="FB662" s="81"/>
      <c r="FC662" s="81"/>
      <c r="FD662" s="81"/>
      <c r="FE662" s="81"/>
      <c r="FF662" s="81"/>
      <c r="FG662" s="81"/>
      <c r="FH662" s="81"/>
      <c r="FI662" s="81"/>
      <c r="FJ662" s="81"/>
      <c r="FK662" s="81"/>
      <c r="FL662" s="81"/>
      <c r="FM662" s="81"/>
      <c r="FN662" s="81"/>
      <c r="FO662" s="81"/>
      <c r="FP662" s="81"/>
      <c r="FQ662" s="81"/>
      <c r="FR662" s="81"/>
      <c r="FS662" s="81"/>
      <c r="FT662" s="81"/>
      <c r="FU662" s="81"/>
      <c r="FV662" s="81"/>
      <c r="FW662" s="81"/>
      <c r="FX662" s="81"/>
      <c r="FY662" s="81"/>
      <c r="FZ662" s="81"/>
      <c r="GA662" s="81"/>
      <c r="GB662" s="81"/>
      <c r="GC662" s="81"/>
      <c r="GD662" s="81"/>
      <c r="GE662" s="81"/>
      <c r="GF662" s="81"/>
      <c r="GG662" s="81"/>
      <c r="GH662" s="81"/>
      <c r="GI662" s="81"/>
      <c r="GJ662" s="81"/>
      <c r="GK662" s="81"/>
      <c r="GL662" s="81"/>
      <c r="GM662" s="81"/>
      <c r="GN662" s="81"/>
      <c r="GO662" s="81"/>
      <c r="GP662" s="81"/>
      <c r="GQ662" s="81"/>
      <c r="GR662" s="81"/>
      <c r="GS662" s="81"/>
      <c r="GT662" s="81"/>
      <c r="GU662" s="81"/>
      <c r="GV662" s="81"/>
      <c r="GW662" s="81"/>
      <c r="GX662" s="81"/>
      <c r="GY662" s="81"/>
      <c r="GZ662" s="81"/>
      <c r="HA662" s="81"/>
      <c r="HB662" s="81"/>
      <c r="HC662" s="81"/>
      <c r="HD662" s="81"/>
      <c r="HE662" s="81"/>
      <c r="HF662" s="81"/>
      <c r="HG662" s="81"/>
      <c r="HH662" s="81"/>
      <c r="HI662" s="81"/>
    </row>
    <row r="663" spans="1:217" s="162" customFormat="1" ht="23.25" customHeight="1" hidden="1">
      <c r="A663" s="137" t="s">
        <v>228</v>
      </c>
      <c r="B663" s="137"/>
      <c r="C663" s="137"/>
      <c r="D663" s="142">
        <v>635</v>
      </c>
      <c r="E663" s="135"/>
      <c r="F663" s="128">
        <f t="shared" si="37"/>
        <v>635</v>
      </c>
      <c r="G663" s="142">
        <v>680</v>
      </c>
      <c r="H663" s="135"/>
      <c r="I663" s="135"/>
      <c r="J663" s="128">
        <f t="shared" si="38"/>
        <v>680</v>
      </c>
      <c r="K663" s="128"/>
      <c r="L663" s="135"/>
      <c r="M663" s="142"/>
      <c r="N663" s="142">
        <v>720</v>
      </c>
      <c r="O663" s="135"/>
      <c r="P663" s="128">
        <f t="shared" si="39"/>
        <v>720</v>
      </c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  <c r="DI663" s="81"/>
      <c r="DJ663" s="81"/>
      <c r="DK663" s="81"/>
      <c r="DL663" s="81"/>
      <c r="DM663" s="81"/>
      <c r="DN663" s="81"/>
      <c r="DO663" s="81"/>
      <c r="DP663" s="81"/>
      <c r="DQ663" s="81"/>
      <c r="DR663" s="81"/>
      <c r="DS663" s="81"/>
      <c r="DT663" s="81"/>
      <c r="DU663" s="81"/>
      <c r="DV663" s="81"/>
      <c r="DW663" s="81"/>
      <c r="DX663" s="81"/>
      <c r="DY663" s="81"/>
      <c r="DZ663" s="81"/>
      <c r="EA663" s="81"/>
      <c r="EB663" s="81"/>
      <c r="EC663" s="81"/>
      <c r="ED663" s="81"/>
      <c r="EE663" s="81"/>
      <c r="EF663" s="81"/>
      <c r="EG663" s="81"/>
      <c r="EH663" s="81"/>
      <c r="EI663" s="81"/>
      <c r="EJ663" s="81"/>
      <c r="EK663" s="81"/>
      <c r="EL663" s="81"/>
      <c r="EM663" s="81"/>
      <c r="EN663" s="81"/>
      <c r="EO663" s="81"/>
      <c r="EP663" s="81"/>
      <c r="EQ663" s="81"/>
      <c r="ER663" s="81"/>
      <c r="ES663" s="81"/>
      <c r="ET663" s="81"/>
      <c r="EU663" s="81"/>
      <c r="EV663" s="81"/>
      <c r="EW663" s="81"/>
      <c r="EX663" s="81"/>
      <c r="EY663" s="81"/>
      <c r="EZ663" s="81"/>
      <c r="FA663" s="81"/>
      <c r="FB663" s="81"/>
      <c r="FC663" s="81"/>
      <c r="FD663" s="81"/>
      <c r="FE663" s="81"/>
      <c r="FF663" s="81"/>
      <c r="FG663" s="81"/>
      <c r="FH663" s="81"/>
      <c r="FI663" s="81"/>
      <c r="FJ663" s="81"/>
      <c r="FK663" s="81"/>
      <c r="FL663" s="81"/>
      <c r="FM663" s="81"/>
      <c r="FN663" s="81"/>
      <c r="FO663" s="81"/>
      <c r="FP663" s="81"/>
      <c r="FQ663" s="81"/>
      <c r="FR663" s="81"/>
      <c r="FS663" s="81"/>
      <c r="FT663" s="81"/>
      <c r="FU663" s="81"/>
      <c r="FV663" s="81"/>
      <c r="FW663" s="81"/>
      <c r="FX663" s="81"/>
      <c r="FY663" s="81"/>
      <c r="FZ663" s="81"/>
      <c r="GA663" s="81"/>
      <c r="GB663" s="81"/>
      <c r="GC663" s="81"/>
      <c r="GD663" s="81"/>
      <c r="GE663" s="81"/>
      <c r="GF663" s="81"/>
      <c r="GG663" s="81"/>
      <c r="GH663" s="81"/>
      <c r="GI663" s="81"/>
      <c r="GJ663" s="81"/>
      <c r="GK663" s="81"/>
      <c r="GL663" s="81"/>
      <c r="GM663" s="81"/>
      <c r="GN663" s="81"/>
      <c r="GO663" s="81"/>
      <c r="GP663" s="81"/>
      <c r="GQ663" s="81"/>
      <c r="GR663" s="81"/>
      <c r="GS663" s="81"/>
      <c r="GT663" s="81"/>
      <c r="GU663" s="81"/>
      <c r="GV663" s="81"/>
      <c r="GW663" s="81"/>
      <c r="GX663" s="81"/>
      <c r="GY663" s="81"/>
      <c r="GZ663" s="81"/>
      <c r="HA663" s="81"/>
      <c r="HB663" s="81"/>
      <c r="HC663" s="81"/>
      <c r="HD663" s="81"/>
      <c r="HE663" s="81"/>
      <c r="HF663" s="81"/>
      <c r="HG663" s="81"/>
      <c r="HH663" s="81"/>
      <c r="HI663" s="81"/>
    </row>
    <row r="664" spans="1:217" s="162" customFormat="1" ht="34.5" customHeight="1" hidden="1">
      <c r="A664" s="137" t="s">
        <v>229</v>
      </c>
      <c r="B664" s="137"/>
      <c r="C664" s="137"/>
      <c r="D664" s="142">
        <v>160</v>
      </c>
      <c r="E664" s="135"/>
      <c r="F664" s="128">
        <f t="shared" si="37"/>
        <v>160</v>
      </c>
      <c r="G664" s="142">
        <v>160</v>
      </c>
      <c r="H664" s="135"/>
      <c r="I664" s="142"/>
      <c r="J664" s="128">
        <f t="shared" si="38"/>
        <v>160</v>
      </c>
      <c r="K664" s="128"/>
      <c r="L664" s="135"/>
      <c r="M664" s="142"/>
      <c r="N664" s="142">
        <v>160</v>
      </c>
      <c r="O664" s="135"/>
      <c r="P664" s="128">
        <f t="shared" si="39"/>
        <v>160</v>
      </c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  <c r="CF664" s="81"/>
      <c r="CG664" s="81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81"/>
      <c r="CU664" s="81"/>
      <c r="CV664" s="81"/>
      <c r="CW664" s="81"/>
      <c r="CX664" s="81"/>
      <c r="CY664" s="81"/>
      <c r="CZ664" s="81"/>
      <c r="DA664" s="81"/>
      <c r="DB664" s="81"/>
      <c r="DC664" s="81"/>
      <c r="DD664" s="81"/>
      <c r="DE664" s="81"/>
      <c r="DF664" s="81"/>
      <c r="DG664" s="81"/>
      <c r="DH664" s="81"/>
      <c r="DI664" s="81"/>
      <c r="DJ664" s="81"/>
      <c r="DK664" s="81"/>
      <c r="DL664" s="81"/>
      <c r="DM664" s="81"/>
      <c r="DN664" s="81"/>
      <c r="DO664" s="81"/>
      <c r="DP664" s="81"/>
      <c r="DQ664" s="81"/>
      <c r="DR664" s="81"/>
      <c r="DS664" s="81"/>
      <c r="DT664" s="81"/>
      <c r="DU664" s="81"/>
      <c r="DV664" s="81"/>
      <c r="DW664" s="81"/>
      <c r="DX664" s="81"/>
      <c r="DY664" s="81"/>
      <c r="DZ664" s="81"/>
      <c r="EA664" s="81"/>
      <c r="EB664" s="81"/>
      <c r="EC664" s="81"/>
      <c r="ED664" s="81"/>
      <c r="EE664" s="81"/>
      <c r="EF664" s="81"/>
      <c r="EG664" s="81"/>
      <c r="EH664" s="81"/>
      <c r="EI664" s="81"/>
      <c r="EJ664" s="81"/>
      <c r="EK664" s="81"/>
      <c r="EL664" s="81"/>
      <c r="EM664" s="81"/>
      <c r="EN664" s="81"/>
      <c r="EO664" s="81"/>
      <c r="EP664" s="81"/>
      <c r="EQ664" s="81"/>
      <c r="ER664" s="81"/>
      <c r="ES664" s="81"/>
      <c r="ET664" s="81"/>
      <c r="EU664" s="81"/>
      <c r="EV664" s="81"/>
      <c r="EW664" s="81"/>
      <c r="EX664" s="81"/>
      <c r="EY664" s="81"/>
      <c r="EZ664" s="81"/>
      <c r="FA664" s="81"/>
      <c r="FB664" s="81"/>
      <c r="FC664" s="81"/>
      <c r="FD664" s="81"/>
      <c r="FE664" s="81"/>
      <c r="FF664" s="81"/>
      <c r="FG664" s="81"/>
      <c r="FH664" s="81"/>
      <c r="FI664" s="81"/>
      <c r="FJ664" s="81"/>
      <c r="FK664" s="81"/>
      <c r="FL664" s="81"/>
      <c r="FM664" s="81"/>
      <c r="FN664" s="81"/>
      <c r="FO664" s="81"/>
      <c r="FP664" s="81"/>
      <c r="FQ664" s="81"/>
      <c r="FR664" s="81"/>
      <c r="FS664" s="81"/>
      <c r="FT664" s="81"/>
      <c r="FU664" s="81"/>
      <c r="FV664" s="81"/>
      <c r="FW664" s="81"/>
      <c r="FX664" s="81"/>
      <c r="FY664" s="81"/>
      <c r="FZ664" s="81"/>
      <c r="GA664" s="81"/>
      <c r="GB664" s="81"/>
      <c r="GC664" s="81"/>
      <c r="GD664" s="81"/>
      <c r="GE664" s="81"/>
      <c r="GF664" s="81"/>
      <c r="GG664" s="81"/>
      <c r="GH664" s="81"/>
      <c r="GI664" s="81"/>
      <c r="GJ664" s="81"/>
      <c r="GK664" s="81"/>
      <c r="GL664" s="81"/>
      <c r="GM664" s="81"/>
      <c r="GN664" s="81"/>
      <c r="GO664" s="81"/>
      <c r="GP664" s="81"/>
      <c r="GQ664" s="81"/>
      <c r="GR664" s="81"/>
      <c r="GS664" s="81"/>
      <c r="GT664" s="81"/>
      <c r="GU664" s="81"/>
      <c r="GV664" s="81"/>
      <c r="GW664" s="81"/>
      <c r="GX664" s="81"/>
      <c r="GY664" s="81"/>
      <c r="GZ664" s="81"/>
      <c r="HA664" s="81"/>
      <c r="HB664" s="81"/>
      <c r="HC664" s="81"/>
      <c r="HD664" s="81"/>
      <c r="HE664" s="81"/>
      <c r="HF664" s="81"/>
      <c r="HG664" s="81"/>
      <c r="HH664" s="81"/>
      <c r="HI664" s="81"/>
    </row>
    <row r="665" spans="1:16" ht="75.75" customHeight="1" hidden="1">
      <c r="A665" s="129" t="s">
        <v>194</v>
      </c>
      <c r="B665" s="129"/>
      <c r="C665" s="129"/>
      <c r="D665" s="130"/>
      <c r="E665" s="130"/>
      <c r="F665" s="130"/>
      <c r="G665" s="130"/>
      <c r="H665" s="130"/>
      <c r="I665" s="130"/>
      <c r="J665" s="130"/>
      <c r="K665" s="128"/>
      <c r="L665" s="131"/>
      <c r="M665" s="130"/>
      <c r="N665" s="130"/>
      <c r="O665" s="130"/>
      <c r="P665" s="130"/>
    </row>
    <row r="666" spans="1:16" ht="71.25" customHeight="1" hidden="1">
      <c r="A666" s="132" t="s">
        <v>440</v>
      </c>
      <c r="B666" s="132"/>
      <c r="C666" s="132"/>
      <c r="D666" s="133"/>
      <c r="E666" s="133">
        <f>SUM(E668:E671)</f>
        <v>527340</v>
      </c>
      <c r="F666" s="133">
        <f>SUM(F668:F671)</f>
        <v>527340</v>
      </c>
      <c r="G666" s="133"/>
      <c r="H666" s="133">
        <f>SUM(H668:H671)</f>
        <v>563170</v>
      </c>
      <c r="I666" s="133"/>
      <c r="J666" s="133">
        <f>SUM(J668:J671)</f>
        <v>563170</v>
      </c>
      <c r="K666" s="128"/>
      <c r="L666" s="131"/>
      <c r="M666" s="131"/>
      <c r="N666" s="133"/>
      <c r="O666" s="133">
        <f>SUM(O668:O671)</f>
        <v>597180</v>
      </c>
      <c r="P666" s="133">
        <f>SUM(P668:P671)</f>
        <v>597180</v>
      </c>
    </row>
    <row r="667" spans="1:16" ht="21.75" customHeight="1" hidden="1">
      <c r="A667" s="134" t="s">
        <v>2</v>
      </c>
      <c r="B667" s="132"/>
      <c r="C667" s="132"/>
      <c r="D667" s="133"/>
      <c r="E667" s="133"/>
      <c r="F667" s="133"/>
      <c r="G667" s="133"/>
      <c r="H667" s="133"/>
      <c r="I667" s="133"/>
      <c r="J667" s="133"/>
      <c r="K667" s="133"/>
      <c r="L667" s="131"/>
      <c r="M667" s="131"/>
      <c r="N667" s="133"/>
      <c r="O667" s="133"/>
      <c r="P667" s="133"/>
    </row>
    <row r="668" spans="1:16" ht="39" customHeight="1" hidden="1">
      <c r="A668" s="78" t="s">
        <v>195</v>
      </c>
      <c r="B668" s="132"/>
      <c r="C668" s="132"/>
      <c r="D668" s="128"/>
      <c r="E668" s="128">
        <f>E673*E678</f>
        <v>476250</v>
      </c>
      <c r="F668" s="128">
        <f>F673*F678</f>
        <v>476250</v>
      </c>
      <c r="G668" s="128"/>
      <c r="H668" s="128">
        <f>H673*H678</f>
        <v>508750</v>
      </c>
      <c r="I668" s="133"/>
      <c r="J668" s="128">
        <f>J673*J678</f>
        <v>508750</v>
      </c>
      <c r="K668" s="133"/>
      <c r="L668" s="131"/>
      <c r="M668" s="131"/>
      <c r="N668" s="128"/>
      <c r="O668" s="128">
        <f>O673*O678</f>
        <v>540000</v>
      </c>
      <c r="P668" s="128">
        <f>P673*P678</f>
        <v>540000</v>
      </c>
    </row>
    <row r="669" spans="1:16" ht="21.75" customHeight="1" hidden="1">
      <c r="A669" s="78" t="s">
        <v>196</v>
      </c>
      <c r="B669" s="132"/>
      <c r="C669" s="132"/>
      <c r="D669" s="128"/>
      <c r="E669" s="128">
        <f aca="true" t="shared" si="40" ref="E669:F671">E674*E679</f>
        <v>15240</v>
      </c>
      <c r="F669" s="128">
        <f t="shared" si="40"/>
        <v>15240</v>
      </c>
      <c r="G669" s="128"/>
      <c r="H669" s="128">
        <f>H674*H679</f>
        <v>16320</v>
      </c>
      <c r="I669" s="133"/>
      <c r="J669" s="128">
        <f>J674*J679</f>
        <v>16320</v>
      </c>
      <c r="K669" s="133"/>
      <c r="L669" s="131"/>
      <c r="M669" s="131"/>
      <c r="N669" s="128"/>
      <c r="O669" s="128">
        <f aca="true" t="shared" si="41" ref="O669:P671">O674*O679</f>
        <v>17280</v>
      </c>
      <c r="P669" s="128">
        <f t="shared" si="41"/>
        <v>17280</v>
      </c>
    </row>
    <row r="670" spans="1:16" ht="39.75" customHeight="1" hidden="1">
      <c r="A670" s="78" t="s">
        <v>197</v>
      </c>
      <c r="B670" s="132"/>
      <c r="C670" s="132"/>
      <c r="D670" s="128"/>
      <c r="E670" s="128">
        <f t="shared" si="40"/>
        <v>31050</v>
      </c>
      <c r="F670" s="128">
        <f t="shared" si="40"/>
        <v>31050</v>
      </c>
      <c r="G670" s="128"/>
      <c r="H670" s="128">
        <f>H675*H680</f>
        <v>33300</v>
      </c>
      <c r="I670" s="133"/>
      <c r="J670" s="128">
        <f>J675*J680</f>
        <v>33300</v>
      </c>
      <c r="K670" s="133"/>
      <c r="L670" s="131"/>
      <c r="M670" s="131"/>
      <c r="N670" s="128"/>
      <c r="O670" s="128">
        <f t="shared" si="41"/>
        <v>35100</v>
      </c>
      <c r="P670" s="128">
        <f t="shared" si="41"/>
        <v>35100</v>
      </c>
    </row>
    <row r="671" spans="1:16" ht="41.25" customHeight="1" hidden="1">
      <c r="A671" s="78" t="s">
        <v>198</v>
      </c>
      <c r="B671" s="132"/>
      <c r="C671" s="132"/>
      <c r="D671" s="128"/>
      <c r="E671" s="128">
        <f t="shared" si="40"/>
        <v>4800</v>
      </c>
      <c r="F671" s="128">
        <f t="shared" si="40"/>
        <v>4800</v>
      </c>
      <c r="G671" s="128"/>
      <c r="H671" s="128">
        <f>H676*H681</f>
        <v>4800</v>
      </c>
      <c r="I671" s="128"/>
      <c r="J671" s="128">
        <f>J676*J681</f>
        <v>4800</v>
      </c>
      <c r="K671" s="128"/>
      <c r="L671" s="135"/>
      <c r="M671" s="135"/>
      <c r="N671" s="128"/>
      <c r="O671" s="128">
        <f t="shared" si="41"/>
        <v>4800</v>
      </c>
      <c r="P671" s="128">
        <f t="shared" si="41"/>
        <v>4800</v>
      </c>
    </row>
    <row r="672" spans="1:16" ht="21.75" customHeight="1" hidden="1">
      <c r="A672" s="134" t="s">
        <v>3</v>
      </c>
      <c r="B672" s="134"/>
      <c r="C672" s="134"/>
      <c r="D672" s="136"/>
      <c r="E672" s="136"/>
      <c r="F672" s="128"/>
      <c r="G672" s="136"/>
      <c r="H672" s="136"/>
      <c r="I672" s="136"/>
      <c r="J672" s="128"/>
      <c r="K672" s="128"/>
      <c r="L672" s="136"/>
      <c r="M672" s="136"/>
      <c r="N672" s="136"/>
      <c r="O672" s="136"/>
      <c r="P672" s="128"/>
    </row>
    <row r="673" spans="1:16" ht="39" customHeight="1" hidden="1">
      <c r="A673" s="78" t="s">
        <v>150</v>
      </c>
      <c r="B673" s="137"/>
      <c r="C673" s="137"/>
      <c r="D673" s="138"/>
      <c r="E673" s="138">
        <f>60+160+30</f>
        <v>250</v>
      </c>
      <c r="F673" s="138">
        <f>60+160+30</f>
        <v>250</v>
      </c>
      <c r="G673" s="138"/>
      <c r="H673" s="138">
        <f>60+160+30</f>
        <v>250</v>
      </c>
      <c r="I673" s="138"/>
      <c r="J673" s="138">
        <f>60+160+30</f>
        <v>250</v>
      </c>
      <c r="K673" s="138"/>
      <c r="L673" s="138"/>
      <c r="M673" s="138"/>
      <c r="N673" s="138"/>
      <c r="O673" s="138">
        <f>60+160+30</f>
        <v>250</v>
      </c>
      <c r="P673" s="138">
        <f>60+160+30</f>
        <v>250</v>
      </c>
    </row>
    <row r="674" spans="1:16" ht="21.75" customHeight="1" hidden="1">
      <c r="A674" s="78" t="s">
        <v>151</v>
      </c>
      <c r="B674" s="137"/>
      <c r="C674" s="137"/>
      <c r="D674" s="138"/>
      <c r="E674" s="138">
        <v>24</v>
      </c>
      <c r="F674" s="138">
        <v>24</v>
      </c>
      <c r="G674" s="138"/>
      <c r="H674" s="138">
        <v>24</v>
      </c>
      <c r="I674" s="139"/>
      <c r="J674" s="138">
        <v>24</v>
      </c>
      <c r="K674" s="139"/>
      <c r="L674" s="139"/>
      <c r="M674" s="139"/>
      <c r="N674" s="138"/>
      <c r="O674" s="138">
        <v>24</v>
      </c>
      <c r="P674" s="138">
        <v>24</v>
      </c>
    </row>
    <row r="675" spans="1:16" ht="36" customHeight="1" hidden="1">
      <c r="A675" s="78" t="s">
        <v>152</v>
      </c>
      <c r="B675" s="137"/>
      <c r="C675" s="137"/>
      <c r="D675" s="138"/>
      <c r="E675" s="138">
        <v>90</v>
      </c>
      <c r="F675" s="138">
        <v>90</v>
      </c>
      <c r="G675" s="138"/>
      <c r="H675" s="138">
        <v>90</v>
      </c>
      <c r="I675" s="138"/>
      <c r="J675" s="138">
        <v>90</v>
      </c>
      <c r="K675" s="138"/>
      <c r="L675" s="138"/>
      <c r="M675" s="138"/>
      <c r="N675" s="138"/>
      <c r="O675" s="138">
        <v>90</v>
      </c>
      <c r="P675" s="138">
        <v>90</v>
      </c>
    </row>
    <row r="676" spans="1:16" ht="21.75" customHeight="1" hidden="1">
      <c r="A676" s="78" t="s">
        <v>153</v>
      </c>
      <c r="B676" s="137"/>
      <c r="C676" s="137"/>
      <c r="D676" s="138"/>
      <c r="E676" s="138">
        <v>30</v>
      </c>
      <c r="F676" s="138">
        <f>E676</f>
        <v>30</v>
      </c>
      <c r="G676" s="138"/>
      <c r="H676" s="138">
        <v>30</v>
      </c>
      <c r="I676" s="138"/>
      <c r="J676" s="138">
        <v>30</v>
      </c>
      <c r="K676" s="138"/>
      <c r="L676" s="138"/>
      <c r="M676" s="138"/>
      <c r="N676" s="138"/>
      <c r="O676" s="138">
        <v>30</v>
      </c>
      <c r="P676" s="138">
        <v>30</v>
      </c>
    </row>
    <row r="677" spans="1:16" ht="21.75" customHeight="1" hidden="1">
      <c r="A677" s="134" t="s">
        <v>5</v>
      </c>
      <c r="B677" s="134"/>
      <c r="C677" s="134"/>
      <c r="D677" s="140"/>
      <c r="E677" s="141"/>
      <c r="F677" s="141"/>
      <c r="G677" s="140"/>
      <c r="H677" s="141"/>
      <c r="I677" s="136"/>
      <c r="J677" s="141"/>
      <c r="K677" s="128"/>
      <c r="L677" s="136"/>
      <c r="M677" s="136"/>
      <c r="N677" s="140"/>
      <c r="O677" s="141"/>
      <c r="P677" s="141"/>
    </row>
    <row r="678" spans="1:16" ht="24" customHeight="1" hidden="1">
      <c r="A678" s="137" t="s">
        <v>199</v>
      </c>
      <c r="B678" s="137"/>
      <c r="C678" s="137"/>
      <c r="D678" s="142"/>
      <c r="E678" s="128">
        <v>1905</v>
      </c>
      <c r="F678" s="128">
        <f>E678</f>
        <v>1905</v>
      </c>
      <c r="G678" s="142"/>
      <c r="H678" s="128">
        <v>2035</v>
      </c>
      <c r="I678" s="135"/>
      <c r="J678" s="128">
        <f>H678</f>
        <v>2035</v>
      </c>
      <c r="K678" s="143"/>
      <c r="L678" s="144"/>
      <c r="M678" s="145"/>
      <c r="N678" s="142"/>
      <c r="O678" s="128">
        <v>2160</v>
      </c>
      <c r="P678" s="128">
        <f>O678</f>
        <v>2160</v>
      </c>
    </row>
    <row r="679" spans="1:16" ht="26.25" customHeight="1" hidden="1">
      <c r="A679" s="137" t="s">
        <v>200</v>
      </c>
      <c r="B679" s="137"/>
      <c r="C679" s="137"/>
      <c r="D679" s="142"/>
      <c r="E679" s="142">
        <v>635</v>
      </c>
      <c r="F679" s="128">
        <f>E679</f>
        <v>635</v>
      </c>
      <c r="G679" s="142"/>
      <c r="H679" s="142">
        <v>680</v>
      </c>
      <c r="I679" s="135"/>
      <c r="J679" s="128">
        <f>H679</f>
        <v>680</v>
      </c>
      <c r="K679" s="128"/>
      <c r="L679" s="135"/>
      <c r="M679" s="142"/>
      <c r="N679" s="142"/>
      <c r="O679" s="142">
        <v>720</v>
      </c>
      <c r="P679" s="128">
        <f>O679</f>
        <v>720</v>
      </c>
    </row>
    <row r="680" spans="1:16" ht="35.25" customHeight="1" hidden="1">
      <c r="A680" s="137" t="s">
        <v>201</v>
      </c>
      <c r="B680" s="137"/>
      <c r="C680" s="137"/>
      <c r="D680" s="142"/>
      <c r="E680" s="142">
        <v>345</v>
      </c>
      <c r="F680" s="128">
        <f>E680</f>
        <v>345</v>
      </c>
      <c r="G680" s="142"/>
      <c r="H680" s="142">
        <v>370</v>
      </c>
      <c r="I680" s="135"/>
      <c r="J680" s="128">
        <f>H680</f>
        <v>370</v>
      </c>
      <c r="K680" s="128"/>
      <c r="L680" s="135"/>
      <c r="M680" s="142"/>
      <c r="N680" s="142"/>
      <c r="O680" s="142">
        <v>390</v>
      </c>
      <c r="P680" s="128">
        <f>O680</f>
        <v>390</v>
      </c>
    </row>
    <row r="681" spans="1:16" ht="30.75" customHeight="1" hidden="1">
      <c r="A681" s="146" t="s">
        <v>202</v>
      </c>
      <c r="B681" s="146"/>
      <c r="C681" s="146"/>
      <c r="D681" s="147"/>
      <c r="E681" s="147">
        <v>160</v>
      </c>
      <c r="F681" s="148">
        <f>E681</f>
        <v>160</v>
      </c>
      <c r="G681" s="147"/>
      <c r="H681" s="147">
        <v>160</v>
      </c>
      <c r="I681" s="147"/>
      <c r="J681" s="148">
        <f>H681</f>
        <v>160</v>
      </c>
      <c r="K681" s="148"/>
      <c r="L681" s="149"/>
      <c r="M681" s="147"/>
      <c r="N681" s="147"/>
      <c r="O681" s="147">
        <v>160</v>
      </c>
      <c r="P681" s="148">
        <f>O681</f>
        <v>160</v>
      </c>
    </row>
    <row r="682" spans="1:16" ht="42.75" customHeight="1" hidden="1">
      <c r="A682" s="36" t="s">
        <v>203</v>
      </c>
      <c r="B682" s="150"/>
      <c r="C682" s="150"/>
      <c r="D682" s="151"/>
      <c r="E682" s="151">
        <f>E684</f>
        <v>67200</v>
      </c>
      <c r="F682" s="151">
        <f>E682</f>
        <v>67200</v>
      </c>
      <c r="G682" s="151"/>
      <c r="H682" s="151">
        <f>H684</f>
        <v>67200</v>
      </c>
      <c r="I682" s="151"/>
      <c r="J682" s="151">
        <f>H682</f>
        <v>67200</v>
      </c>
      <c r="K682" s="151"/>
      <c r="L682" s="152"/>
      <c r="M682" s="152"/>
      <c r="N682" s="151"/>
      <c r="O682" s="151">
        <f>O684</f>
        <v>67200</v>
      </c>
      <c r="P682" s="151">
        <f>O682</f>
        <v>67200</v>
      </c>
    </row>
    <row r="683" spans="1:16" ht="21.75" customHeight="1" hidden="1">
      <c r="A683" s="264" t="s">
        <v>2</v>
      </c>
      <c r="B683" s="150"/>
      <c r="C683" s="150"/>
      <c r="D683" s="151"/>
      <c r="E683" s="151"/>
      <c r="F683" s="151"/>
      <c r="G683" s="151"/>
      <c r="H683" s="151"/>
      <c r="I683" s="151"/>
      <c r="J683" s="151"/>
      <c r="K683" s="151"/>
      <c r="L683" s="152"/>
      <c r="M683" s="152"/>
      <c r="N683" s="151"/>
      <c r="O683" s="151"/>
      <c r="P683" s="151"/>
    </row>
    <row r="684" spans="1:16" ht="21.75" customHeight="1" hidden="1">
      <c r="A684" s="7" t="s">
        <v>204</v>
      </c>
      <c r="B684" s="150"/>
      <c r="C684" s="150"/>
      <c r="D684" s="154"/>
      <c r="E684" s="154">
        <f>E686*E688</f>
        <v>67200</v>
      </c>
      <c r="F684" s="154">
        <f>E684</f>
        <v>67200</v>
      </c>
      <c r="G684" s="154"/>
      <c r="H684" s="154">
        <f>H686*H688</f>
        <v>67200</v>
      </c>
      <c r="I684" s="155"/>
      <c r="J684" s="154">
        <f>H684</f>
        <v>67200</v>
      </c>
      <c r="K684" s="155"/>
      <c r="L684" s="156"/>
      <c r="M684" s="156"/>
      <c r="N684" s="154"/>
      <c r="O684" s="154">
        <f>O686*O688</f>
        <v>67200</v>
      </c>
      <c r="P684" s="154">
        <f>O684</f>
        <v>67200</v>
      </c>
    </row>
    <row r="685" spans="1:16" ht="15" customHeight="1" hidden="1">
      <c r="A685" s="264" t="s">
        <v>3</v>
      </c>
      <c r="B685" s="153"/>
      <c r="C685" s="153"/>
      <c r="D685" s="156"/>
      <c r="E685" s="156"/>
      <c r="F685" s="154"/>
      <c r="G685" s="156"/>
      <c r="H685" s="156"/>
      <c r="I685" s="156"/>
      <c r="J685" s="154"/>
      <c r="K685" s="154"/>
      <c r="L685" s="156"/>
      <c r="M685" s="156"/>
      <c r="N685" s="156"/>
      <c r="O685" s="156"/>
      <c r="P685" s="154"/>
    </row>
    <row r="686" spans="1:16" ht="15" customHeight="1" hidden="1">
      <c r="A686" s="12" t="s">
        <v>205</v>
      </c>
      <c r="B686" s="157"/>
      <c r="C686" s="157"/>
      <c r="D686" s="158"/>
      <c r="E686" s="159">
        <v>12</v>
      </c>
      <c r="F686" s="159">
        <f>E686</f>
        <v>12</v>
      </c>
      <c r="G686" s="159"/>
      <c r="H686" s="159">
        <v>12</v>
      </c>
      <c r="I686" s="159"/>
      <c r="J686" s="159">
        <f>H686</f>
        <v>12</v>
      </c>
      <c r="K686" s="159" t="e">
        <f>G686/D686*100</f>
        <v>#DIV/0!</v>
      </c>
      <c r="L686" s="159"/>
      <c r="M686" s="159"/>
      <c r="N686" s="159"/>
      <c r="O686" s="159">
        <v>12</v>
      </c>
      <c r="P686" s="159">
        <f>O686</f>
        <v>12</v>
      </c>
    </row>
    <row r="687" spans="1:16" ht="14.25" customHeight="1" hidden="1">
      <c r="A687" s="264" t="s">
        <v>5</v>
      </c>
      <c r="B687" s="153"/>
      <c r="C687" s="153"/>
      <c r="D687" s="156"/>
      <c r="E687" s="156"/>
      <c r="F687" s="154"/>
      <c r="G687" s="156"/>
      <c r="H687" s="156"/>
      <c r="I687" s="156"/>
      <c r="J687" s="154"/>
      <c r="K687" s="154"/>
      <c r="L687" s="156"/>
      <c r="M687" s="156"/>
      <c r="N687" s="156"/>
      <c r="O687" s="156"/>
      <c r="P687" s="154"/>
    </row>
    <row r="688" spans="1:131" s="127" customFormat="1" ht="21.75" customHeight="1" hidden="1">
      <c r="A688" s="12" t="s">
        <v>206</v>
      </c>
      <c r="B688" s="157"/>
      <c r="C688" s="157"/>
      <c r="D688" s="160"/>
      <c r="E688" s="160">
        <v>5600</v>
      </c>
      <c r="F688" s="154">
        <f>E688</f>
        <v>5600</v>
      </c>
      <c r="G688" s="160"/>
      <c r="H688" s="160">
        <v>5600</v>
      </c>
      <c r="I688" s="160"/>
      <c r="J688" s="154">
        <f>H688</f>
        <v>5600</v>
      </c>
      <c r="K688" s="154" t="e">
        <f>G688/D688*100</f>
        <v>#DIV/0!</v>
      </c>
      <c r="L688" s="161"/>
      <c r="M688" s="160"/>
      <c r="N688" s="160"/>
      <c r="O688" s="160">
        <v>5600</v>
      </c>
      <c r="P688" s="154">
        <f>O688</f>
        <v>5600</v>
      </c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  <c r="AW688" s="126"/>
      <c r="AX688" s="126"/>
      <c r="AY688" s="126"/>
      <c r="AZ688" s="126"/>
      <c r="BA688" s="126"/>
      <c r="BB688" s="126"/>
      <c r="BC688" s="126"/>
      <c r="BD688" s="126"/>
      <c r="BE688" s="126"/>
      <c r="BF688" s="126"/>
      <c r="BG688" s="126"/>
      <c r="BH688" s="126"/>
      <c r="BI688" s="126"/>
      <c r="BJ688" s="126"/>
      <c r="BK688" s="126"/>
      <c r="BL688" s="126"/>
      <c r="BM688" s="126"/>
      <c r="BN688" s="126"/>
      <c r="BO688" s="126"/>
      <c r="BP688" s="126"/>
      <c r="BQ688" s="126"/>
      <c r="BR688" s="126"/>
      <c r="BS688" s="126"/>
      <c r="BT688" s="126"/>
      <c r="BU688" s="126"/>
      <c r="BV688" s="126"/>
      <c r="BW688" s="126"/>
      <c r="BX688" s="126"/>
      <c r="BY688" s="126"/>
      <c r="BZ688" s="126"/>
      <c r="CA688" s="126"/>
      <c r="CB688" s="126"/>
      <c r="CC688" s="126"/>
      <c r="CD688" s="126"/>
      <c r="CE688" s="126"/>
      <c r="CF688" s="126"/>
      <c r="CG688" s="126"/>
      <c r="CH688" s="126"/>
      <c r="CI688" s="126"/>
      <c r="CJ688" s="126"/>
      <c r="CK688" s="126"/>
      <c r="CL688" s="126"/>
      <c r="CM688" s="126"/>
      <c r="CN688" s="126"/>
      <c r="CO688" s="126"/>
      <c r="CP688" s="126"/>
      <c r="CQ688" s="126"/>
      <c r="CR688" s="126"/>
      <c r="CS688" s="126"/>
      <c r="CT688" s="126"/>
      <c r="CU688" s="126"/>
      <c r="CV688" s="126"/>
      <c r="CW688" s="126"/>
      <c r="CX688" s="126"/>
      <c r="CY688" s="126"/>
      <c r="CZ688" s="126"/>
      <c r="DA688" s="126"/>
      <c r="DB688" s="126"/>
      <c r="DC688" s="126"/>
      <c r="DD688" s="126"/>
      <c r="DE688" s="126"/>
      <c r="DF688" s="126"/>
      <c r="DG688" s="126"/>
      <c r="DH688" s="126"/>
      <c r="DI688" s="126"/>
      <c r="DJ688" s="126"/>
      <c r="DK688" s="126"/>
      <c r="DL688" s="126"/>
      <c r="DM688" s="126"/>
      <c r="DN688" s="126"/>
      <c r="DO688" s="126"/>
      <c r="DP688" s="126"/>
      <c r="DQ688" s="126"/>
      <c r="DR688" s="126"/>
      <c r="DS688" s="126"/>
      <c r="DT688" s="126"/>
      <c r="DU688" s="126"/>
      <c r="DV688" s="126"/>
      <c r="DW688" s="126"/>
      <c r="DX688" s="126"/>
      <c r="DY688" s="126"/>
      <c r="DZ688" s="126"/>
      <c r="EA688" s="126"/>
    </row>
    <row r="689" spans="1:131" s="224" customFormat="1" ht="32.25" customHeight="1" hidden="1">
      <c r="A689" s="206" t="s">
        <v>490</v>
      </c>
      <c r="B689" s="222"/>
      <c r="C689" s="222"/>
      <c r="D689" s="226">
        <f>D691</f>
        <v>1527345.999999252</v>
      </c>
      <c r="E689" s="226">
        <f aca="true" t="shared" si="42" ref="E689:P689">E691</f>
        <v>0</v>
      </c>
      <c r="F689" s="226">
        <f t="shared" si="42"/>
        <v>1527345.999999252</v>
      </c>
      <c r="G689" s="226">
        <f t="shared" si="42"/>
        <v>0</v>
      </c>
      <c r="H689" s="226">
        <f t="shared" si="42"/>
        <v>0</v>
      </c>
      <c r="I689" s="226">
        <f t="shared" si="42"/>
        <v>0</v>
      </c>
      <c r="J689" s="226">
        <f t="shared" si="42"/>
        <v>0</v>
      </c>
      <c r="K689" s="226">
        <f t="shared" si="42"/>
        <v>0</v>
      </c>
      <c r="L689" s="226">
        <f t="shared" si="42"/>
        <v>0</v>
      </c>
      <c r="M689" s="226">
        <f t="shared" si="42"/>
        <v>0</v>
      </c>
      <c r="N689" s="226">
        <f t="shared" si="42"/>
        <v>0</v>
      </c>
      <c r="O689" s="226">
        <f t="shared" si="42"/>
        <v>0</v>
      </c>
      <c r="P689" s="226">
        <f t="shared" si="42"/>
        <v>0</v>
      </c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  <c r="AA689" s="223"/>
      <c r="AB689" s="223"/>
      <c r="AC689" s="223"/>
      <c r="AD689" s="223"/>
      <c r="AE689" s="223"/>
      <c r="AF689" s="223"/>
      <c r="AG689" s="223"/>
      <c r="AH689" s="223"/>
      <c r="AI689" s="223"/>
      <c r="AJ689" s="223"/>
      <c r="AK689" s="223"/>
      <c r="AL689" s="223"/>
      <c r="AM689" s="223"/>
      <c r="AN689" s="223"/>
      <c r="AO689" s="223"/>
      <c r="AP689" s="223"/>
      <c r="AQ689" s="223"/>
      <c r="AR689" s="223"/>
      <c r="AS689" s="223"/>
      <c r="AT689" s="223"/>
      <c r="AU689" s="223"/>
      <c r="AV689" s="223"/>
      <c r="AW689" s="223"/>
      <c r="AX689" s="223"/>
      <c r="AY689" s="223"/>
      <c r="AZ689" s="223"/>
      <c r="BA689" s="223"/>
      <c r="BB689" s="223"/>
      <c r="BC689" s="223"/>
      <c r="BD689" s="223"/>
      <c r="BE689" s="223"/>
      <c r="BF689" s="223"/>
      <c r="BG689" s="223"/>
      <c r="BH689" s="223"/>
      <c r="BI689" s="223"/>
      <c r="BJ689" s="223"/>
      <c r="BK689" s="223"/>
      <c r="BL689" s="223"/>
      <c r="BM689" s="223"/>
      <c r="BN689" s="223"/>
      <c r="BO689" s="223"/>
      <c r="BP689" s="223"/>
      <c r="BQ689" s="223"/>
      <c r="BR689" s="223"/>
      <c r="BS689" s="223"/>
      <c r="BT689" s="223"/>
      <c r="BU689" s="223"/>
      <c r="BV689" s="223"/>
      <c r="BW689" s="223"/>
      <c r="BX689" s="223"/>
      <c r="BY689" s="223"/>
      <c r="BZ689" s="223"/>
      <c r="CA689" s="223"/>
      <c r="CB689" s="223"/>
      <c r="CC689" s="223"/>
      <c r="CD689" s="223"/>
      <c r="CE689" s="223"/>
      <c r="CF689" s="223"/>
      <c r="CG689" s="223"/>
      <c r="CH689" s="223"/>
      <c r="CI689" s="223"/>
      <c r="CJ689" s="223"/>
      <c r="CK689" s="223"/>
      <c r="CL689" s="223"/>
      <c r="CM689" s="223"/>
      <c r="CN689" s="223"/>
      <c r="CO689" s="223"/>
      <c r="CP689" s="223"/>
      <c r="CQ689" s="223"/>
      <c r="CR689" s="223"/>
      <c r="CS689" s="223"/>
      <c r="CT689" s="223"/>
      <c r="CU689" s="223"/>
      <c r="CV689" s="223"/>
      <c r="CW689" s="223"/>
      <c r="CX689" s="223"/>
      <c r="CY689" s="223"/>
      <c r="CZ689" s="223"/>
      <c r="DA689" s="223"/>
      <c r="DB689" s="223"/>
      <c r="DC689" s="223"/>
      <c r="DD689" s="223"/>
      <c r="DE689" s="223"/>
      <c r="DF689" s="223"/>
      <c r="DG689" s="223"/>
      <c r="DH689" s="223"/>
      <c r="DI689" s="223"/>
      <c r="DJ689" s="223"/>
      <c r="DK689" s="223"/>
      <c r="DL689" s="223"/>
      <c r="DM689" s="223"/>
      <c r="DN689" s="223"/>
      <c r="DO689" s="223"/>
      <c r="DP689" s="223"/>
      <c r="DQ689" s="223"/>
      <c r="DR689" s="223"/>
      <c r="DS689" s="223"/>
      <c r="DT689" s="223"/>
      <c r="DU689" s="223"/>
      <c r="DV689" s="223"/>
      <c r="DW689" s="223"/>
      <c r="DX689" s="223"/>
      <c r="DY689" s="223"/>
      <c r="DZ689" s="223"/>
      <c r="EA689" s="223"/>
    </row>
    <row r="690" spans="1:131" s="234" customFormat="1" ht="24.75" customHeight="1" hidden="1">
      <c r="A690" s="78" t="s">
        <v>495</v>
      </c>
      <c r="B690" s="230"/>
      <c r="C690" s="230"/>
      <c r="D690" s="231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/>
      <c r="AK690" s="233"/>
      <c r="AL690" s="233"/>
      <c r="AM690" s="233"/>
      <c r="AN690" s="233"/>
      <c r="AO690" s="233"/>
      <c r="AP690" s="233"/>
      <c r="AQ690" s="233"/>
      <c r="AR690" s="233"/>
      <c r="AS690" s="233"/>
      <c r="AT690" s="233"/>
      <c r="AU690" s="233"/>
      <c r="AV690" s="233"/>
      <c r="AW690" s="233"/>
      <c r="AX690" s="233"/>
      <c r="AY690" s="233"/>
      <c r="AZ690" s="233"/>
      <c r="BA690" s="233"/>
      <c r="BB690" s="233"/>
      <c r="BC690" s="233"/>
      <c r="BD690" s="233"/>
      <c r="BE690" s="233"/>
      <c r="BF690" s="233"/>
      <c r="BG690" s="233"/>
      <c r="BH690" s="233"/>
      <c r="BI690" s="233"/>
      <c r="BJ690" s="233"/>
      <c r="BK690" s="233"/>
      <c r="BL690" s="233"/>
      <c r="BM690" s="233"/>
      <c r="BN690" s="233"/>
      <c r="BO690" s="233"/>
      <c r="BP690" s="233"/>
      <c r="BQ690" s="233"/>
      <c r="BR690" s="233"/>
      <c r="BS690" s="233"/>
      <c r="BT690" s="233"/>
      <c r="BU690" s="233"/>
      <c r="BV690" s="233"/>
      <c r="BW690" s="233"/>
      <c r="BX690" s="233"/>
      <c r="BY690" s="233"/>
      <c r="BZ690" s="233"/>
      <c r="CA690" s="233"/>
      <c r="CB690" s="233"/>
      <c r="CC690" s="233"/>
      <c r="CD690" s="233"/>
      <c r="CE690" s="233"/>
      <c r="CF690" s="233"/>
      <c r="CG690" s="233"/>
      <c r="CH690" s="233"/>
      <c r="CI690" s="233"/>
      <c r="CJ690" s="233"/>
      <c r="CK690" s="233"/>
      <c r="CL690" s="233"/>
      <c r="CM690" s="233"/>
      <c r="CN690" s="233"/>
      <c r="CO690" s="233"/>
      <c r="CP690" s="233"/>
      <c r="CQ690" s="233"/>
      <c r="CR690" s="233"/>
      <c r="CS690" s="233"/>
      <c r="CT690" s="233"/>
      <c r="CU690" s="233"/>
      <c r="CV690" s="233"/>
      <c r="CW690" s="233"/>
      <c r="CX690" s="233"/>
      <c r="CY690" s="233"/>
      <c r="CZ690" s="233"/>
      <c r="DA690" s="233"/>
      <c r="DB690" s="233"/>
      <c r="DC690" s="233"/>
      <c r="DD690" s="233"/>
      <c r="DE690" s="233"/>
      <c r="DF690" s="233"/>
      <c r="DG690" s="233"/>
      <c r="DH690" s="233"/>
      <c r="DI690" s="233"/>
      <c r="DJ690" s="233"/>
      <c r="DK690" s="233"/>
      <c r="DL690" s="233"/>
      <c r="DM690" s="233"/>
      <c r="DN690" s="233"/>
      <c r="DO690" s="233"/>
      <c r="DP690" s="233"/>
      <c r="DQ690" s="233"/>
      <c r="DR690" s="233"/>
      <c r="DS690" s="233"/>
      <c r="DT690" s="233"/>
      <c r="DU690" s="233"/>
      <c r="DV690" s="233"/>
      <c r="DW690" s="233"/>
      <c r="DX690" s="233"/>
      <c r="DY690" s="233"/>
      <c r="DZ690" s="233"/>
      <c r="EA690" s="233"/>
    </row>
    <row r="691" spans="1:131" s="203" customFormat="1" ht="34.5" customHeight="1" hidden="1">
      <c r="A691" s="201" t="s">
        <v>496</v>
      </c>
      <c r="B691" s="227"/>
      <c r="C691" s="227"/>
      <c r="D691" s="229">
        <f>D692+D697</f>
        <v>1527345.999999252</v>
      </c>
      <c r="E691" s="229">
        <f>E692</f>
        <v>0</v>
      </c>
      <c r="F691" s="229">
        <f>D691+E691</f>
        <v>1527345.999999252</v>
      </c>
      <c r="G691" s="229">
        <f>G692+G697</f>
        <v>0</v>
      </c>
      <c r="H691" s="229">
        <f>H692</f>
        <v>0</v>
      </c>
      <c r="I691" s="229">
        <f>I692+I697</f>
        <v>0</v>
      </c>
      <c r="J691" s="229">
        <f>G691+H691</f>
        <v>0</v>
      </c>
      <c r="K691" s="229">
        <f>K692+K697</f>
        <v>0</v>
      </c>
      <c r="L691" s="229">
        <f>L692+L697</f>
        <v>0</v>
      </c>
      <c r="M691" s="229">
        <f>M692+M697</f>
        <v>0</v>
      </c>
      <c r="N691" s="229">
        <f>N692+N697</f>
        <v>0</v>
      </c>
      <c r="O691" s="229">
        <f>O692</f>
        <v>0</v>
      </c>
      <c r="P691" s="229">
        <f>N691+O691</f>
        <v>0</v>
      </c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2"/>
      <c r="AT691" s="202"/>
      <c r="AU691" s="202"/>
      <c r="AV691" s="202"/>
      <c r="AW691" s="202"/>
      <c r="AX691" s="202"/>
      <c r="AY691" s="202"/>
      <c r="AZ691" s="202"/>
      <c r="BA691" s="202"/>
      <c r="BB691" s="202"/>
      <c r="BC691" s="202"/>
      <c r="BD691" s="202"/>
      <c r="BE691" s="202"/>
      <c r="BF691" s="202"/>
      <c r="BG691" s="202"/>
      <c r="BH691" s="202"/>
      <c r="BI691" s="202"/>
      <c r="BJ691" s="202"/>
      <c r="BK691" s="202"/>
      <c r="BL691" s="202"/>
      <c r="BM691" s="202"/>
      <c r="BN691" s="202"/>
      <c r="BO691" s="202"/>
      <c r="BP691" s="202"/>
      <c r="BQ691" s="202"/>
      <c r="BR691" s="202"/>
      <c r="BS691" s="202"/>
      <c r="BT691" s="202"/>
      <c r="BU691" s="202"/>
      <c r="BV691" s="202"/>
      <c r="BW691" s="202"/>
      <c r="BX691" s="202"/>
      <c r="BY691" s="202"/>
      <c r="BZ691" s="202"/>
      <c r="CA691" s="202"/>
      <c r="CB691" s="202"/>
      <c r="CC691" s="202"/>
      <c r="CD691" s="202"/>
      <c r="CE691" s="202"/>
      <c r="CF691" s="202"/>
      <c r="CG691" s="202"/>
      <c r="CH691" s="202"/>
      <c r="CI691" s="202"/>
      <c r="CJ691" s="202"/>
      <c r="CK691" s="202"/>
      <c r="CL691" s="202"/>
      <c r="CM691" s="202"/>
      <c r="CN691" s="202"/>
      <c r="CO691" s="202"/>
      <c r="CP691" s="202"/>
      <c r="CQ691" s="202"/>
      <c r="CR691" s="202"/>
      <c r="CS691" s="202"/>
      <c r="CT691" s="202"/>
      <c r="CU691" s="202"/>
      <c r="CV691" s="202"/>
      <c r="CW691" s="202"/>
      <c r="CX691" s="202"/>
      <c r="CY691" s="202"/>
      <c r="CZ691" s="202"/>
      <c r="DA691" s="202"/>
      <c r="DB691" s="202"/>
      <c r="DC691" s="202"/>
      <c r="DD691" s="202"/>
      <c r="DE691" s="202"/>
      <c r="DF691" s="202"/>
      <c r="DG691" s="202"/>
      <c r="DH691" s="202"/>
      <c r="DI691" s="202"/>
      <c r="DJ691" s="202"/>
      <c r="DK691" s="202"/>
      <c r="DL691" s="202"/>
      <c r="DM691" s="202"/>
      <c r="DN691" s="202"/>
      <c r="DO691" s="202"/>
      <c r="DP691" s="202"/>
      <c r="DQ691" s="202"/>
      <c r="DR691" s="202"/>
      <c r="DS691" s="202"/>
      <c r="DT691" s="202"/>
      <c r="DU691" s="202"/>
      <c r="DV691" s="202"/>
      <c r="DW691" s="202"/>
      <c r="DX691" s="202"/>
      <c r="DY691" s="202"/>
      <c r="DZ691" s="202"/>
      <c r="EA691" s="202"/>
    </row>
    <row r="692" spans="1:131" s="28" customFormat="1" ht="38.25" customHeight="1" hidden="1">
      <c r="A692" s="91" t="s">
        <v>497</v>
      </c>
      <c r="B692" s="36"/>
      <c r="C692" s="36"/>
      <c r="D692" s="32">
        <f>D694*D696</f>
        <v>1527345.999999252</v>
      </c>
      <c r="E692" s="32"/>
      <c r="F692" s="32">
        <f>E692</f>
        <v>0</v>
      </c>
      <c r="G692" s="32"/>
      <c r="H692" s="32"/>
      <c r="I692" s="32"/>
      <c r="J692" s="32">
        <f>H692</f>
        <v>0</v>
      </c>
      <c r="K692" s="32"/>
      <c r="L692" s="32"/>
      <c r="M692" s="32"/>
      <c r="N692" s="32"/>
      <c r="O692" s="32"/>
      <c r="P692" s="32">
        <f>O692</f>
        <v>0</v>
      </c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</row>
    <row r="693" spans="1:16" ht="16.5" customHeight="1" hidden="1">
      <c r="A693" s="4" t="s">
        <v>3</v>
      </c>
      <c r="B693" s="12"/>
      <c r="C693" s="12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1:16" ht="24.75" customHeight="1" hidden="1">
      <c r="A694" s="7" t="s">
        <v>493</v>
      </c>
      <c r="B694" s="12"/>
      <c r="C694" s="12"/>
      <c r="D694" s="31">
        <v>751.276930644</v>
      </c>
      <c r="E694" s="125"/>
      <c r="F694" s="125">
        <f>E694</f>
        <v>0</v>
      </c>
      <c r="G694" s="31"/>
      <c r="H694" s="125"/>
      <c r="I694" s="125"/>
      <c r="J694" s="125">
        <f>H694</f>
        <v>0</v>
      </c>
      <c r="K694" s="125"/>
      <c r="L694" s="125"/>
      <c r="M694" s="125"/>
      <c r="N694" s="125"/>
      <c r="O694" s="125"/>
      <c r="P694" s="125">
        <v>0</v>
      </c>
    </row>
    <row r="695" spans="1:16" ht="17.25" customHeight="1" hidden="1">
      <c r="A695" s="264" t="s">
        <v>5</v>
      </c>
      <c r="B695" s="12"/>
      <c r="C695" s="12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1:16" ht="22.5" customHeight="1" hidden="1">
      <c r="A696" s="7" t="s">
        <v>494</v>
      </c>
      <c r="B696" s="12"/>
      <c r="C696" s="12"/>
      <c r="D696" s="31">
        <v>2033</v>
      </c>
      <c r="E696" s="31"/>
      <c r="F696" s="31">
        <f>E696</f>
        <v>0</v>
      </c>
      <c r="G696" s="31"/>
      <c r="H696" s="31"/>
      <c r="I696" s="31"/>
      <c r="J696" s="31">
        <f>H696</f>
        <v>0</v>
      </c>
      <c r="K696" s="31"/>
      <c r="L696" s="31"/>
      <c r="M696" s="31"/>
      <c r="N696" s="31"/>
      <c r="O696" s="31"/>
      <c r="P696" s="31">
        <v>0</v>
      </c>
    </row>
    <row r="697" spans="1:131" s="224" customFormat="1" ht="32.25" customHeight="1" hidden="1">
      <c r="A697" s="206" t="s">
        <v>149</v>
      </c>
      <c r="B697" s="222"/>
      <c r="C697" s="222"/>
      <c r="D697" s="226">
        <f>D699</f>
        <v>0</v>
      </c>
      <c r="E697" s="226">
        <f aca="true" t="shared" si="43" ref="E697:P697">E699</f>
        <v>1800000</v>
      </c>
      <c r="F697" s="226">
        <f t="shared" si="43"/>
        <v>1800000</v>
      </c>
      <c r="G697" s="226">
        <f t="shared" si="43"/>
        <v>0</v>
      </c>
      <c r="H697" s="226">
        <f t="shared" si="43"/>
        <v>1900000</v>
      </c>
      <c r="I697" s="226">
        <f t="shared" si="43"/>
        <v>0</v>
      </c>
      <c r="J697" s="226">
        <f t="shared" si="43"/>
        <v>1900000</v>
      </c>
      <c r="K697" s="226">
        <f t="shared" si="43"/>
        <v>0</v>
      </c>
      <c r="L697" s="226">
        <f t="shared" si="43"/>
        <v>0</v>
      </c>
      <c r="M697" s="226">
        <f t="shared" si="43"/>
        <v>0</v>
      </c>
      <c r="N697" s="226">
        <f t="shared" si="43"/>
        <v>0</v>
      </c>
      <c r="O697" s="226">
        <f t="shared" si="43"/>
        <v>2050000</v>
      </c>
      <c r="P697" s="226">
        <f t="shared" si="43"/>
        <v>2050000</v>
      </c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  <c r="AL697" s="223"/>
      <c r="AM697" s="223"/>
      <c r="AN697" s="223"/>
      <c r="AO697" s="223"/>
      <c r="AP697" s="223"/>
      <c r="AQ697" s="223"/>
      <c r="AR697" s="223"/>
      <c r="AS697" s="223"/>
      <c r="AT697" s="223"/>
      <c r="AU697" s="223"/>
      <c r="AV697" s="223"/>
      <c r="AW697" s="223"/>
      <c r="AX697" s="223"/>
      <c r="AY697" s="223"/>
      <c r="AZ697" s="223"/>
      <c r="BA697" s="223"/>
      <c r="BB697" s="223"/>
      <c r="BC697" s="223"/>
      <c r="BD697" s="223"/>
      <c r="BE697" s="223"/>
      <c r="BF697" s="223"/>
      <c r="BG697" s="223"/>
      <c r="BH697" s="223"/>
      <c r="BI697" s="223"/>
      <c r="BJ697" s="223"/>
      <c r="BK697" s="223"/>
      <c r="BL697" s="223"/>
      <c r="BM697" s="223"/>
      <c r="BN697" s="223"/>
      <c r="BO697" s="223"/>
      <c r="BP697" s="223"/>
      <c r="BQ697" s="223"/>
      <c r="BR697" s="223"/>
      <c r="BS697" s="223"/>
      <c r="BT697" s="223"/>
      <c r="BU697" s="223"/>
      <c r="BV697" s="223"/>
      <c r="BW697" s="223"/>
      <c r="BX697" s="223"/>
      <c r="BY697" s="223"/>
      <c r="BZ697" s="223"/>
      <c r="CA697" s="223"/>
      <c r="CB697" s="223"/>
      <c r="CC697" s="223"/>
      <c r="CD697" s="223"/>
      <c r="CE697" s="223"/>
      <c r="CF697" s="223"/>
      <c r="CG697" s="223"/>
      <c r="CH697" s="223"/>
      <c r="CI697" s="223"/>
      <c r="CJ697" s="223"/>
      <c r="CK697" s="223"/>
      <c r="CL697" s="223"/>
      <c r="CM697" s="223"/>
      <c r="CN697" s="223"/>
      <c r="CO697" s="223"/>
      <c r="CP697" s="223"/>
      <c r="CQ697" s="223"/>
      <c r="CR697" s="223"/>
      <c r="CS697" s="223"/>
      <c r="CT697" s="223"/>
      <c r="CU697" s="223"/>
      <c r="CV697" s="223"/>
      <c r="CW697" s="223"/>
      <c r="CX697" s="223"/>
      <c r="CY697" s="223"/>
      <c r="CZ697" s="223"/>
      <c r="DA697" s="223"/>
      <c r="DB697" s="223"/>
      <c r="DC697" s="223"/>
      <c r="DD697" s="223"/>
      <c r="DE697" s="223"/>
      <c r="DF697" s="223"/>
      <c r="DG697" s="223"/>
      <c r="DH697" s="223"/>
      <c r="DI697" s="223"/>
      <c r="DJ697" s="223"/>
      <c r="DK697" s="223"/>
      <c r="DL697" s="223"/>
      <c r="DM697" s="223"/>
      <c r="DN697" s="223"/>
      <c r="DO697" s="223"/>
      <c r="DP697" s="223"/>
      <c r="DQ697" s="223"/>
      <c r="DR697" s="223"/>
      <c r="DS697" s="223"/>
      <c r="DT697" s="223"/>
      <c r="DU697" s="223"/>
      <c r="DV697" s="223"/>
      <c r="DW697" s="223"/>
      <c r="DX697" s="223"/>
      <c r="DY697" s="223"/>
      <c r="DZ697" s="223"/>
      <c r="EA697" s="223"/>
    </row>
    <row r="698" spans="1:131" s="234" customFormat="1" ht="32.25" customHeight="1" hidden="1">
      <c r="A698" s="78" t="s">
        <v>284</v>
      </c>
      <c r="B698" s="230"/>
      <c r="C698" s="230"/>
      <c r="D698" s="231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/>
      <c r="AK698" s="233"/>
      <c r="AL698" s="233"/>
      <c r="AM698" s="233"/>
      <c r="AN698" s="233"/>
      <c r="AO698" s="233"/>
      <c r="AP698" s="233"/>
      <c r="AQ698" s="233"/>
      <c r="AR698" s="233"/>
      <c r="AS698" s="233"/>
      <c r="AT698" s="233"/>
      <c r="AU698" s="233"/>
      <c r="AV698" s="233"/>
      <c r="AW698" s="233"/>
      <c r="AX698" s="233"/>
      <c r="AY698" s="233"/>
      <c r="AZ698" s="233"/>
      <c r="BA698" s="233"/>
      <c r="BB698" s="233"/>
      <c r="BC698" s="233"/>
      <c r="BD698" s="233"/>
      <c r="BE698" s="233"/>
      <c r="BF698" s="233"/>
      <c r="BG698" s="233"/>
      <c r="BH698" s="233"/>
      <c r="BI698" s="233"/>
      <c r="BJ698" s="233"/>
      <c r="BK698" s="233"/>
      <c r="BL698" s="233"/>
      <c r="BM698" s="233"/>
      <c r="BN698" s="233"/>
      <c r="BO698" s="233"/>
      <c r="BP698" s="233"/>
      <c r="BQ698" s="233"/>
      <c r="BR698" s="233"/>
      <c r="BS698" s="233"/>
      <c r="BT698" s="233"/>
      <c r="BU698" s="233"/>
      <c r="BV698" s="233"/>
      <c r="BW698" s="233"/>
      <c r="BX698" s="233"/>
      <c r="BY698" s="233"/>
      <c r="BZ698" s="233"/>
      <c r="CA698" s="233"/>
      <c r="CB698" s="233"/>
      <c r="CC698" s="233"/>
      <c r="CD698" s="233"/>
      <c r="CE698" s="233"/>
      <c r="CF698" s="233"/>
      <c r="CG698" s="233"/>
      <c r="CH698" s="233"/>
      <c r="CI698" s="233"/>
      <c r="CJ698" s="233"/>
      <c r="CK698" s="233"/>
      <c r="CL698" s="233"/>
      <c r="CM698" s="233"/>
      <c r="CN698" s="233"/>
      <c r="CO698" s="233"/>
      <c r="CP698" s="233"/>
      <c r="CQ698" s="233"/>
      <c r="CR698" s="233"/>
      <c r="CS698" s="233"/>
      <c r="CT698" s="233"/>
      <c r="CU698" s="233"/>
      <c r="CV698" s="233"/>
      <c r="CW698" s="233"/>
      <c r="CX698" s="233"/>
      <c r="CY698" s="233"/>
      <c r="CZ698" s="233"/>
      <c r="DA698" s="233"/>
      <c r="DB698" s="233"/>
      <c r="DC698" s="233"/>
      <c r="DD698" s="233"/>
      <c r="DE698" s="233"/>
      <c r="DF698" s="233"/>
      <c r="DG698" s="233"/>
      <c r="DH698" s="233"/>
      <c r="DI698" s="233"/>
      <c r="DJ698" s="233"/>
      <c r="DK698" s="233"/>
      <c r="DL698" s="233"/>
      <c r="DM698" s="233"/>
      <c r="DN698" s="233"/>
      <c r="DO698" s="233"/>
      <c r="DP698" s="233"/>
      <c r="DQ698" s="233"/>
      <c r="DR698" s="233"/>
      <c r="DS698" s="233"/>
      <c r="DT698" s="233"/>
      <c r="DU698" s="233"/>
      <c r="DV698" s="233"/>
      <c r="DW698" s="233"/>
      <c r="DX698" s="233"/>
      <c r="DY698" s="233"/>
      <c r="DZ698" s="233"/>
      <c r="EA698" s="233"/>
    </row>
    <row r="699" spans="1:131" s="203" customFormat="1" ht="32.25" customHeight="1" hidden="1">
      <c r="A699" s="201" t="s">
        <v>491</v>
      </c>
      <c r="B699" s="227"/>
      <c r="C699" s="227"/>
      <c r="D699" s="229">
        <f>D700+D707</f>
        <v>0</v>
      </c>
      <c r="E699" s="229">
        <f>E700+E707</f>
        <v>1800000</v>
      </c>
      <c r="F699" s="229">
        <f>D699+E699</f>
        <v>1800000</v>
      </c>
      <c r="G699" s="229">
        <f>G700+G707</f>
        <v>0</v>
      </c>
      <c r="H699" s="229">
        <f>H700+H707</f>
        <v>1900000</v>
      </c>
      <c r="I699" s="229">
        <f>I700+I707</f>
        <v>0</v>
      </c>
      <c r="J699" s="229">
        <f>G699+H699</f>
        <v>1900000</v>
      </c>
      <c r="K699" s="229">
        <f>K700+K707</f>
        <v>0</v>
      </c>
      <c r="L699" s="229">
        <f>L700+L707</f>
        <v>0</v>
      </c>
      <c r="M699" s="229">
        <f>M700+M707</f>
        <v>0</v>
      </c>
      <c r="N699" s="229">
        <f>N700+N707</f>
        <v>0</v>
      </c>
      <c r="O699" s="229">
        <f>O700+O707</f>
        <v>2050000</v>
      </c>
      <c r="P699" s="229">
        <f>N699+O699</f>
        <v>2050000</v>
      </c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202"/>
      <c r="BQ699" s="202"/>
      <c r="BR699" s="202"/>
      <c r="BS699" s="202"/>
      <c r="BT699" s="202"/>
      <c r="BU699" s="202"/>
      <c r="BV699" s="202"/>
      <c r="BW699" s="202"/>
      <c r="BX699" s="202"/>
      <c r="BY699" s="202"/>
      <c r="BZ699" s="202"/>
      <c r="CA699" s="202"/>
      <c r="CB699" s="202"/>
      <c r="CC699" s="202"/>
      <c r="CD699" s="202"/>
      <c r="CE699" s="202"/>
      <c r="CF699" s="202"/>
      <c r="CG699" s="202"/>
      <c r="CH699" s="202"/>
      <c r="CI699" s="202"/>
      <c r="CJ699" s="202"/>
      <c r="CK699" s="202"/>
      <c r="CL699" s="202"/>
      <c r="CM699" s="202"/>
      <c r="CN699" s="202"/>
      <c r="CO699" s="202"/>
      <c r="CP699" s="202"/>
      <c r="CQ699" s="202"/>
      <c r="CR699" s="202"/>
      <c r="CS699" s="202"/>
      <c r="CT699" s="202"/>
      <c r="CU699" s="202"/>
      <c r="CV699" s="202"/>
      <c r="CW699" s="202"/>
      <c r="CX699" s="202"/>
      <c r="CY699" s="202"/>
      <c r="CZ699" s="202"/>
      <c r="DA699" s="202"/>
      <c r="DB699" s="202"/>
      <c r="DC699" s="202"/>
      <c r="DD699" s="202"/>
      <c r="DE699" s="202"/>
      <c r="DF699" s="202"/>
      <c r="DG699" s="202"/>
      <c r="DH699" s="202"/>
      <c r="DI699" s="202"/>
      <c r="DJ699" s="202"/>
      <c r="DK699" s="202"/>
      <c r="DL699" s="202"/>
      <c r="DM699" s="202"/>
      <c r="DN699" s="202"/>
      <c r="DO699" s="202"/>
      <c r="DP699" s="202"/>
      <c r="DQ699" s="202"/>
      <c r="DR699" s="202"/>
      <c r="DS699" s="202"/>
      <c r="DT699" s="202"/>
      <c r="DU699" s="202"/>
      <c r="DV699" s="202"/>
      <c r="DW699" s="202"/>
      <c r="DX699" s="202"/>
      <c r="DY699" s="202"/>
      <c r="DZ699" s="202"/>
      <c r="EA699" s="202"/>
    </row>
    <row r="700" spans="1:131" s="28" customFormat="1" ht="38.25" customHeight="1" hidden="1">
      <c r="A700" s="91" t="s">
        <v>492</v>
      </c>
      <c r="B700" s="36"/>
      <c r="C700" s="36"/>
      <c r="D700" s="32"/>
      <c r="E700" s="32">
        <f>E702</f>
        <v>300000</v>
      </c>
      <c r="F700" s="32">
        <f>E700</f>
        <v>300000</v>
      </c>
      <c r="G700" s="32"/>
      <c r="H700" s="32">
        <f>H702</f>
        <v>300000</v>
      </c>
      <c r="I700" s="32"/>
      <c r="J700" s="32">
        <f>H700</f>
        <v>300000</v>
      </c>
      <c r="K700" s="32"/>
      <c r="L700" s="32"/>
      <c r="M700" s="32"/>
      <c r="N700" s="32"/>
      <c r="O700" s="32">
        <f>O702</f>
        <v>350000</v>
      </c>
      <c r="P700" s="32">
        <f>O700</f>
        <v>350000</v>
      </c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</row>
    <row r="701" spans="1:16" ht="13.5" customHeight="1" hidden="1">
      <c r="A701" s="11" t="s">
        <v>2</v>
      </c>
      <c r="B701" s="12"/>
      <c r="C701" s="12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26.25" customHeight="1" hidden="1">
      <c r="A702" s="265" t="s">
        <v>263</v>
      </c>
      <c r="B702" s="12"/>
      <c r="C702" s="12"/>
      <c r="D702" s="31"/>
      <c r="E702" s="31">
        <f>250000+50000</f>
        <v>300000</v>
      </c>
      <c r="F702" s="31">
        <f>E702</f>
        <v>300000</v>
      </c>
      <c r="G702" s="31"/>
      <c r="H702" s="31">
        <v>300000</v>
      </c>
      <c r="I702" s="31"/>
      <c r="J702" s="31">
        <f>H702</f>
        <v>300000</v>
      </c>
      <c r="K702" s="31"/>
      <c r="L702" s="31"/>
      <c r="M702" s="31"/>
      <c r="N702" s="31"/>
      <c r="O702" s="31">
        <v>350000</v>
      </c>
      <c r="P702" s="31">
        <f>O702</f>
        <v>350000</v>
      </c>
    </row>
    <row r="703" spans="1:16" ht="16.5" customHeight="1" hidden="1">
      <c r="A703" s="4" t="s">
        <v>3</v>
      </c>
      <c r="B703" s="12"/>
      <c r="C703" s="12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24.75" customHeight="1" hidden="1">
      <c r="A704" s="7" t="s">
        <v>160</v>
      </c>
      <c r="B704" s="12"/>
      <c r="C704" s="12"/>
      <c r="D704" s="31"/>
      <c r="E704" s="125">
        <f>E702/E706</f>
        <v>214.28571428571428</v>
      </c>
      <c r="F704" s="125">
        <f>E704</f>
        <v>214.28571428571428</v>
      </c>
      <c r="G704" s="31"/>
      <c r="H704" s="125">
        <f>H702/H706</f>
        <v>200.80321285140562</v>
      </c>
      <c r="I704" s="125"/>
      <c r="J704" s="125">
        <f>H704</f>
        <v>200.80321285140562</v>
      </c>
      <c r="K704" s="125"/>
      <c r="L704" s="125"/>
      <c r="M704" s="125"/>
      <c r="N704" s="125"/>
      <c r="O704" s="125">
        <f>O702/O706</f>
        <v>220.95959595959596</v>
      </c>
      <c r="P704" s="125">
        <f>P702/P706</f>
        <v>220.95959595959596</v>
      </c>
    </row>
    <row r="705" spans="1:16" ht="17.25" customHeight="1" hidden="1">
      <c r="A705" s="264" t="s">
        <v>5</v>
      </c>
      <c r="B705" s="12"/>
      <c r="C705" s="12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15" customHeight="1" hidden="1">
      <c r="A706" s="7" t="s">
        <v>264</v>
      </c>
      <c r="B706" s="12"/>
      <c r="C706" s="12"/>
      <c r="D706" s="31"/>
      <c r="E706" s="31">
        <v>1400</v>
      </c>
      <c r="F706" s="31">
        <f>E706</f>
        <v>1400</v>
      </c>
      <c r="G706" s="31"/>
      <c r="H706" s="31">
        <v>1494</v>
      </c>
      <c r="I706" s="31"/>
      <c r="J706" s="31">
        <f>H706</f>
        <v>1494</v>
      </c>
      <c r="K706" s="31"/>
      <c r="L706" s="31"/>
      <c r="M706" s="31"/>
      <c r="N706" s="31"/>
      <c r="O706" s="31">
        <v>1584</v>
      </c>
      <c r="P706" s="31">
        <v>1584</v>
      </c>
    </row>
    <row r="707" spans="1:131" s="93" customFormat="1" ht="33.75" customHeight="1" hidden="1">
      <c r="A707" s="91" t="s">
        <v>498</v>
      </c>
      <c r="B707" s="132"/>
      <c r="C707" s="132"/>
      <c r="D707" s="130"/>
      <c r="E707" s="130">
        <f>E709</f>
        <v>1500000</v>
      </c>
      <c r="F707" s="130">
        <f>E707</f>
        <v>1500000</v>
      </c>
      <c r="G707" s="130"/>
      <c r="H707" s="130">
        <f>H709</f>
        <v>1600000</v>
      </c>
      <c r="I707" s="130"/>
      <c r="J707" s="130">
        <f>H707</f>
        <v>1600000</v>
      </c>
      <c r="K707" s="130"/>
      <c r="L707" s="130"/>
      <c r="M707" s="130"/>
      <c r="N707" s="130"/>
      <c r="O707" s="130">
        <f>O709</f>
        <v>1700000</v>
      </c>
      <c r="P707" s="130">
        <f>O707</f>
        <v>1700000</v>
      </c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  <c r="BK707" s="124"/>
      <c r="BL707" s="124"/>
      <c r="BM707" s="124"/>
      <c r="BN707" s="124"/>
      <c r="BO707" s="124"/>
      <c r="BP707" s="124"/>
      <c r="BQ707" s="124"/>
      <c r="BR707" s="124"/>
      <c r="BS707" s="124"/>
      <c r="BT707" s="124"/>
      <c r="BU707" s="124"/>
      <c r="BV707" s="124"/>
      <c r="BW707" s="124"/>
      <c r="BX707" s="124"/>
      <c r="BY707" s="124"/>
      <c r="BZ707" s="124"/>
      <c r="CA707" s="124"/>
      <c r="CB707" s="124"/>
      <c r="CC707" s="124"/>
      <c r="CD707" s="124"/>
      <c r="CE707" s="124"/>
      <c r="CF707" s="124"/>
      <c r="CG707" s="124"/>
      <c r="CH707" s="124"/>
      <c r="CI707" s="124"/>
      <c r="CJ707" s="124"/>
      <c r="CK707" s="124"/>
      <c r="CL707" s="124"/>
      <c r="CM707" s="124"/>
      <c r="CN707" s="124"/>
      <c r="CO707" s="124"/>
      <c r="CP707" s="124"/>
      <c r="CQ707" s="124"/>
      <c r="CR707" s="124"/>
      <c r="CS707" s="124"/>
      <c r="CT707" s="124"/>
      <c r="CU707" s="124"/>
      <c r="CV707" s="124"/>
      <c r="CW707" s="124"/>
      <c r="CX707" s="124"/>
      <c r="CY707" s="124"/>
      <c r="CZ707" s="124"/>
      <c r="DA707" s="124"/>
      <c r="DB707" s="124"/>
      <c r="DC707" s="124"/>
      <c r="DD707" s="124"/>
      <c r="DE707" s="124"/>
      <c r="DF707" s="124"/>
      <c r="DG707" s="124"/>
      <c r="DH707" s="124"/>
      <c r="DI707" s="124"/>
      <c r="DJ707" s="124"/>
      <c r="DK707" s="124"/>
      <c r="DL707" s="124"/>
      <c r="DM707" s="124"/>
      <c r="DN707" s="124"/>
      <c r="DO707" s="124"/>
      <c r="DP707" s="124"/>
      <c r="DQ707" s="124"/>
      <c r="DR707" s="124"/>
      <c r="DS707" s="124"/>
      <c r="DT707" s="124"/>
      <c r="DU707" s="124"/>
      <c r="DV707" s="124"/>
      <c r="DW707" s="124"/>
      <c r="DX707" s="124"/>
      <c r="DY707" s="124"/>
      <c r="DZ707" s="124"/>
      <c r="EA707" s="124"/>
    </row>
    <row r="708" spans="1:16" ht="15" customHeight="1" hidden="1">
      <c r="A708" s="11" t="s">
        <v>2</v>
      </c>
      <c r="B708" s="12"/>
      <c r="C708" s="12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1:16" ht="24.75" customHeight="1" hidden="1">
      <c r="A709" s="265" t="s">
        <v>23</v>
      </c>
      <c r="B709" s="12"/>
      <c r="C709" s="12"/>
      <c r="D709" s="31"/>
      <c r="E709" s="31">
        <v>1500000</v>
      </c>
      <c r="F709" s="31">
        <f>E709</f>
        <v>1500000</v>
      </c>
      <c r="G709" s="31"/>
      <c r="H709" s="31">
        <v>1600000</v>
      </c>
      <c r="I709" s="31"/>
      <c r="J709" s="31">
        <f>H709</f>
        <v>1600000</v>
      </c>
      <c r="K709" s="31"/>
      <c r="L709" s="31"/>
      <c r="M709" s="31"/>
      <c r="N709" s="31"/>
      <c r="O709" s="31">
        <v>1700000</v>
      </c>
      <c r="P709" s="31">
        <f>O709</f>
        <v>1700000</v>
      </c>
    </row>
    <row r="710" spans="1:16" ht="15" customHeight="1" hidden="1">
      <c r="A710" s="4" t="s">
        <v>3</v>
      </c>
      <c r="B710" s="12"/>
      <c r="C710" s="12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1:16" ht="28.5" customHeight="1" hidden="1">
      <c r="A711" s="7" t="s">
        <v>63</v>
      </c>
      <c r="B711" s="12"/>
      <c r="C711" s="12"/>
      <c r="D711" s="31"/>
      <c r="E711" s="31">
        <v>8</v>
      </c>
      <c r="F711" s="31">
        <f>E711</f>
        <v>8</v>
      </c>
      <c r="G711" s="31"/>
      <c r="H711" s="31">
        <v>9</v>
      </c>
      <c r="I711" s="31"/>
      <c r="J711" s="31">
        <f>H711</f>
        <v>9</v>
      </c>
      <c r="K711" s="31"/>
      <c r="L711" s="31"/>
      <c r="M711" s="31"/>
      <c r="N711" s="31"/>
      <c r="O711" s="31">
        <v>9</v>
      </c>
      <c r="P711" s="31">
        <f>O711</f>
        <v>9</v>
      </c>
    </row>
    <row r="712" spans="1:16" ht="15" customHeight="1" hidden="1">
      <c r="A712" s="4" t="s">
        <v>5</v>
      </c>
      <c r="B712" s="12"/>
      <c r="C712" s="12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1:16" ht="35.25" customHeight="1" hidden="1">
      <c r="A713" s="7" t="s">
        <v>285</v>
      </c>
      <c r="B713" s="12"/>
      <c r="C713" s="12"/>
      <c r="D713" s="31"/>
      <c r="E713" s="31">
        <f>E709/E711</f>
        <v>187500</v>
      </c>
      <c r="F713" s="31">
        <f>E713</f>
        <v>187500</v>
      </c>
      <c r="G713" s="31"/>
      <c r="H713" s="31">
        <f>H709/H711</f>
        <v>177777.77777777778</v>
      </c>
      <c r="I713" s="31"/>
      <c r="J713" s="31">
        <f>H713</f>
        <v>177777.77777777778</v>
      </c>
      <c r="K713" s="31"/>
      <c r="L713" s="31"/>
      <c r="M713" s="31"/>
      <c r="N713" s="31"/>
      <c r="O713" s="31">
        <f>O709/O711</f>
        <v>188888.88888888888</v>
      </c>
      <c r="P713" s="31">
        <f>O713</f>
        <v>188888.88888888888</v>
      </c>
    </row>
    <row r="714" spans="1:131" s="298" customFormat="1" ht="27.75" customHeight="1">
      <c r="A714" s="284" t="s">
        <v>128</v>
      </c>
      <c r="B714" s="284"/>
      <c r="C714" s="284"/>
      <c r="D714" s="294">
        <f>D716</f>
        <v>6413059</v>
      </c>
      <c r="E714" s="294">
        <f>E716</f>
        <v>0</v>
      </c>
      <c r="F714" s="294">
        <f>F716</f>
        <v>6413059</v>
      </c>
      <c r="G714" s="294">
        <f>G716</f>
        <v>320100</v>
      </c>
      <c r="H714" s="294"/>
      <c r="I714" s="294">
        <f>I716</f>
        <v>0</v>
      </c>
      <c r="J714" s="294">
        <f>G714</f>
        <v>320100</v>
      </c>
      <c r="K714" s="294" t="e">
        <f>#REF!+K716</f>
        <v>#REF!</v>
      </c>
      <c r="L714" s="294" t="e">
        <f>#REF!+L716</f>
        <v>#REF!</v>
      </c>
      <c r="M714" s="294" t="e">
        <f>#REF!+M716</f>
        <v>#REF!</v>
      </c>
      <c r="N714" s="294">
        <f>N716</f>
        <v>339300</v>
      </c>
      <c r="O714" s="294"/>
      <c r="P714" s="294">
        <f>N714+O714</f>
        <v>339300</v>
      </c>
      <c r="Q714" s="297"/>
      <c r="R714" s="297"/>
      <c r="S714" s="297"/>
      <c r="T714" s="297"/>
      <c r="U714" s="297"/>
      <c r="V714" s="297"/>
      <c r="W714" s="297"/>
      <c r="X714" s="297"/>
      <c r="Y714" s="297"/>
      <c r="Z714" s="297"/>
      <c r="AA714" s="297"/>
      <c r="AB714" s="297"/>
      <c r="AC714" s="297"/>
      <c r="AD714" s="297"/>
      <c r="AE714" s="297"/>
      <c r="AF714" s="297"/>
      <c r="AG714" s="297"/>
      <c r="AH714" s="297"/>
      <c r="AI714" s="297"/>
      <c r="AJ714" s="297"/>
      <c r="AK714" s="297"/>
      <c r="AL714" s="297"/>
      <c r="AM714" s="297"/>
      <c r="AN714" s="297"/>
      <c r="AO714" s="297"/>
      <c r="AP714" s="297"/>
      <c r="AQ714" s="297"/>
      <c r="AR714" s="297"/>
      <c r="AS714" s="297"/>
      <c r="AT714" s="297"/>
      <c r="AU714" s="297"/>
      <c r="AV714" s="297"/>
      <c r="AW714" s="297"/>
      <c r="AX714" s="297"/>
      <c r="AY714" s="297"/>
      <c r="AZ714" s="297"/>
      <c r="BA714" s="297"/>
      <c r="BB714" s="297"/>
      <c r="BC714" s="297"/>
      <c r="BD714" s="297"/>
      <c r="BE714" s="297"/>
      <c r="BF714" s="297"/>
      <c r="BG714" s="297"/>
      <c r="BH714" s="297"/>
      <c r="BI714" s="297"/>
      <c r="BJ714" s="297"/>
      <c r="BK714" s="297"/>
      <c r="BL714" s="297"/>
      <c r="BM714" s="297"/>
      <c r="BN714" s="297"/>
      <c r="BO714" s="297"/>
      <c r="BP714" s="297"/>
      <c r="BQ714" s="297"/>
      <c r="BR714" s="297"/>
      <c r="BS714" s="297"/>
      <c r="BT714" s="297"/>
      <c r="BU714" s="297"/>
      <c r="BV714" s="297"/>
      <c r="BW714" s="297"/>
      <c r="BX714" s="297"/>
      <c r="BY714" s="297"/>
      <c r="BZ714" s="297"/>
      <c r="CA714" s="297"/>
      <c r="CB714" s="297"/>
      <c r="CC714" s="297"/>
      <c r="CD714" s="297"/>
      <c r="CE714" s="297"/>
      <c r="CF714" s="297"/>
      <c r="CG714" s="297"/>
      <c r="CH714" s="297"/>
      <c r="CI714" s="297"/>
      <c r="CJ714" s="297"/>
      <c r="CK714" s="297"/>
      <c r="CL714" s="297"/>
      <c r="CM714" s="297"/>
      <c r="CN714" s="297"/>
      <c r="CO714" s="297"/>
      <c r="CP714" s="297"/>
      <c r="CQ714" s="297"/>
      <c r="CR714" s="297"/>
      <c r="CS714" s="297"/>
      <c r="CT714" s="297"/>
      <c r="CU714" s="297"/>
      <c r="CV714" s="297"/>
      <c r="CW714" s="297"/>
      <c r="CX714" s="297"/>
      <c r="CY714" s="297"/>
      <c r="CZ714" s="297"/>
      <c r="DA714" s="297"/>
      <c r="DB714" s="297"/>
      <c r="DC714" s="297"/>
      <c r="DD714" s="297"/>
      <c r="DE714" s="297"/>
      <c r="DF714" s="297"/>
      <c r="DG714" s="297"/>
      <c r="DH714" s="297"/>
      <c r="DI714" s="297"/>
      <c r="DJ714" s="297"/>
      <c r="DK714" s="297"/>
      <c r="DL714" s="297"/>
      <c r="DM714" s="297"/>
      <c r="DN714" s="297"/>
      <c r="DO714" s="297"/>
      <c r="DP714" s="297"/>
      <c r="DQ714" s="297"/>
      <c r="DR714" s="297"/>
      <c r="DS714" s="297"/>
      <c r="DT714" s="297"/>
      <c r="DU714" s="297"/>
      <c r="DV714" s="297"/>
      <c r="DW714" s="297"/>
      <c r="DX714" s="297"/>
      <c r="DY714" s="297"/>
      <c r="DZ714" s="297"/>
      <c r="EA714" s="297"/>
    </row>
    <row r="715" spans="1:131" s="82" customFormat="1" ht="34.5" customHeight="1">
      <c r="A715" s="78" t="s">
        <v>193</v>
      </c>
      <c r="B715" s="89"/>
      <c r="C715" s="89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  <c r="CF715" s="81"/>
      <c r="CG715" s="81"/>
      <c r="CH715" s="81"/>
      <c r="CI715" s="81"/>
      <c r="CJ715" s="81"/>
      <c r="CK715" s="81"/>
      <c r="CL715" s="81"/>
      <c r="CM715" s="81"/>
      <c r="CN715" s="81"/>
      <c r="CO715" s="81"/>
      <c r="CP715" s="81"/>
      <c r="CQ715" s="81"/>
      <c r="CR715" s="81"/>
      <c r="CS715" s="81"/>
      <c r="CT715" s="81"/>
      <c r="CU715" s="81"/>
      <c r="CV715" s="81"/>
      <c r="CW715" s="81"/>
      <c r="CX715" s="81"/>
      <c r="CY715" s="81"/>
      <c r="CZ715" s="81"/>
      <c r="DA715" s="81"/>
      <c r="DB715" s="81"/>
      <c r="DC715" s="81"/>
      <c r="DD715" s="81"/>
      <c r="DE715" s="81"/>
      <c r="DF715" s="81"/>
      <c r="DG715" s="81"/>
      <c r="DH715" s="81"/>
      <c r="DI715" s="81"/>
      <c r="DJ715" s="81"/>
      <c r="DK715" s="81"/>
      <c r="DL715" s="81"/>
      <c r="DM715" s="81"/>
      <c r="DN715" s="81"/>
      <c r="DO715" s="81"/>
      <c r="DP715" s="81"/>
      <c r="DQ715" s="81"/>
      <c r="DR715" s="81"/>
      <c r="DS715" s="81"/>
      <c r="DT715" s="81"/>
      <c r="DU715" s="81"/>
      <c r="DV715" s="81"/>
      <c r="DW715" s="81"/>
      <c r="DX715" s="81"/>
      <c r="DY715" s="81"/>
      <c r="DZ715" s="81"/>
      <c r="EA715" s="81"/>
    </row>
    <row r="716" spans="1:131" s="236" customFormat="1" ht="44.25" customHeight="1">
      <c r="A716" s="268" t="s">
        <v>499</v>
      </c>
      <c r="B716" s="21"/>
      <c r="C716" s="21"/>
      <c r="D716" s="22">
        <f>D718</f>
        <v>6413059</v>
      </c>
      <c r="E716" s="22"/>
      <c r="F716" s="22">
        <f>D716+E716</f>
        <v>6413059</v>
      </c>
      <c r="G716" s="22">
        <f>G718</f>
        <v>320100</v>
      </c>
      <c r="H716" s="22"/>
      <c r="I716" s="22">
        <f>I718</f>
        <v>0</v>
      </c>
      <c r="J716" s="22">
        <f>G716</f>
        <v>320100</v>
      </c>
      <c r="K716" s="22"/>
      <c r="L716" s="22"/>
      <c r="M716" s="22"/>
      <c r="N716" s="22">
        <f>N718</f>
        <v>339300</v>
      </c>
      <c r="O716" s="22"/>
      <c r="P716" s="22">
        <f>N716+O716</f>
        <v>339300</v>
      </c>
      <c r="Q716" s="235"/>
      <c r="R716" s="235"/>
      <c r="S716" s="235"/>
      <c r="T716" s="235"/>
      <c r="U716" s="235"/>
      <c r="V716" s="235"/>
      <c r="W716" s="235"/>
      <c r="X716" s="235"/>
      <c r="Y716" s="235"/>
      <c r="Z716" s="235"/>
      <c r="AA716" s="235"/>
      <c r="AB716" s="235"/>
      <c r="AC716" s="235"/>
      <c r="AD716" s="235"/>
      <c r="AE716" s="235"/>
      <c r="AF716" s="235"/>
      <c r="AG716" s="235"/>
      <c r="AH716" s="235"/>
      <c r="AI716" s="235"/>
      <c r="AJ716" s="235"/>
      <c r="AK716" s="235"/>
      <c r="AL716" s="235"/>
      <c r="AM716" s="235"/>
      <c r="AN716" s="235"/>
      <c r="AO716" s="235"/>
      <c r="AP716" s="235"/>
      <c r="AQ716" s="235"/>
      <c r="AR716" s="235"/>
      <c r="AS716" s="235"/>
      <c r="AT716" s="235"/>
      <c r="AU716" s="235"/>
      <c r="AV716" s="235"/>
      <c r="AW716" s="235"/>
      <c r="AX716" s="235"/>
      <c r="AY716" s="235"/>
      <c r="AZ716" s="235"/>
      <c r="BA716" s="235"/>
      <c r="BB716" s="235"/>
      <c r="BC716" s="235"/>
      <c r="BD716" s="235"/>
      <c r="BE716" s="235"/>
      <c r="BF716" s="235"/>
      <c r="BG716" s="235"/>
      <c r="BH716" s="235"/>
      <c r="BI716" s="235"/>
      <c r="BJ716" s="235"/>
      <c r="BK716" s="235"/>
      <c r="BL716" s="235"/>
      <c r="BM716" s="235"/>
      <c r="BN716" s="235"/>
      <c r="BO716" s="235"/>
      <c r="BP716" s="235"/>
      <c r="BQ716" s="235"/>
      <c r="BR716" s="235"/>
      <c r="BS716" s="235"/>
      <c r="BT716" s="235"/>
      <c r="BU716" s="235"/>
      <c r="BV716" s="235"/>
      <c r="BW716" s="235"/>
      <c r="BX716" s="235"/>
      <c r="BY716" s="235"/>
      <c r="BZ716" s="235"/>
      <c r="CA716" s="235"/>
      <c r="CB716" s="235"/>
      <c r="CC716" s="235"/>
      <c r="CD716" s="235"/>
      <c r="CE716" s="235"/>
      <c r="CF716" s="235"/>
      <c r="CG716" s="235"/>
      <c r="CH716" s="235"/>
      <c r="CI716" s="235"/>
      <c r="CJ716" s="235"/>
      <c r="CK716" s="235"/>
      <c r="CL716" s="235"/>
      <c r="CM716" s="235"/>
      <c r="CN716" s="235"/>
      <c r="CO716" s="235"/>
      <c r="CP716" s="235"/>
      <c r="CQ716" s="235"/>
      <c r="CR716" s="235"/>
      <c r="CS716" s="235"/>
      <c r="CT716" s="235"/>
      <c r="CU716" s="235"/>
      <c r="CV716" s="235"/>
      <c r="CW716" s="235"/>
      <c r="CX716" s="235"/>
      <c r="CY716" s="235"/>
      <c r="CZ716" s="235"/>
      <c r="DA716" s="235"/>
      <c r="DB716" s="235"/>
      <c r="DC716" s="235"/>
      <c r="DD716" s="235"/>
      <c r="DE716" s="235"/>
      <c r="DF716" s="235"/>
      <c r="DG716" s="235"/>
      <c r="DH716" s="235"/>
      <c r="DI716" s="235"/>
      <c r="DJ716" s="235"/>
      <c r="DK716" s="235"/>
      <c r="DL716" s="235"/>
      <c r="DM716" s="235"/>
      <c r="DN716" s="235"/>
      <c r="DO716" s="235"/>
      <c r="DP716" s="235"/>
      <c r="DQ716" s="235"/>
      <c r="DR716" s="235"/>
      <c r="DS716" s="235"/>
      <c r="DT716" s="235"/>
      <c r="DU716" s="235"/>
      <c r="DV716" s="235"/>
      <c r="DW716" s="235"/>
      <c r="DX716" s="235"/>
      <c r="DY716" s="235"/>
      <c r="DZ716" s="235"/>
      <c r="EA716" s="235"/>
    </row>
    <row r="717" spans="1:16" ht="11.25">
      <c r="A717" s="4" t="s">
        <v>2</v>
      </c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35.25" customHeight="1">
      <c r="A718" s="7" t="s">
        <v>129</v>
      </c>
      <c r="B718" s="5"/>
      <c r="C718" s="5"/>
      <c r="D718" s="6">
        <f>4841800+1541959+29300</f>
        <v>6413059</v>
      </c>
      <c r="E718" s="6"/>
      <c r="F718" s="6">
        <f>D718</f>
        <v>6413059</v>
      </c>
      <c r="G718" s="6">
        <v>320100</v>
      </c>
      <c r="H718" s="6"/>
      <c r="I718" s="6"/>
      <c r="J718" s="6">
        <f>G718+H718</f>
        <v>320100</v>
      </c>
      <c r="K718" s="6"/>
      <c r="L718" s="6"/>
      <c r="M718" s="6"/>
      <c r="N718" s="6">
        <v>339300</v>
      </c>
      <c r="O718" s="6"/>
      <c r="P718" s="6">
        <f>N718+O718</f>
        <v>339300</v>
      </c>
    </row>
    <row r="719" spans="1:16" ht="164.25" customHeight="1" hidden="1">
      <c r="A719" s="7" t="s">
        <v>154</v>
      </c>
      <c r="B719" s="5"/>
      <c r="C719" s="5"/>
      <c r="D719" s="6"/>
      <c r="E719" s="6">
        <v>13705000</v>
      </c>
      <c r="F719" s="6">
        <f>D719+E719</f>
        <v>13705000</v>
      </c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1.25">
      <c r="A720" s="4" t="s">
        <v>3</v>
      </c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39.75" customHeight="1">
      <c r="A721" s="7" t="s">
        <v>130</v>
      </c>
      <c r="B721" s="5"/>
      <c r="C721" s="5"/>
      <c r="D721" s="6">
        <f>4+1</f>
        <v>5</v>
      </c>
      <c r="E721" s="6"/>
      <c r="F721" s="6">
        <f>D721</f>
        <v>5</v>
      </c>
      <c r="G721" s="6">
        <v>1</v>
      </c>
      <c r="H721" s="6"/>
      <c r="I721" s="6"/>
      <c r="J721" s="6">
        <f>G721</f>
        <v>1</v>
      </c>
      <c r="K721" s="6"/>
      <c r="L721" s="6"/>
      <c r="M721" s="6"/>
      <c r="N721" s="6">
        <v>1</v>
      </c>
      <c r="O721" s="6"/>
      <c r="P721" s="6">
        <f>N721+O721</f>
        <v>1</v>
      </c>
    </row>
    <row r="722" spans="1:16" ht="11.25">
      <c r="A722" s="4" t="s">
        <v>5</v>
      </c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40.5" customHeight="1">
      <c r="A723" s="7" t="s">
        <v>131</v>
      </c>
      <c r="B723" s="5"/>
      <c r="C723" s="5"/>
      <c r="D723" s="6">
        <f>D718/D721</f>
        <v>1282611.8</v>
      </c>
      <c r="E723" s="6"/>
      <c r="F723" s="6">
        <f>F718/F721</f>
        <v>1282611.8</v>
      </c>
      <c r="G723" s="6">
        <f>G718/G721</f>
        <v>320100</v>
      </c>
      <c r="H723" s="6"/>
      <c r="I723" s="6"/>
      <c r="J723" s="6">
        <f>G723+H723</f>
        <v>320100</v>
      </c>
      <c r="K723" s="6"/>
      <c r="L723" s="6"/>
      <c r="M723" s="6"/>
      <c r="N723" s="6">
        <f>N718/N721</f>
        <v>339300</v>
      </c>
      <c r="O723" s="6"/>
      <c r="P723" s="6">
        <f>P718/P721</f>
        <v>339300</v>
      </c>
    </row>
    <row r="724" spans="1:131" s="298" customFormat="1" ht="22.5" customHeight="1">
      <c r="A724" s="284" t="s">
        <v>134</v>
      </c>
      <c r="B724" s="285"/>
      <c r="C724" s="285"/>
      <c r="D724" s="294">
        <f>D726</f>
        <v>36127000</v>
      </c>
      <c r="E724" s="294">
        <f aca="true" t="shared" si="44" ref="E724:Q724">E726</f>
        <v>500000</v>
      </c>
      <c r="F724" s="294">
        <f t="shared" si="44"/>
        <v>36627000</v>
      </c>
      <c r="G724" s="294">
        <f t="shared" si="44"/>
        <v>3680000</v>
      </c>
      <c r="H724" s="294">
        <f t="shared" si="44"/>
        <v>0</v>
      </c>
      <c r="I724" s="294">
        <f t="shared" si="44"/>
        <v>3568484</v>
      </c>
      <c r="J724" s="294">
        <f t="shared" si="44"/>
        <v>3680000</v>
      </c>
      <c r="K724" s="294">
        <f t="shared" si="44"/>
        <v>3568484</v>
      </c>
      <c r="L724" s="294">
        <f t="shared" si="44"/>
        <v>3568484</v>
      </c>
      <c r="M724" s="294">
        <f t="shared" si="44"/>
        <v>3568484</v>
      </c>
      <c r="N724" s="294">
        <f t="shared" si="44"/>
        <v>3900300</v>
      </c>
      <c r="O724" s="294">
        <f t="shared" si="44"/>
        <v>0</v>
      </c>
      <c r="P724" s="294">
        <f t="shared" si="44"/>
        <v>3900300</v>
      </c>
      <c r="Q724" s="294">
        <f t="shared" si="44"/>
        <v>0</v>
      </c>
      <c r="R724" s="297"/>
      <c r="S724" s="297"/>
      <c r="T724" s="297"/>
      <c r="U724" s="297"/>
      <c r="V724" s="297"/>
      <c r="W724" s="297"/>
      <c r="X724" s="297"/>
      <c r="Y724" s="297"/>
      <c r="Z724" s="297"/>
      <c r="AA724" s="297"/>
      <c r="AB724" s="297"/>
      <c r="AC724" s="297"/>
      <c r="AD724" s="297"/>
      <c r="AE724" s="297"/>
      <c r="AF724" s="297"/>
      <c r="AG724" s="297"/>
      <c r="AH724" s="297"/>
      <c r="AI724" s="297"/>
      <c r="AJ724" s="297"/>
      <c r="AK724" s="297"/>
      <c r="AL724" s="297"/>
      <c r="AM724" s="297"/>
      <c r="AN724" s="297"/>
      <c r="AO724" s="297"/>
      <c r="AP724" s="297"/>
      <c r="AQ724" s="297"/>
      <c r="AR724" s="297"/>
      <c r="AS724" s="297"/>
      <c r="AT724" s="297"/>
      <c r="AU724" s="297"/>
      <c r="AV724" s="297"/>
      <c r="AW724" s="297"/>
      <c r="AX724" s="297"/>
      <c r="AY724" s="297"/>
      <c r="AZ724" s="297"/>
      <c r="BA724" s="297"/>
      <c r="BB724" s="297"/>
      <c r="BC724" s="297"/>
      <c r="BD724" s="297"/>
      <c r="BE724" s="297"/>
      <c r="BF724" s="297"/>
      <c r="BG724" s="297"/>
      <c r="BH724" s="297"/>
      <c r="BI724" s="297"/>
      <c r="BJ724" s="297"/>
      <c r="BK724" s="297"/>
      <c r="BL724" s="297"/>
      <c r="BM724" s="297"/>
      <c r="BN724" s="297"/>
      <c r="BO724" s="297"/>
      <c r="BP724" s="297"/>
      <c r="BQ724" s="297"/>
      <c r="BR724" s="297"/>
      <c r="BS724" s="297"/>
      <c r="BT724" s="297"/>
      <c r="BU724" s="297"/>
      <c r="BV724" s="297"/>
      <c r="BW724" s="297"/>
      <c r="BX724" s="297"/>
      <c r="BY724" s="297"/>
      <c r="BZ724" s="297"/>
      <c r="CA724" s="297"/>
      <c r="CB724" s="297"/>
      <c r="CC724" s="297"/>
      <c r="CD724" s="297"/>
      <c r="CE724" s="297"/>
      <c r="CF724" s="297"/>
      <c r="CG724" s="297"/>
      <c r="CH724" s="297"/>
      <c r="CI724" s="297"/>
      <c r="CJ724" s="297"/>
      <c r="CK724" s="297"/>
      <c r="CL724" s="297"/>
      <c r="CM724" s="297"/>
      <c r="CN724" s="297"/>
      <c r="CO724" s="297"/>
      <c r="CP724" s="297"/>
      <c r="CQ724" s="297"/>
      <c r="CR724" s="297"/>
      <c r="CS724" s="297"/>
      <c r="CT724" s="297"/>
      <c r="CU724" s="297"/>
      <c r="CV724" s="297"/>
      <c r="CW724" s="297"/>
      <c r="CX724" s="297"/>
      <c r="CY724" s="297"/>
      <c r="CZ724" s="297"/>
      <c r="DA724" s="297"/>
      <c r="DB724" s="297"/>
      <c r="DC724" s="297"/>
      <c r="DD724" s="297"/>
      <c r="DE724" s="297"/>
      <c r="DF724" s="297"/>
      <c r="DG724" s="297"/>
      <c r="DH724" s="297"/>
      <c r="DI724" s="297"/>
      <c r="DJ724" s="297"/>
      <c r="DK724" s="297"/>
      <c r="DL724" s="297"/>
      <c r="DM724" s="297"/>
      <c r="DN724" s="297"/>
      <c r="DO724" s="297"/>
      <c r="DP724" s="297"/>
      <c r="DQ724" s="297"/>
      <c r="DR724" s="297"/>
      <c r="DS724" s="297"/>
      <c r="DT724" s="297"/>
      <c r="DU724" s="297"/>
      <c r="DV724" s="297"/>
      <c r="DW724" s="297"/>
      <c r="DX724" s="297"/>
      <c r="DY724" s="297"/>
      <c r="DZ724" s="297"/>
      <c r="EA724" s="297"/>
    </row>
    <row r="725" spans="1:16" ht="23.25" customHeight="1">
      <c r="A725" s="7" t="s">
        <v>66</v>
      </c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31" s="203" customFormat="1" ht="45.75" customHeight="1">
      <c r="A726" s="200" t="s">
        <v>545</v>
      </c>
      <c r="B726" s="201"/>
      <c r="C726" s="201"/>
      <c r="D726" s="199">
        <f>D727+D737+D750+D753+D762+D769+D822+D829+D836+D843+D846+D849</f>
        <v>36127000</v>
      </c>
      <c r="E726" s="199">
        <f>E727+E737+E753+E762+E769+E822+E829+E836</f>
        <v>500000</v>
      </c>
      <c r="F726" s="199">
        <f>D726+E726</f>
        <v>36627000</v>
      </c>
      <c r="G726" s="199">
        <f aca="true" t="shared" si="45" ref="G726:O726">G727+G737+G753+G762+G769+G822+G829+G836</f>
        <v>3680000</v>
      </c>
      <c r="H726" s="199">
        <f t="shared" si="45"/>
        <v>0</v>
      </c>
      <c r="I726" s="199">
        <f t="shared" si="45"/>
        <v>3568484</v>
      </c>
      <c r="J726" s="199">
        <f>G726+H726</f>
        <v>3680000</v>
      </c>
      <c r="K726" s="199">
        <f t="shared" si="45"/>
        <v>3568484</v>
      </c>
      <c r="L726" s="199">
        <f t="shared" si="45"/>
        <v>3568484</v>
      </c>
      <c r="M726" s="199">
        <f t="shared" si="45"/>
        <v>3568484</v>
      </c>
      <c r="N726" s="199">
        <f t="shared" si="45"/>
        <v>3900300</v>
      </c>
      <c r="O726" s="199">
        <f t="shared" si="45"/>
        <v>0</v>
      </c>
      <c r="P726" s="199">
        <f>N726+O726</f>
        <v>3900300</v>
      </c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  <c r="AA726" s="202"/>
      <c r="AB726" s="202"/>
      <c r="AC726" s="202"/>
      <c r="AD726" s="202"/>
      <c r="AE726" s="202"/>
      <c r="AF726" s="202"/>
      <c r="AG726" s="202"/>
      <c r="AH726" s="202"/>
      <c r="AI726" s="202"/>
      <c r="AJ726" s="202"/>
      <c r="AK726" s="202"/>
      <c r="AL726" s="202"/>
      <c r="AM726" s="202"/>
      <c r="AN726" s="202"/>
      <c r="AO726" s="202"/>
      <c r="AP726" s="202"/>
      <c r="AQ726" s="202"/>
      <c r="AR726" s="202"/>
      <c r="AS726" s="202"/>
      <c r="AT726" s="202"/>
      <c r="AU726" s="202"/>
      <c r="AV726" s="202"/>
      <c r="AW726" s="202"/>
      <c r="AX726" s="202"/>
      <c r="AY726" s="202"/>
      <c r="AZ726" s="202"/>
      <c r="BA726" s="202"/>
      <c r="BB726" s="202"/>
      <c r="BC726" s="202"/>
      <c r="BD726" s="202"/>
      <c r="BE726" s="202"/>
      <c r="BF726" s="202"/>
      <c r="BG726" s="202"/>
      <c r="BH726" s="202"/>
      <c r="BI726" s="202"/>
      <c r="BJ726" s="202"/>
      <c r="BK726" s="202"/>
      <c r="BL726" s="202"/>
      <c r="BM726" s="202"/>
      <c r="BN726" s="202"/>
      <c r="BO726" s="202"/>
      <c r="BP726" s="202"/>
      <c r="BQ726" s="202"/>
      <c r="BR726" s="202"/>
      <c r="BS726" s="202"/>
      <c r="BT726" s="202"/>
      <c r="BU726" s="202"/>
      <c r="BV726" s="202"/>
      <c r="BW726" s="202"/>
      <c r="BX726" s="202"/>
      <c r="BY726" s="202"/>
      <c r="BZ726" s="202"/>
      <c r="CA726" s="202"/>
      <c r="CB726" s="202"/>
      <c r="CC726" s="202"/>
      <c r="CD726" s="202"/>
      <c r="CE726" s="202"/>
      <c r="CF726" s="202"/>
      <c r="CG726" s="202"/>
      <c r="CH726" s="202"/>
      <c r="CI726" s="202"/>
      <c r="CJ726" s="202"/>
      <c r="CK726" s="202"/>
      <c r="CL726" s="202"/>
      <c r="CM726" s="202"/>
      <c r="CN726" s="202"/>
      <c r="CO726" s="202"/>
      <c r="CP726" s="202"/>
      <c r="CQ726" s="202"/>
      <c r="CR726" s="202"/>
      <c r="CS726" s="202"/>
      <c r="CT726" s="202"/>
      <c r="CU726" s="202"/>
      <c r="CV726" s="202"/>
      <c r="CW726" s="202"/>
      <c r="CX726" s="202"/>
      <c r="CY726" s="202"/>
      <c r="CZ726" s="202"/>
      <c r="DA726" s="202"/>
      <c r="DB726" s="202"/>
      <c r="DC726" s="202"/>
      <c r="DD726" s="202"/>
      <c r="DE726" s="202"/>
      <c r="DF726" s="202"/>
      <c r="DG726" s="202"/>
      <c r="DH726" s="202"/>
      <c r="DI726" s="202"/>
      <c r="DJ726" s="202"/>
      <c r="DK726" s="202"/>
      <c r="DL726" s="202"/>
      <c r="DM726" s="202"/>
      <c r="DN726" s="202"/>
      <c r="DO726" s="202"/>
      <c r="DP726" s="202"/>
      <c r="DQ726" s="202"/>
      <c r="DR726" s="202"/>
      <c r="DS726" s="202"/>
      <c r="DT726" s="202"/>
      <c r="DU726" s="202"/>
      <c r="DV726" s="202"/>
      <c r="DW726" s="202"/>
      <c r="DX726" s="202"/>
      <c r="DY726" s="202"/>
      <c r="DZ726" s="202"/>
      <c r="EA726" s="202"/>
    </row>
    <row r="727" spans="1:131" s="93" customFormat="1" ht="63" customHeight="1" hidden="1">
      <c r="A727" s="91" t="s">
        <v>524</v>
      </c>
      <c r="B727" s="83"/>
      <c r="C727" s="83"/>
      <c r="D727" s="87">
        <f>3448500+120000+200000</f>
        <v>3768500</v>
      </c>
      <c r="E727" s="87"/>
      <c r="F727" s="87">
        <f>D727</f>
        <v>3768500</v>
      </c>
      <c r="G727" s="87">
        <f>G729</f>
        <v>3680000</v>
      </c>
      <c r="H727" s="87"/>
      <c r="I727" s="87">
        <f>3448484+120000</f>
        <v>3568484</v>
      </c>
      <c r="J727" s="87">
        <f>G727</f>
        <v>3680000</v>
      </c>
      <c r="K727" s="87">
        <f>3448484+120000</f>
        <v>3568484</v>
      </c>
      <c r="L727" s="87">
        <f>3448484+120000</f>
        <v>3568484</v>
      </c>
      <c r="M727" s="87">
        <f>3448484+120000</f>
        <v>3568484</v>
      </c>
      <c r="N727" s="87">
        <f>N729</f>
        <v>3900300</v>
      </c>
      <c r="O727" s="87"/>
      <c r="P727" s="87">
        <f>N727</f>
        <v>3900300</v>
      </c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  <c r="AM727" s="124"/>
      <c r="AN727" s="124"/>
      <c r="AO727" s="124"/>
      <c r="AP727" s="124"/>
      <c r="AQ727" s="124"/>
      <c r="AR727" s="124"/>
      <c r="AS727" s="124"/>
      <c r="AT727" s="124"/>
      <c r="AU727" s="124"/>
      <c r="AV727" s="124"/>
      <c r="AW727" s="124"/>
      <c r="AX727" s="124"/>
      <c r="AY727" s="124"/>
      <c r="AZ727" s="124"/>
      <c r="BA727" s="124"/>
      <c r="BB727" s="124"/>
      <c r="BC727" s="124"/>
      <c r="BD727" s="124"/>
      <c r="BE727" s="124"/>
      <c r="BF727" s="124"/>
      <c r="BG727" s="124"/>
      <c r="BH727" s="124"/>
      <c r="BI727" s="124"/>
      <c r="BJ727" s="124"/>
      <c r="BK727" s="124"/>
      <c r="BL727" s="124"/>
      <c r="BM727" s="124"/>
      <c r="BN727" s="124"/>
      <c r="BO727" s="124"/>
      <c r="BP727" s="124"/>
      <c r="BQ727" s="124"/>
      <c r="BR727" s="124"/>
      <c r="BS727" s="124"/>
      <c r="BT727" s="124"/>
      <c r="BU727" s="124"/>
      <c r="BV727" s="124"/>
      <c r="BW727" s="124"/>
      <c r="BX727" s="124"/>
      <c r="BY727" s="124"/>
      <c r="BZ727" s="124"/>
      <c r="CA727" s="124"/>
      <c r="CB727" s="124"/>
      <c r="CC727" s="124"/>
      <c r="CD727" s="124"/>
      <c r="CE727" s="124"/>
      <c r="CF727" s="124"/>
      <c r="CG727" s="124"/>
      <c r="CH727" s="124"/>
      <c r="CI727" s="124"/>
      <c r="CJ727" s="124"/>
      <c r="CK727" s="124"/>
      <c r="CL727" s="124"/>
      <c r="CM727" s="124"/>
      <c r="CN727" s="124"/>
      <c r="CO727" s="124"/>
      <c r="CP727" s="124"/>
      <c r="CQ727" s="124"/>
      <c r="CR727" s="124"/>
      <c r="CS727" s="124"/>
      <c r="CT727" s="124"/>
      <c r="CU727" s="124"/>
      <c r="CV727" s="124"/>
      <c r="CW727" s="124"/>
      <c r="CX727" s="124"/>
      <c r="CY727" s="124"/>
      <c r="CZ727" s="124"/>
      <c r="DA727" s="124"/>
      <c r="DB727" s="124"/>
      <c r="DC727" s="124"/>
      <c r="DD727" s="124"/>
      <c r="DE727" s="124"/>
      <c r="DF727" s="124"/>
      <c r="DG727" s="124"/>
      <c r="DH727" s="124"/>
      <c r="DI727" s="124"/>
      <c r="DJ727" s="124"/>
      <c r="DK727" s="124"/>
      <c r="DL727" s="124"/>
      <c r="DM727" s="124"/>
      <c r="DN727" s="124"/>
      <c r="DO727" s="124"/>
      <c r="DP727" s="124"/>
      <c r="DQ727" s="124"/>
      <c r="DR727" s="124"/>
      <c r="DS727" s="124"/>
      <c r="DT727" s="124"/>
      <c r="DU727" s="124"/>
      <c r="DV727" s="124"/>
      <c r="DW727" s="124"/>
      <c r="DX727" s="124"/>
      <c r="DY727" s="124"/>
      <c r="DZ727" s="124"/>
      <c r="EA727" s="124"/>
    </row>
    <row r="728" spans="1:16" ht="12" customHeight="1" hidden="1">
      <c r="A728" s="4" t="s">
        <v>2</v>
      </c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3.5" customHeight="1" hidden="1">
      <c r="A729" s="7" t="s">
        <v>23</v>
      </c>
      <c r="B729" s="5"/>
      <c r="C729" s="5"/>
      <c r="D729" s="6">
        <f>D727</f>
        <v>3768500</v>
      </c>
      <c r="E729" s="6"/>
      <c r="F729" s="6">
        <f>D729</f>
        <v>3768500</v>
      </c>
      <c r="G729" s="6">
        <v>3680000</v>
      </c>
      <c r="H729" s="6"/>
      <c r="I729" s="6"/>
      <c r="J729" s="6">
        <f>SUM(G729)</f>
        <v>3680000</v>
      </c>
      <c r="K729" s="6"/>
      <c r="L729" s="6"/>
      <c r="M729" s="6"/>
      <c r="N729" s="6">
        <v>3900300</v>
      </c>
      <c r="O729" s="6"/>
      <c r="P729" s="6">
        <f>N729</f>
        <v>3900300</v>
      </c>
    </row>
    <row r="730" spans="1:16" ht="12" customHeight="1" hidden="1">
      <c r="A730" s="4" t="s">
        <v>3</v>
      </c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37.5" customHeight="1" hidden="1">
      <c r="A731" s="7" t="s">
        <v>132</v>
      </c>
      <c r="B731" s="5"/>
      <c r="C731" s="5"/>
      <c r="D731" s="6">
        <v>12</v>
      </c>
      <c r="E731" s="6"/>
      <c r="F731" s="6">
        <v>12</v>
      </c>
      <c r="G731" s="6">
        <v>12</v>
      </c>
      <c r="H731" s="6"/>
      <c r="I731" s="6"/>
      <c r="J731" s="6">
        <v>12</v>
      </c>
      <c r="K731" s="6"/>
      <c r="L731" s="6"/>
      <c r="M731" s="6"/>
      <c r="N731" s="6">
        <v>12</v>
      </c>
      <c r="O731" s="6"/>
      <c r="P731" s="6">
        <v>12</v>
      </c>
    </row>
    <row r="732" spans="1:16" ht="11.25" hidden="1">
      <c r="A732" s="4" t="s">
        <v>5</v>
      </c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36" customHeight="1" hidden="1">
      <c r="A733" s="7" t="s">
        <v>133</v>
      </c>
      <c r="B733" s="5"/>
      <c r="C733" s="5"/>
      <c r="D733" s="6">
        <f>SUM(D729)/D731</f>
        <v>314041.6666666667</v>
      </c>
      <c r="E733" s="6"/>
      <c r="F733" s="6">
        <f>D733</f>
        <v>314041.6666666667</v>
      </c>
      <c r="G733" s="6">
        <f>SUM(G729)/G731</f>
        <v>306666.6666666667</v>
      </c>
      <c r="H733" s="6"/>
      <c r="I733" s="6"/>
      <c r="J733" s="6">
        <f>SUM(J729)/J731</f>
        <v>306666.6666666667</v>
      </c>
      <c r="K733" s="6"/>
      <c r="L733" s="6"/>
      <c r="M733" s="6"/>
      <c r="N733" s="6">
        <f>SUM(N729)/N731</f>
        <v>325025</v>
      </c>
      <c r="O733" s="6"/>
      <c r="P733" s="6">
        <f>SUM(P729)/P731</f>
        <v>325025</v>
      </c>
    </row>
    <row r="734" spans="1:16" ht="24" customHeight="1" hidden="1">
      <c r="A734" s="23" t="s">
        <v>175</v>
      </c>
      <c r="B734" s="5"/>
      <c r="C734" s="5"/>
      <c r="D734" s="6">
        <f>D736</f>
        <v>14000000</v>
      </c>
      <c r="E734" s="6"/>
      <c r="F734" s="6">
        <f>F736</f>
        <v>14000000</v>
      </c>
      <c r="G734" s="6">
        <f>G736</f>
        <v>45705000</v>
      </c>
      <c r="H734" s="6"/>
      <c r="I734" s="6"/>
      <c r="J734" s="6">
        <f>G734</f>
        <v>45705000</v>
      </c>
      <c r="K734" s="6"/>
      <c r="L734" s="6"/>
      <c r="M734" s="6"/>
      <c r="N734" s="6"/>
      <c r="O734" s="6"/>
      <c r="P734" s="6"/>
    </row>
    <row r="735" spans="1:16" ht="16.5" customHeight="1" hidden="1">
      <c r="A735" s="4" t="s">
        <v>2</v>
      </c>
      <c r="B735" s="5"/>
      <c r="C735" s="5"/>
      <c r="D735" s="6"/>
      <c r="E735" s="6"/>
      <c r="F735" s="6"/>
      <c r="G735" s="96">
        <v>1</v>
      </c>
      <c r="H735" s="96"/>
      <c r="I735" s="96"/>
      <c r="J735" s="96"/>
      <c r="K735" s="96"/>
      <c r="L735" s="96"/>
      <c r="M735" s="96"/>
      <c r="N735" s="96"/>
      <c r="O735" s="6"/>
      <c r="P735" s="6"/>
    </row>
    <row r="736" spans="1:16" ht="12.75" customHeight="1" hidden="1">
      <c r="A736" s="4" t="s">
        <v>23</v>
      </c>
      <c r="B736" s="5"/>
      <c r="C736" s="5"/>
      <c r="D736" s="6">
        <f>3000000+2000000+3000000+1000000+3000000+2000000</f>
        <v>14000000</v>
      </c>
      <c r="E736" s="6"/>
      <c r="F736" s="6">
        <f>3000000+2000000+3000000+1000000+3000000+2000000</f>
        <v>14000000</v>
      </c>
      <c r="G736" s="6">
        <f>0+4000000+2725000+3000000+9000000+3000000+3000000+3000000+3200000+4000000+3500000+5000000+2280000</f>
        <v>45705000</v>
      </c>
      <c r="H736" s="6"/>
      <c r="I736" s="6"/>
      <c r="J736" s="6">
        <f>G736</f>
        <v>45705000</v>
      </c>
      <c r="K736" s="6"/>
      <c r="L736" s="6"/>
      <c r="M736" s="6"/>
      <c r="N736" s="6"/>
      <c r="O736" s="6"/>
      <c r="P736" s="6"/>
    </row>
    <row r="737" spans="1:131" s="82" customFormat="1" ht="34.5" customHeight="1" hidden="1">
      <c r="A737" s="91" t="s">
        <v>500</v>
      </c>
      <c r="B737" s="79"/>
      <c r="C737" s="79"/>
      <c r="D737" s="87">
        <f>18600000-6500000</f>
        <v>12100000</v>
      </c>
      <c r="E737" s="87"/>
      <c r="F737" s="87">
        <f>D737</f>
        <v>12100000</v>
      </c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  <c r="CF737" s="81"/>
      <c r="CG737" s="81"/>
      <c r="CH737" s="81"/>
      <c r="CI737" s="81"/>
      <c r="CJ737" s="81"/>
      <c r="CK737" s="81"/>
      <c r="CL737" s="81"/>
      <c r="CM737" s="81"/>
      <c r="CN737" s="81"/>
      <c r="CO737" s="81"/>
      <c r="CP737" s="81"/>
      <c r="CQ737" s="81"/>
      <c r="CR737" s="81"/>
      <c r="CS737" s="81"/>
      <c r="CT737" s="81"/>
      <c r="CU737" s="81"/>
      <c r="CV737" s="81"/>
      <c r="CW737" s="81"/>
      <c r="CX737" s="81"/>
      <c r="CY737" s="81"/>
      <c r="CZ737" s="81"/>
      <c r="DA737" s="81"/>
      <c r="DB737" s="81"/>
      <c r="DC737" s="81"/>
      <c r="DD737" s="81"/>
      <c r="DE737" s="81"/>
      <c r="DF737" s="81"/>
      <c r="DG737" s="81"/>
      <c r="DH737" s="81"/>
      <c r="DI737" s="81"/>
      <c r="DJ737" s="81"/>
      <c r="DK737" s="81"/>
      <c r="DL737" s="81"/>
      <c r="DM737" s="81"/>
      <c r="DN737" s="81"/>
      <c r="DO737" s="81"/>
      <c r="DP737" s="81"/>
      <c r="DQ737" s="81"/>
      <c r="DR737" s="81"/>
      <c r="DS737" s="81"/>
      <c r="DT737" s="81"/>
      <c r="DU737" s="81"/>
      <c r="DV737" s="81"/>
      <c r="DW737" s="81"/>
      <c r="DX737" s="81"/>
      <c r="DY737" s="81"/>
      <c r="DZ737" s="81"/>
      <c r="EA737" s="81"/>
    </row>
    <row r="738" spans="1:16" ht="15.75" customHeight="1" hidden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.75" customHeight="1" hidden="1">
      <c r="A739" s="4" t="s">
        <v>23</v>
      </c>
      <c r="B739" s="5"/>
      <c r="C739" s="5"/>
      <c r="D739" s="6">
        <f>D737</f>
        <v>12100000</v>
      </c>
      <c r="E739" s="6"/>
      <c r="F739" s="6">
        <f>D739</f>
        <v>12100000</v>
      </c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35.25" customHeight="1" hidden="1">
      <c r="A740" s="23" t="s">
        <v>185</v>
      </c>
      <c r="B740" s="5"/>
      <c r="C740" s="5"/>
      <c r="D740" s="6"/>
      <c r="E740" s="6"/>
      <c r="F740" s="6"/>
      <c r="G740" s="6">
        <f>G742</f>
        <v>1000000</v>
      </c>
      <c r="H740" s="6">
        <f>H742</f>
        <v>0</v>
      </c>
      <c r="I740" s="6">
        <f>I742</f>
        <v>0</v>
      </c>
      <c r="J740" s="6">
        <f>J742</f>
        <v>1000000</v>
      </c>
      <c r="K740" s="6"/>
      <c r="L740" s="6"/>
      <c r="M740" s="6"/>
      <c r="N740" s="6">
        <f>N742</f>
        <v>1000000</v>
      </c>
      <c r="O740" s="6"/>
      <c r="P740" s="6">
        <f>N740</f>
        <v>1000000</v>
      </c>
    </row>
    <row r="741" spans="1:16" ht="12.75" customHeight="1" hidden="1">
      <c r="A741" s="4" t="s">
        <v>2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2.75" customHeight="1" hidden="1">
      <c r="A742" s="4" t="s">
        <v>23</v>
      </c>
      <c r="B742" s="5"/>
      <c r="C742" s="5"/>
      <c r="D742" s="6"/>
      <c r="E742" s="6"/>
      <c r="F742" s="6"/>
      <c r="G742" s="6">
        <v>1000000</v>
      </c>
      <c r="H742" s="6"/>
      <c r="I742" s="6"/>
      <c r="J742" s="6">
        <f>G742+H742</f>
        <v>1000000</v>
      </c>
      <c r="K742" s="6"/>
      <c r="L742" s="6"/>
      <c r="M742" s="6"/>
      <c r="N742" s="6">
        <v>1000000</v>
      </c>
      <c r="O742" s="6"/>
      <c r="P742" s="6">
        <f>N742</f>
        <v>1000000</v>
      </c>
    </row>
    <row r="743" spans="1:131" s="28" customFormat="1" ht="25.5" customHeight="1" hidden="1">
      <c r="A743" s="23" t="s">
        <v>176</v>
      </c>
      <c r="B743" s="24"/>
      <c r="C743" s="24"/>
      <c r="D743" s="25">
        <f>D745</f>
        <v>70000</v>
      </c>
      <c r="E743" s="25"/>
      <c r="F743" s="25">
        <f>D743+E743</f>
        <v>70000</v>
      </c>
      <c r="G743" s="25">
        <f>G747*G749</f>
        <v>0</v>
      </c>
      <c r="H743" s="25"/>
      <c r="I743" s="25"/>
      <c r="J743" s="25">
        <f>G743</f>
        <v>0</v>
      </c>
      <c r="K743" s="25"/>
      <c r="L743" s="25"/>
      <c r="M743" s="25"/>
      <c r="N743" s="25">
        <f>N749*N747</f>
        <v>0</v>
      </c>
      <c r="O743" s="25"/>
      <c r="P743" s="25">
        <f>N743</f>
        <v>0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</row>
    <row r="744" spans="1:16" ht="11.25" hidden="1">
      <c r="A744" s="4" t="s">
        <v>2</v>
      </c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 customHeight="1" hidden="1">
      <c r="A745" s="7" t="s">
        <v>23</v>
      </c>
      <c r="B745" s="5"/>
      <c r="C745" s="5"/>
      <c r="D745" s="6">
        <f>D747*D749</f>
        <v>70000</v>
      </c>
      <c r="E745" s="6"/>
      <c r="F745" s="6">
        <f>D745+E745</f>
        <v>70000</v>
      </c>
      <c r="G745" s="6"/>
      <c r="H745" s="6"/>
      <c r="I745" s="6"/>
      <c r="J745" s="6">
        <f>G745</f>
        <v>0</v>
      </c>
      <c r="K745" s="6"/>
      <c r="L745" s="6"/>
      <c r="M745" s="6"/>
      <c r="N745" s="6"/>
      <c r="O745" s="6"/>
      <c r="P745" s="6">
        <f>N745</f>
        <v>0</v>
      </c>
    </row>
    <row r="746" spans="1:16" ht="11.25" hidden="1">
      <c r="A746" s="4" t="s">
        <v>3</v>
      </c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3.25" customHeight="1" hidden="1">
      <c r="A747" s="7" t="s">
        <v>67</v>
      </c>
      <c r="B747" s="5"/>
      <c r="C747" s="5"/>
      <c r="D747" s="6">
        <v>2</v>
      </c>
      <c r="E747" s="6"/>
      <c r="F747" s="6">
        <f>D747+E747</f>
        <v>2</v>
      </c>
      <c r="G747" s="6"/>
      <c r="H747" s="6"/>
      <c r="I747" s="6"/>
      <c r="J747" s="6">
        <v>0</v>
      </c>
      <c r="K747" s="6"/>
      <c r="L747" s="6"/>
      <c r="M747" s="6"/>
      <c r="N747" s="6"/>
      <c r="O747" s="6"/>
      <c r="P747" s="6">
        <v>0</v>
      </c>
    </row>
    <row r="748" spans="1:16" ht="11.25" hidden="1">
      <c r="A748" s="4" t="s">
        <v>5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4.75" customHeight="1" hidden="1">
      <c r="A749" s="7" t="s">
        <v>68</v>
      </c>
      <c r="B749" s="5"/>
      <c r="C749" s="5"/>
      <c r="D749" s="6">
        <v>35000</v>
      </c>
      <c r="E749" s="6"/>
      <c r="F749" s="6">
        <f>D749+E749</f>
        <v>35000</v>
      </c>
      <c r="G749" s="6"/>
      <c r="H749" s="6"/>
      <c r="I749" s="6"/>
      <c r="J749" s="6">
        <f>G749</f>
        <v>0</v>
      </c>
      <c r="K749" s="6"/>
      <c r="L749" s="6"/>
      <c r="M749" s="6"/>
      <c r="N749" s="6"/>
      <c r="O749" s="6"/>
      <c r="P749" s="6">
        <v>0</v>
      </c>
    </row>
    <row r="750" spans="1:131" s="82" customFormat="1" ht="40.5" customHeight="1" hidden="1">
      <c r="A750" s="91" t="s">
        <v>501</v>
      </c>
      <c r="B750" s="79"/>
      <c r="C750" s="79"/>
      <c r="D750" s="87">
        <v>13000000</v>
      </c>
      <c r="E750" s="87"/>
      <c r="F750" s="87">
        <f>D750</f>
        <v>13000000</v>
      </c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  <c r="CF750" s="81"/>
      <c r="CG750" s="81"/>
      <c r="CH750" s="81"/>
      <c r="CI750" s="81"/>
      <c r="CJ750" s="81"/>
      <c r="CK750" s="81"/>
      <c r="CL750" s="81"/>
      <c r="CM750" s="81"/>
      <c r="CN750" s="81"/>
      <c r="CO750" s="81"/>
      <c r="CP750" s="81"/>
      <c r="CQ750" s="81"/>
      <c r="CR750" s="81"/>
      <c r="CS750" s="81"/>
      <c r="CT750" s="81"/>
      <c r="CU750" s="81"/>
      <c r="CV750" s="81"/>
      <c r="CW750" s="81"/>
      <c r="CX750" s="81"/>
      <c r="CY750" s="81"/>
      <c r="CZ750" s="81"/>
      <c r="DA750" s="81"/>
      <c r="DB750" s="81"/>
      <c r="DC750" s="81"/>
      <c r="DD750" s="81"/>
      <c r="DE750" s="81"/>
      <c r="DF750" s="81"/>
      <c r="DG750" s="81"/>
      <c r="DH750" s="81"/>
      <c r="DI750" s="81"/>
      <c r="DJ750" s="81"/>
      <c r="DK750" s="81"/>
      <c r="DL750" s="81"/>
      <c r="DM750" s="81"/>
      <c r="DN750" s="81"/>
      <c r="DO750" s="81"/>
      <c r="DP750" s="81"/>
      <c r="DQ750" s="81"/>
      <c r="DR750" s="81"/>
      <c r="DS750" s="81"/>
      <c r="DT750" s="81"/>
      <c r="DU750" s="81"/>
      <c r="DV750" s="81"/>
      <c r="DW750" s="81"/>
      <c r="DX750" s="81"/>
      <c r="DY750" s="81"/>
      <c r="DZ750" s="81"/>
      <c r="EA750" s="81"/>
    </row>
    <row r="751" spans="1:16" ht="15.75" customHeight="1" hidden="1">
      <c r="A751" s="4" t="s">
        <v>2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.75" customHeight="1" hidden="1">
      <c r="A752" s="4" t="s">
        <v>23</v>
      </c>
      <c r="B752" s="5"/>
      <c r="C752" s="5"/>
      <c r="D752" s="6">
        <f>D750</f>
        <v>13000000</v>
      </c>
      <c r="E752" s="6"/>
      <c r="F752" s="6">
        <f>D752</f>
        <v>13000000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31" s="93" customFormat="1" ht="15" customHeight="1" hidden="1">
      <c r="A753" s="91" t="s">
        <v>502</v>
      </c>
      <c r="B753" s="83"/>
      <c r="C753" s="83"/>
      <c r="D753" s="87">
        <v>405500</v>
      </c>
      <c r="E753" s="87"/>
      <c r="F753" s="87">
        <f>D753</f>
        <v>405500</v>
      </c>
      <c r="G753" s="87"/>
      <c r="H753" s="87"/>
      <c r="I753" s="87"/>
      <c r="J753" s="90"/>
      <c r="K753" s="87"/>
      <c r="L753" s="87"/>
      <c r="M753" s="87"/>
      <c r="N753" s="87"/>
      <c r="O753" s="87"/>
      <c r="P753" s="87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  <c r="AJ753" s="124"/>
      <c r="AK753" s="124"/>
      <c r="AL753" s="124"/>
      <c r="AM753" s="124"/>
      <c r="AN753" s="124"/>
      <c r="AO753" s="124"/>
      <c r="AP753" s="124"/>
      <c r="AQ753" s="124"/>
      <c r="AR753" s="124"/>
      <c r="AS753" s="124"/>
      <c r="AT753" s="124"/>
      <c r="AU753" s="124"/>
      <c r="AV753" s="124"/>
      <c r="AW753" s="124"/>
      <c r="AX753" s="124"/>
      <c r="AY753" s="124"/>
      <c r="AZ753" s="124"/>
      <c r="BA753" s="124"/>
      <c r="BB753" s="124"/>
      <c r="BC753" s="124"/>
      <c r="BD753" s="124"/>
      <c r="BE753" s="124"/>
      <c r="BF753" s="124"/>
      <c r="BG753" s="124"/>
      <c r="BH753" s="124"/>
      <c r="BI753" s="124"/>
      <c r="BJ753" s="124"/>
      <c r="BK753" s="124"/>
      <c r="BL753" s="124"/>
      <c r="BM753" s="124"/>
      <c r="BN753" s="124"/>
      <c r="BO753" s="124"/>
      <c r="BP753" s="124"/>
      <c r="BQ753" s="124"/>
      <c r="BR753" s="124"/>
      <c r="BS753" s="124"/>
      <c r="BT753" s="124"/>
      <c r="BU753" s="124"/>
      <c r="BV753" s="124"/>
      <c r="BW753" s="124"/>
      <c r="BX753" s="124"/>
      <c r="BY753" s="124"/>
      <c r="BZ753" s="124"/>
      <c r="CA753" s="124"/>
      <c r="CB753" s="124"/>
      <c r="CC753" s="124"/>
      <c r="CD753" s="124"/>
      <c r="CE753" s="124"/>
      <c r="CF753" s="124"/>
      <c r="CG753" s="124"/>
      <c r="CH753" s="124"/>
      <c r="CI753" s="124"/>
      <c r="CJ753" s="124"/>
      <c r="CK753" s="124"/>
      <c r="CL753" s="124"/>
      <c r="CM753" s="124"/>
      <c r="CN753" s="124"/>
      <c r="CO753" s="124"/>
      <c r="CP753" s="124"/>
      <c r="CQ753" s="124"/>
      <c r="CR753" s="124"/>
      <c r="CS753" s="124"/>
      <c r="CT753" s="124"/>
      <c r="CU753" s="124"/>
      <c r="CV753" s="124"/>
      <c r="CW753" s="124"/>
      <c r="CX753" s="124"/>
      <c r="CY753" s="124"/>
      <c r="CZ753" s="124"/>
      <c r="DA753" s="124"/>
      <c r="DB753" s="124"/>
      <c r="DC753" s="124"/>
      <c r="DD753" s="124"/>
      <c r="DE753" s="124"/>
      <c r="DF753" s="124"/>
      <c r="DG753" s="124"/>
      <c r="DH753" s="124"/>
      <c r="DI753" s="124"/>
      <c r="DJ753" s="124"/>
      <c r="DK753" s="124"/>
      <c r="DL753" s="124"/>
      <c r="DM753" s="124"/>
      <c r="DN753" s="124"/>
      <c r="DO753" s="124"/>
      <c r="DP753" s="124"/>
      <c r="DQ753" s="124"/>
      <c r="DR753" s="124"/>
      <c r="DS753" s="124"/>
      <c r="DT753" s="124"/>
      <c r="DU753" s="124"/>
      <c r="DV753" s="124"/>
      <c r="DW753" s="124"/>
      <c r="DX753" s="124"/>
      <c r="DY753" s="124"/>
      <c r="DZ753" s="124"/>
      <c r="EA753" s="124"/>
    </row>
    <row r="754" spans="1:16" ht="12" customHeight="1" hidden="1">
      <c r="A754" s="4" t="s">
        <v>2</v>
      </c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2" customHeight="1" hidden="1">
      <c r="A755" s="7" t="s">
        <v>23</v>
      </c>
      <c r="B755" s="5"/>
      <c r="C755" s="5"/>
      <c r="D755" s="6">
        <f>D753</f>
        <v>405500</v>
      </c>
      <c r="E755" s="6"/>
      <c r="F755" s="6">
        <f>D755</f>
        <v>405500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2" customHeight="1" hidden="1">
      <c r="A756" s="4" t="s">
        <v>3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24.75" customHeight="1" hidden="1">
      <c r="A757" s="7" t="s">
        <v>80</v>
      </c>
      <c r="B757" s="5"/>
      <c r="C757" s="5"/>
      <c r="D757" s="6">
        <v>50</v>
      </c>
      <c r="E757" s="6"/>
      <c r="F757" s="6">
        <v>57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.75" customHeight="1" hidden="1">
      <c r="A758" s="7" t="s">
        <v>78</v>
      </c>
      <c r="B758" s="5"/>
      <c r="C758" s="5"/>
      <c r="D758" s="6">
        <v>50</v>
      </c>
      <c r="E758" s="6"/>
      <c r="F758" s="6">
        <f>D758</f>
        <v>50</v>
      </c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2.75" customHeight="1" hidden="1">
      <c r="A759" s="4" t="s">
        <v>5</v>
      </c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24.75" customHeight="1" hidden="1">
      <c r="A760" s="7" t="s">
        <v>79</v>
      </c>
      <c r="B760" s="5"/>
      <c r="C760" s="5"/>
      <c r="D760" s="6">
        <v>1950.89</v>
      </c>
      <c r="E760" s="6"/>
      <c r="F760" s="6">
        <f>D760</f>
        <v>1950.89</v>
      </c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 hidden="1">
      <c r="A761" s="7" t="s">
        <v>81</v>
      </c>
      <c r="B761" s="5"/>
      <c r="C761" s="5"/>
      <c r="D761" s="6">
        <f>D755/D758</f>
        <v>8110</v>
      </c>
      <c r="E761" s="6"/>
      <c r="F761" s="6">
        <f>D761</f>
        <v>8110</v>
      </c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31" s="93" customFormat="1" ht="39" customHeight="1" hidden="1">
      <c r="A762" s="91" t="s">
        <v>503</v>
      </c>
      <c r="B762" s="83"/>
      <c r="C762" s="83"/>
      <c r="D762" s="87">
        <v>360000</v>
      </c>
      <c r="E762" s="87"/>
      <c r="F762" s="87">
        <f>D762</f>
        <v>360000</v>
      </c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24"/>
      <c r="CD762" s="124"/>
      <c r="CE762" s="124"/>
      <c r="CF762" s="124"/>
      <c r="CG762" s="124"/>
      <c r="CH762" s="124"/>
      <c r="CI762" s="124"/>
      <c r="CJ762" s="124"/>
      <c r="CK762" s="124"/>
      <c r="CL762" s="124"/>
      <c r="CM762" s="124"/>
      <c r="CN762" s="124"/>
      <c r="CO762" s="124"/>
      <c r="CP762" s="124"/>
      <c r="CQ762" s="124"/>
      <c r="CR762" s="124"/>
      <c r="CS762" s="124"/>
      <c r="CT762" s="124"/>
      <c r="CU762" s="124"/>
      <c r="CV762" s="124"/>
      <c r="CW762" s="124"/>
      <c r="CX762" s="124"/>
      <c r="CY762" s="124"/>
      <c r="CZ762" s="124"/>
      <c r="DA762" s="124"/>
      <c r="DB762" s="124"/>
      <c r="DC762" s="124"/>
      <c r="DD762" s="124"/>
      <c r="DE762" s="124"/>
      <c r="DF762" s="124"/>
      <c r="DG762" s="124"/>
      <c r="DH762" s="124"/>
      <c r="DI762" s="124"/>
      <c r="DJ762" s="124"/>
      <c r="DK762" s="124"/>
      <c r="DL762" s="124"/>
      <c r="DM762" s="124"/>
      <c r="DN762" s="124"/>
      <c r="DO762" s="124"/>
      <c r="DP762" s="124"/>
      <c r="DQ762" s="124"/>
      <c r="DR762" s="124"/>
      <c r="DS762" s="124"/>
      <c r="DT762" s="124"/>
      <c r="DU762" s="124"/>
      <c r="DV762" s="124"/>
      <c r="DW762" s="124"/>
      <c r="DX762" s="124"/>
      <c r="DY762" s="124"/>
      <c r="DZ762" s="124"/>
      <c r="EA762" s="124"/>
    </row>
    <row r="763" spans="1:16" ht="11.25" customHeight="1" hidden="1">
      <c r="A763" s="4" t="s">
        <v>2</v>
      </c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25"/>
    </row>
    <row r="764" spans="1:16" ht="14.25" customHeight="1" hidden="1">
      <c r="A764" s="7" t="s">
        <v>23</v>
      </c>
      <c r="B764" s="5"/>
      <c r="C764" s="5"/>
      <c r="D764" s="6">
        <f>D762</f>
        <v>360000</v>
      </c>
      <c r="E764" s="6"/>
      <c r="F764" s="6">
        <f>D764+E764</f>
        <v>360000</v>
      </c>
      <c r="G764" s="6"/>
      <c r="H764" s="6"/>
      <c r="I764" s="6"/>
      <c r="J764" s="6"/>
      <c r="K764" s="6"/>
      <c r="L764" s="6"/>
      <c r="M764" s="6"/>
      <c r="N764" s="6"/>
      <c r="O764" s="6"/>
      <c r="P764" s="25"/>
    </row>
    <row r="765" spans="1:16" ht="10.5" customHeight="1" hidden="1">
      <c r="A765" s="4" t="s">
        <v>3</v>
      </c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25"/>
    </row>
    <row r="766" spans="1:16" ht="24.75" customHeight="1" hidden="1">
      <c r="A766" s="7" t="s">
        <v>83</v>
      </c>
      <c r="B766" s="5"/>
      <c r="C766" s="5"/>
      <c r="D766" s="6">
        <v>200</v>
      </c>
      <c r="E766" s="6"/>
      <c r="F766" s="6">
        <f>D766</f>
        <v>200</v>
      </c>
      <c r="G766" s="6"/>
      <c r="H766" s="6"/>
      <c r="I766" s="6"/>
      <c r="J766" s="6"/>
      <c r="K766" s="6"/>
      <c r="L766" s="6"/>
      <c r="M766" s="6"/>
      <c r="N766" s="6"/>
      <c r="O766" s="6"/>
      <c r="P766" s="25"/>
    </row>
    <row r="767" spans="1:16" ht="11.25" hidden="1">
      <c r="A767" s="4" t="s">
        <v>5</v>
      </c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25"/>
    </row>
    <row r="768" spans="1:16" ht="24.75" customHeight="1" hidden="1">
      <c r="A768" s="7" t="s">
        <v>84</v>
      </c>
      <c r="B768" s="5"/>
      <c r="C768" s="5"/>
      <c r="D768" s="6">
        <f>D764/D766</f>
        <v>1800</v>
      </c>
      <c r="E768" s="6"/>
      <c r="F768" s="6">
        <f>D768</f>
        <v>1800</v>
      </c>
      <c r="G768" s="6"/>
      <c r="H768" s="6"/>
      <c r="I768" s="6"/>
      <c r="J768" s="6"/>
      <c r="K768" s="6"/>
      <c r="L768" s="6"/>
      <c r="M768" s="6"/>
      <c r="N768" s="6"/>
      <c r="O768" s="6"/>
      <c r="P768" s="25"/>
    </row>
    <row r="769" spans="1:131" s="93" customFormat="1" ht="36.75" customHeight="1" hidden="1">
      <c r="A769" s="91" t="s">
        <v>504</v>
      </c>
      <c r="B769" s="83"/>
      <c r="C769" s="83"/>
      <c r="D769" s="87">
        <v>800000</v>
      </c>
      <c r="E769" s="87">
        <v>500000</v>
      </c>
      <c r="F769" s="87">
        <f>D769+E769</f>
        <v>1300000</v>
      </c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4"/>
      <c r="AI769" s="124"/>
      <c r="AJ769" s="124"/>
      <c r="AK769" s="124"/>
      <c r="AL769" s="124"/>
      <c r="AM769" s="124"/>
      <c r="AN769" s="124"/>
      <c r="AO769" s="124"/>
      <c r="AP769" s="124"/>
      <c r="AQ769" s="124"/>
      <c r="AR769" s="124"/>
      <c r="AS769" s="124"/>
      <c r="AT769" s="124"/>
      <c r="AU769" s="124"/>
      <c r="AV769" s="124"/>
      <c r="AW769" s="124"/>
      <c r="AX769" s="124"/>
      <c r="AY769" s="124"/>
      <c r="AZ769" s="124"/>
      <c r="BA769" s="124"/>
      <c r="BB769" s="124"/>
      <c r="BC769" s="124"/>
      <c r="BD769" s="124"/>
      <c r="BE769" s="124"/>
      <c r="BF769" s="124"/>
      <c r="BG769" s="124"/>
      <c r="BH769" s="124"/>
      <c r="BI769" s="124"/>
      <c r="BJ769" s="124"/>
      <c r="BK769" s="124"/>
      <c r="BL769" s="124"/>
      <c r="BM769" s="124"/>
      <c r="BN769" s="124"/>
      <c r="BO769" s="124"/>
      <c r="BP769" s="124"/>
      <c r="BQ769" s="124"/>
      <c r="BR769" s="124"/>
      <c r="BS769" s="124"/>
      <c r="BT769" s="124"/>
      <c r="BU769" s="124"/>
      <c r="BV769" s="124"/>
      <c r="BW769" s="124"/>
      <c r="BX769" s="124"/>
      <c r="BY769" s="124"/>
      <c r="BZ769" s="124"/>
      <c r="CA769" s="124"/>
      <c r="CB769" s="124"/>
      <c r="CC769" s="124"/>
      <c r="CD769" s="124"/>
      <c r="CE769" s="124"/>
      <c r="CF769" s="124"/>
      <c r="CG769" s="124"/>
      <c r="CH769" s="124"/>
      <c r="CI769" s="124"/>
      <c r="CJ769" s="124"/>
      <c r="CK769" s="124"/>
      <c r="CL769" s="124"/>
      <c r="CM769" s="124"/>
      <c r="CN769" s="124"/>
      <c r="CO769" s="124"/>
      <c r="CP769" s="124"/>
      <c r="CQ769" s="124"/>
      <c r="CR769" s="124"/>
      <c r="CS769" s="124"/>
      <c r="CT769" s="124"/>
      <c r="CU769" s="124"/>
      <c r="CV769" s="124"/>
      <c r="CW769" s="124"/>
      <c r="CX769" s="124"/>
      <c r="CY769" s="124"/>
      <c r="CZ769" s="124"/>
      <c r="DA769" s="124"/>
      <c r="DB769" s="124"/>
      <c r="DC769" s="124"/>
      <c r="DD769" s="124"/>
      <c r="DE769" s="124"/>
      <c r="DF769" s="124"/>
      <c r="DG769" s="124"/>
      <c r="DH769" s="124"/>
      <c r="DI769" s="124"/>
      <c r="DJ769" s="124"/>
      <c r="DK769" s="124"/>
      <c r="DL769" s="124"/>
      <c r="DM769" s="124"/>
      <c r="DN769" s="124"/>
      <c r="DO769" s="124"/>
      <c r="DP769" s="124"/>
      <c r="DQ769" s="124"/>
      <c r="DR769" s="124"/>
      <c r="DS769" s="124"/>
      <c r="DT769" s="124"/>
      <c r="DU769" s="124"/>
      <c r="DV769" s="124"/>
      <c r="DW769" s="124"/>
      <c r="DX769" s="124"/>
      <c r="DY769" s="124"/>
      <c r="DZ769" s="124"/>
      <c r="EA769" s="124"/>
    </row>
    <row r="770" spans="1:16" ht="11.25" hidden="1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25"/>
    </row>
    <row r="771" spans="1:16" ht="22.5" hidden="1">
      <c r="A771" s="7" t="s">
        <v>167</v>
      </c>
      <c r="B771" s="5"/>
      <c r="C771" s="5"/>
      <c r="D771" s="6">
        <f>D769</f>
        <v>800000</v>
      </c>
      <c r="E771" s="6">
        <f>E769</f>
        <v>500000</v>
      </c>
      <c r="F771" s="6">
        <f>D771+E771</f>
        <v>1300000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22.5" hidden="1">
      <c r="A772" s="7" t="s">
        <v>170</v>
      </c>
      <c r="B772" s="5"/>
      <c r="C772" s="5"/>
      <c r="D772" s="6">
        <f>35000+10000</f>
        <v>45000</v>
      </c>
      <c r="E772" s="6"/>
      <c r="F772" s="6">
        <f>D772+E772</f>
        <v>45000</v>
      </c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1.25" hidden="1">
      <c r="A773" s="4" t="s">
        <v>3</v>
      </c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22.5" hidden="1">
      <c r="A774" s="266" t="s">
        <v>100</v>
      </c>
      <c r="B774" s="5"/>
      <c r="C774" s="5"/>
      <c r="D774" s="6">
        <v>5</v>
      </c>
      <c r="E774" s="6">
        <v>1</v>
      </c>
      <c r="F774" s="6">
        <f>D774+E774</f>
        <v>6</v>
      </c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22.5" hidden="1">
      <c r="A775" s="266" t="s">
        <v>168</v>
      </c>
      <c r="B775" s="5"/>
      <c r="C775" s="5"/>
      <c r="D775" s="6">
        <v>1</v>
      </c>
      <c r="E775" s="6"/>
      <c r="F775" s="6">
        <f>D775+E775</f>
        <v>1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1.25" hidden="1">
      <c r="A776" s="4" t="s">
        <v>5</v>
      </c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22.5" hidden="1">
      <c r="A777" s="7" t="s">
        <v>115</v>
      </c>
      <c r="B777" s="5"/>
      <c r="C777" s="5"/>
      <c r="D777" s="6">
        <f>D771/D774</f>
        <v>160000</v>
      </c>
      <c r="E777" s="6">
        <f>E771/E774</f>
        <v>500000</v>
      </c>
      <c r="F777" s="6">
        <f>D777+E777</f>
        <v>660000</v>
      </c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22.5" hidden="1">
      <c r="A778" s="257" t="s">
        <v>169</v>
      </c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1.25" hidden="1">
      <c r="A779" s="257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31" s="28" customFormat="1" ht="24.75" customHeight="1" hidden="1">
      <c r="A780" s="258" t="s">
        <v>177</v>
      </c>
      <c r="B780" s="24"/>
      <c r="C780" s="24"/>
      <c r="D780" s="25">
        <f>D782</f>
        <v>100000</v>
      </c>
      <c r="E780" s="25"/>
      <c r="F780" s="25">
        <f>D780+E780</f>
        <v>100000</v>
      </c>
      <c r="G780" s="25">
        <f>G784*G786</f>
        <v>130000</v>
      </c>
      <c r="H780" s="25"/>
      <c r="I780" s="25"/>
      <c r="J780" s="25">
        <f>G780+H780</f>
        <v>130000</v>
      </c>
      <c r="K780" s="25"/>
      <c r="L780" s="25"/>
      <c r="M780" s="25"/>
      <c r="N780" s="25">
        <f>N786*N784</f>
        <v>350000</v>
      </c>
      <c r="O780" s="25">
        <f>O786*O784</f>
        <v>0</v>
      </c>
      <c r="P780" s="25">
        <f>P786*P784</f>
        <v>350000</v>
      </c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</row>
    <row r="781" spans="1:16" ht="11.25" hidden="1">
      <c r="A781" s="256" t="s">
        <v>2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1.25" hidden="1">
      <c r="A782" s="257" t="s">
        <v>23</v>
      </c>
      <c r="B782" s="5"/>
      <c r="C782" s="5"/>
      <c r="D782" s="6">
        <f>D784*D786</f>
        <v>100000</v>
      </c>
      <c r="E782" s="6"/>
      <c r="F782" s="6">
        <f>D782+E782</f>
        <v>100000</v>
      </c>
      <c r="G782" s="6">
        <f>G784*G786</f>
        <v>130000</v>
      </c>
      <c r="H782" s="6"/>
      <c r="I782" s="6"/>
      <c r="J782" s="6">
        <f>G782+H782</f>
        <v>130000</v>
      </c>
      <c r="K782" s="6"/>
      <c r="L782" s="6"/>
      <c r="M782" s="6"/>
      <c r="N782" s="6">
        <f>N784*N786</f>
        <v>350000</v>
      </c>
      <c r="O782" s="6"/>
      <c r="P782" s="6">
        <f>N782+O782</f>
        <v>350000</v>
      </c>
    </row>
    <row r="783" spans="1:16" ht="11.25" hidden="1">
      <c r="A783" s="256" t="s">
        <v>3</v>
      </c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 customHeight="1" hidden="1">
      <c r="A784" s="257" t="s">
        <v>110</v>
      </c>
      <c r="B784" s="5"/>
      <c r="C784" s="5"/>
      <c r="D784" s="6">
        <v>8</v>
      </c>
      <c r="E784" s="6"/>
      <c r="F784" s="6">
        <f>D784+E784</f>
        <v>8</v>
      </c>
      <c r="G784" s="6">
        <v>2</v>
      </c>
      <c r="H784" s="6"/>
      <c r="I784" s="6"/>
      <c r="J784" s="6">
        <f>G784+H784</f>
        <v>2</v>
      </c>
      <c r="K784" s="6"/>
      <c r="L784" s="6"/>
      <c r="M784" s="6"/>
      <c r="N784" s="6">
        <v>5</v>
      </c>
      <c r="O784" s="6"/>
      <c r="P784" s="6">
        <f>N784+O784</f>
        <v>5</v>
      </c>
    </row>
    <row r="785" spans="1:16" ht="12" customHeight="1" hidden="1">
      <c r="A785" s="256" t="s">
        <v>5</v>
      </c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24.75" customHeight="1" hidden="1">
      <c r="A786" s="257" t="s">
        <v>95</v>
      </c>
      <c r="B786" s="5"/>
      <c r="C786" s="5"/>
      <c r="D786" s="6">
        <f>100000/8</f>
        <v>12500</v>
      </c>
      <c r="E786" s="6"/>
      <c r="F786" s="6">
        <f>D786+E786</f>
        <v>12500</v>
      </c>
      <c r="G786" s="6">
        <v>65000</v>
      </c>
      <c r="H786" s="6"/>
      <c r="I786" s="6"/>
      <c r="J786" s="6">
        <f>G786+H786</f>
        <v>65000</v>
      </c>
      <c r="K786" s="6"/>
      <c r="L786" s="6"/>
      <c r="M786" s="6"/>
      <c r="N786" s="6">
        <v>70000</v>
      </c>
      <c r="O786" s="6"/>
      <c r="P786" s="6">
        <f>N786+O786</f>
        <v>70000</v>
      </c>
    </row>
    <row r="787" spans="1:17" ht="33.75" hidden="1">
      <c r="A787" s="258" t="s">
        <v>178</v>
      </c>
      <c r="B787" s="24"/>
      <c r="C787" s="24"/>
      <c r="D787" s="13"/>
      <c r="E787" s="25">
        <f>E789</f>
        <v>50000</v>
      </c>
      <c r="F787" s="25">
        <f>F789</f>
        <v>50000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39"/>
    </row>
    <row r="788" spans="1:17" ht="11.25" hidden="1">
      <c r="A788" s="256" t="s">
        <v>2</v>
      </c>
      <c r="B788" s="5"/>
      <c r="C788" s="5"/>
      <c r="D788" s="1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39"/>
    </row>
    <row r="789" spans="1:17" ht="11.25" hidden="1">
      <c r="A789" s="257" t="s">
        <v>23</v>
      </c>
      <c r="B789" s="5"/>
      <c r="C789" s="5"/>
      <c r="D789" s="13"/>
      <c r="E789" s="6">
        <f>E791*E793</f>
        <v>50000</v>
      </c>
      <c r="F789" s="6">
        <f>F791*F793</f>
        <v>50000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40"/>
    </row>
    <row r="790" spans="1:17" ht="11.25" hidden="1">
      <c r="A790" s="4" t="s">
        <v>3</v>
      </c>
      <c r="B790" s="5"/>
      <c r="C790" s="5"/>
      <c r="D790" s="1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40"/>
    </row>
    <row r="791" spans="1:17" ht="11.25" hidden="1">
      <c r="A791" s="7" t="s">
        <v>110</v>
      </c>
      <c r="B791" s="5"/>
      <c r="C791" s="5"/>
      <c r="D791" s="13"/>
      <c r="E791" s="6">
        <v>1</v>
      </c>
      <c r="F791" s="6">
        <v>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40">
        <v>5500</v>
      </c>
    </row>
    <row r="792" spans="1:17" ht="11.25" hidden="1">
      <c r="A792" s="4" t="s">
        <v>5</v>
      </c>
      <c r="B792" s="5"/>
      <c r="C792" s="5"/>
      <c r="D792" s="1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15"/>
    </row>
    <row r="793" spans="1:17" ht="22.5" hidden="1">
      <c r="A793" s="7" t="s">
        <v>95</v>
      </c>
      <c r="B793" s="5"/>
      <c r="C793" s="5"/>
      <c r="D793" s="13"/>
      <c r="E793" s="6">
        <v>50000</v>
      </c>
      <c r="F793" s="6">
        <v>50000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</row>
    <row r="794" spans="1:17" ht="33.75" hidden="1">
      <c r="A794" s="23" t="s">
        <v>179</v>
      </c>
      <c r="B794" s="24"/>
      <c r="C794" s="24"/>
      <c r="D794" s="25">
        <f>D796</f>
        <v>790000</v>
      </c>
      <c r="E794" s="25"/>
      <c r="F794" s="25">
        <f>F796</f>
        <v>790000</v>
      </c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15"/>
    </row>
    <row r="795" spans="1:17" ht="11.25" hidden="1">
      <c r="A795" s="4" t="s">
        <v>2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</row>
    <row r="796" spans="1:17" ht="11.25" hidden="1">
      <c r="A796" s="7" t="s">
        <v>23</v>
      </c>
      <c r="B796" s="5"/>
      <c r="C796" s="5"/>
      <c r="D796" s="6">
        <f>D798*D800</f>
        <v>790000</v>
      </c>
      <c r="E796" s="6"/>
      <c r="F796" s="6">
        <f>F798*F800</f>
        <v>790000</v>
      </c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15"/>
    </row>
    <row r="797" spans="1:17" ht="11.25" hidden="1">
      <c r="A797" s="4" t="s">
        <v>3</v>
      </c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15"/>
    </row>
    <row r="798" spans="1:17" ht="11.25" hidden="1">
      <c r="A798" s="7" t="s">
        <v>110</v>
      </c>
      <c r="B798" s="5"/>
      <c r="C798" s="5"/>
      <c r="D798" s="6">
        <v>1</v>
      </c>
      <c r="E798" s="6"/>
      <c r="F798" s="6">
        <v>1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</row>
    <row r="799" spans="1:17" ht="11.25" hidden="1">
      <c r="A799" s="4" t="s">
        <v>5</v>
      </c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</row>
    <row r="800" spans="1:17" ht="22.5" hidden="1">
      <c r="A800" s="7" t="s">
        <v>95</v>
      </c>
      <c r="B800" s="5"/>
      <c r="C800" s="5"/>
      <c r="D800" s="6">
        <v>790000</v>
      </c>
      <c r="E800" s="6"/>
      <c r="F800" s="6">
        <v>790000</v>
      </c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</row>
    <row r="801" spans="1:17" ht="36" customHeight="1" hidden="1">
      <c r="A801" s="91" t="s">
        <v>180</v>
      </c>
      <c r="B801" s="24"/>
      <c r="C801" s="24"/>
      <c r="D801" s="25"/>
      <c r="E801" s="25">
        <f>E803</f>
        <v>320000</v>
      </c>
      <c r="F801" s="25">
        <f>F803</f>
        <v>320000</v>
      </c>
      <c r="G801" s="25"/>
      <c r="H801" s="25"/>
      <c r="I801" s="25"/>
      <c r="J801" s="25"/>
      <c r="K801" s="25"/>
      <c r="L801" s="25"/>
      <c r="M801" s="25"/>
      <c r="N801" s="25"/>
      <c r="O801" s="25">
        <f>O803</f>
        <v>1021000</v>
      </c>
      <c r="P801" s="25">
        <f>N801+O801</f>
        <v>1021000</v>
      </c>
      <c r="Q801" s="15"/>
    </row>
    <row r="802" spans="1:17" ht="11.25" hidden="1">
      <c r="A802" s="4" t="s">
        <v>2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25"/>
      <c r="Q802" s="15"/>
    </row>
    <row r="803" spans="1:17" ht="11.25" hidden="1">
      <c r="A803" s="7" t="s">
        <v>23</v>
      </c>
      <c r="B803" s="5"/>
      <c r="C803" s="5"/>
      <c r="D803" s="6"/>
      <c r="E803" s="6">
        <f>E805*E807</f>
        <v>320000</v>
      </c>
      <c r="F803" s="6">
        <f>F805*F807</f>
        <v>320000</v>
      </c>
      <c r="G803" s="6"/>
      <c r="H803" s="6"/>
      <c r="I803" s="6"/>
      <c r="J803" s="6"/>
      <c r="K803" s="6"/>
      <c r="L803" s="6"/>
      <c r="M803" s="6"/>
      <c r="N803" s="6"/>
      <c r="O803" s="6">
        <v>1021000</v>
      </c>
      <c r="P803" s="6">
        <f>N803+O803</f>
        <v>1021000</v>
      </c>
      <c r="Q803" s="15"/>
    </row>
    <row r="804" spans="1:17" ht="11.25" hidden="1">
      <c r="A804" s="4" t="s">
        <v>3</v>
      </c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15"/>
    </row>
    <row r="805" spans="1:17" ht="11.25" hidden="1">
      <c r="A805" s="7" t="s">
        <v>110</v>
      </c>
      <c r="B805" s="5"/>
      <c r="C805" s="5"/>
      <c r="D805" s="6"/>
      <c r="E805" s="6">
        <v>1</v>
      </c>
      <c r="F805" s="6">
        <v>1</v>
      </c>
      <c r="G805" s="6"/>
      <c r="H805" s="6"/>
      <c r="I805" s="6"/>
      <c r="J805" s="6"/>
      <c r="K805" s="6"/>
      <c r="L805" s="6"/>
      <c r="M805" s="6"/>
      <c r="N805" s="6"/>
      <c r="O805" s="6">
        <v>1</v>
      </c>
      <c r="P805" s="6">
        <f>N805+O805</f>
        <v>1</v>
      </c>
      <c r="Q805" s="15"/>
    </row>
    <row r="806" spans="1:17" ht="11.25" hidden="1">
      <c r="A806" s="4" t="s">
        <v>5</v>
      </c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</row>
    <row r="807" spans="1:131" ht="11.25" hidden="1">
      <c r="A807" s="7" t="s">
        <v>155</v>
      </c>
      <c r="B807" s="5"/>
      <c r="C807" s="5"/>
      <c r="D807" s="6"/>
      <c r="E807" s="6">
        <v>320000</v>
      </c>
      <c r="F807" s="6">
        <v>320000</v>
      </c>
      <c r="G807" s="6"/>
      <c r="H807" s="6"/>
      <c r="I807" s="6"/>
      <c r="J807" s="6"/>
      <c r="K807" s="6"/>
      <c r="L807" s="6"/>
      <c r="M807" s="6"/>
      <c r="N807" s="6"/>
      <c r="O807" s="6">
        <v>1021000</v>
      </c>
      <c r="P807" s="6">
        <f>N807+O807</f>
        <v>1021000</v>
      </c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</row>
    <row r="808" spans="1:17" ht="24" customHeight="1" hidden="1">
      <c r="A808" s="23" t="s">
        <v>181</v>
      </c>
      <c r="B808" s="24"/>
      <c r="C808" s="24"/>
      <c r="D808" s="25"/>
      <c r="E808" s="25">
        <f>E810</f>
        <v>0</v>
      </c>
      <c r="F808" s="25">
        <f>F810</f>
        <v>0</v>
      </c>
      <c r="G808" s="25">
        <f>G810</f>
        <v>1952000</v>
      </c>
      <c r="H808" s="25"/>
      <c r="I808" s="25"/>
      <c r="J808" s="25">
        <f>J810</f>
        <v>1952000</v>
      </c>
      <c r="K808" s="25"/>
      <c r="L808" s="25"/>
      <c r="M808" s="25"/>
      <c r="N808" s="25"/>
      <c r="O808" s="25"/>
      <c r="P808" s="25"/>
      <c r="Q808" s="15"/>
    </row>
    <row r="809" spans="1:17" ht="11.25" hidden="1">
      <c r="A809" s="4" t="s">
        <v>2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</row>
    <row r="810" spans="1:17" ht="11.25" hidden="1">
      <c r="A810" s="7" t="s">
        <v>23</v>
      </c>
      <c r="B810" s="5"/>
      <c r="C810" s="5"/>
      <c r="D810" s="6"/>
      <c r="E810" s="6">
        <f>E812*E814</f>
        <v>0</v>
      </c>
      <c r="F810" s="6">
        <f>F812*F814</f>
        <v>0</v>
      </c>
      <c r="G810" s="6">
        <f>G812*G814</f>
        <v>1952000</v>
      </c>
      <c r="H810" s="6"/>
      <c r="I810" s="6"/>
      <c r="J810" s="6">
        <f>G810</f>
        <v>1952000</v>
      </c>
      <c r="K810" s="6"/>
      <c r="L810" s="6"/>
      <c r="M810" s="6"/>
      <c r="N810" s="6"/>
      <c r="O810" s="6"/>
      <c r="P810" s="6"/>
      <c r="Q810" s="15"/>
    </row>
    <row r="811" spans="1:17" ht="11.25" hidden="1">
      <c r="A811" s="4" t="s">
        <v>3</v>
      </c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15"/>
    </row>
    <row r="812" spans="1:17" ht="11.25" hidden="1">
      <c r="A812" s="7" t="s">
        <v>110</v>
      </c>
      <c r="B812" s="5"/>
      <c r="C812" s="5"/>
      <c r="D812" s="6"/>
      <c r="E812" s="6">
        <v>0</v>
      </c>
      <c r="F812" s="6">
        <v>0</v>
      </c>
      <c r="G812" s="6">
        <v>1</v>
      </c>
      <c r="H812" s="6"/>
      <c r="I812" s="6"/>
      <c r="J812" s="6">
        <f>G812</f>
        <v>1</v>
      </c>
      <c r="K812" s="6"/>
      <c r="L812" s="6"/>
      <c r="M812" s="6"/>
      <c r="N812" s="6"/>
      <c r="O812" s="6"/>
      <c r="P812" s="6"/>
      <c r="Q812" s="15"/>
    </row>
    <row r="813" spans="1:17" ht="11.25" hidden="1">
      <c r="A813" s="4" t="s">
        <v>5</v>
      </c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</row>
    <row r="814" spans="1:131" ht="11.25" hidden="1">
      <c r="A814" s="7" t="s">
        <v>155</v>
      </c>
      <c r="B814" s="5"/>
      <c r="C814" s="5"/>
      <c r="D814" s="6"/>
      <c r="E814" s="6"/>
      <c r="F814" s="6">
        <v>0</v>
      </c>
      <c r="G814" s="6">
        <f>2300000-348000</f>
        <v>1952000</v>
      </c>
      <c r="H814" s="6"/>
      <c r="I814" s="6"/>
      <c r="J814" s="6">
        <f>G814</f>
        <v>1952000</v>
      </c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</row>
    <row r="815" spans="1:131" ht="22.5" hidden="1">
      <c r="A815" s="23" t="s">
        <v>182</v>
      </c>
      <c r="B815" s="5"/>
      <c r="C815" s="5"/>
      <c r="D815" s="6"/>
      <c r="E815" s="6"/>
      <c r="F815" s="6"/>
      <c r="G815" s="25">
        <f>G817</f>
        <v>920000</v>
      </c>
      <c r="H815" s="6"/>
      <c r="I815" s="6"/>
      <c r="J815" s="25">
        <f>G815</f>
        <v>920000</v>
      </c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</row>
    <row r="816" spans="1:131" ht="11.25" hidden="1">
      <c r="A816" s="4" t="s">
        <v>2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</row>
    <row r="817" spans="1:131" ht="11.25" hidden="1">
      <c r="A817" s="7" t="s">
        <v>23</v>
      </c>
      <c r="B817" s="5"/>
      <c r="C817" s="5"/>
      <c r="D817" s="6"/>
      <c r="E817" s="6"/>
      <c r="F817" s="6"/>
      <c r="G817" s="6">
        <f>3200000-2280000</f>
        <v>920000</v>
      </c>
      <c r="H817" s="6"/>
      <c r="I817" s="6"/>
      <c r="J817" s="6">
        <f>G817</f>
        <v>920000</v>
      </c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</row>
    <row r="818" spans="1:131" ht="11.25" hidden="1">
      <c r="A818" s="4" t="s">
        <v>3</v>
      </c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</row>
    <row r="819" spans="1:131" ht="11.25" hidden="1">
      <c r="A819" s="7" t="s">
        <v>110</v>
      </c>
      <c r="B819" s="5"/>
      <c r="C819" s="5"/>
      <c r="D819" s="6"/>
      <c r="E819" s="6"/>
      <c r="F819" s="6"/>
      <c r="G819" s="6">
        <v>17</v>
      </c>
      <c r="H819" s="6"/>
      <c r="I819" s="6"/>
      <c r="J819" s="6">
        <f>G819</f>
        <v>17</v>
      </c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</row>
    <row r="820" spans="1:131" ht="11.25" hidden="1">
      <c r="A820" s="4" t="s">
        <v>5</v>
      </c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</row>
    <row r="821" spans="1:131" ht="11.25" hidden="1">
      <c r="A821" s="7" t="s">
        <v>155</v>
      </c>
      <c r="B821" s="5"/>
      <c r="C821" s="5"/>
      <c r="D821" s="6"/>
      <c r="E821" s="6"/>
      <c r="F821" s="6"/>
      <c r="G821" s="6">
        <v>54117.65</v>
      </c>
      <c r="H821" s="6"/>
      <c r="I821" s="6"/>
      <c r="J821" s="6">
        <f>G821</f>
        <v>54117.65</v>
      </c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</row>
    <row r="822" spans="1:17" s="93" customFormat="1" ht="11.25" hidden="1">
      <c r="A822" s="91" t="s">
        <v>505</v>
      </c>
      <c r="B822" s="83"/>
      <c r="C822" s="83"/>
      <c r="D822" s="87">
        <v>13000</v>
      </c>
      <c r="E822" s="87"/>
      <c r="F822" s="87">
        <f>D822</f>
        <v>13000</v>
      </c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92"/>
    </row>
    <row r="823" spans="1:131" ht="11.25" hidden="1">
      <c r="A823" s="4" t="s">
        <v>2</v>
      </c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</row>
    <row r="824" spans="1:131" ht="11.25" hidden="1">
      <c r="A824" s="7" t="s">
        <v>23</v>
      </c>
      <c r="B824" s="5"/>
      <c r="C824" s="5"/>
      <c r="D824" s="6">
        <f>D822</f>
        <v>13000</v>
      </c>
      <c r="E824" s="6"/>
      <c r="F824" s="6">
        <f>D824</f>
        <v>13000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1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</row>
    <row r="825" spans="1:131" ht="11.25" hidden="1">
      <c r="A825" s="4" t="s">
        <v>3</v>
      </c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</row>
    <row r="826" spans="1:131" ht="11.25" hidden="1">
      <c r="A826" s="7" t="s">
        <v>174</v>
      </c>
      <c r="B826" s="5"/>
      <c r="C826" s="5"/>
      <c r="D826" s="6">
        <v>1</v>
      </c>
      <c r="E826" s="6"/>
      <c r="F826" s="6">
        <f>D826</f>
        <v>1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1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</row>
    <row r="827" spans="1:131" ht="11.25" hidden="1">
      <c r="A827" s="4" t="s">
        <v>5</v>
      </c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1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</row>
    <row r="828" spans="1:131" ht="11.25" hidden="1">
      <c r="A828" s="7" t="s">
        <v>155</v>
      </c>
      <c r="B828" s="5"/>
      <c r="C828" s="5"/>
      <c r="D828" s="6">
        <f>D824/D826</f>
        <v>13000</v>
      </c>
      <c r="E828" s="6"/>
      <c r="F828" s="6">
        <f>D828</f>
        <v>13000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1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</row>
    <row r="829" spans="1:17" s="82" customFormat="1" ht="22.5">
      <c r="A829" s="91" t="s">
        <v>506</v>
      </c>
      <c r="B829" s="79"/>
      <c r="C829" s="79"/>
      <c r="D829" s="87"/>
      <c r="E829" s="87">
        <f>30000-30000</f>
        <v>0</v>
      </c>
      <c r="F829" s="87">
        <f>E829</f>
        <v>0</v>
      </c>
      <c r="G829" s="87"/>
      <c r="H829" s="87"/>
      <c r="I829" s="80"/>
      <c r="J829" s="87"/>
      <c r="K829" s="80"/>
      <c r="L829" s="80"/>
      <c r="M829" s="80"/>
      <c r="N829" s="80"/>
      <c r="O829" s="80"/>
      <c r="P829" s="80"/>
      <c r="Q829" s="238"/>
    </row>
    <row r="830" spans="1:131" ht="11.25">
      <c r="A830" s="4" t="s">
        <v>2</v>
      </c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</row>
    <row r="831" spans="1:131" ht="11.25">
      <c r="A831" s="7" t="s">
        <v>23</v>
      </c>
      <c r="B831" s="5"/>
      <c r="C831" s="5"/>
      <c r="D831" s="6"/>
      <c r="E831" s="6">
        <f>E829</f>
        <v>0</v>
      </c>
      <c r="F831" s="6">
        <f>E831</f>
        <v>0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</row>
    <row r="832" spans="1:131" ht="11.25">
      <c r="A832" s="4" t="s">
        <v>3</v>
      </c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</row>
    <row r="833" spans="1:131" ht="11.25">
      <c r="A833" s="7" t="s">
        <v>174</v>
      </c>
      <c r="B833" s="5"/>
      <c r="C833" s="5"/>
      <c r="D833" s="6"/>
      <c r="E833" s="6">
        <f>2-2</f>
        <v>0</v>
      </c>
      <c r="F833" s="6">
        <f>E833</f>
        <v>0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</row>
    <row r="834" spans="1:131" ht="11.25">
      <c r="A834" s="4" t="s">
        <v>5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</row>
    <row r="835" spans="1:131" ht="11.25">
      <c r="A835" s="7" t="s">
        <v>155</v>
      </c>
      <c r="B835" s="5"/>
      <c r="C835" s="5"/>
      <c r="D835" s="6"/>
      <c r="E835" s="6">
        <v>0</v>
      </c>
      <c r="F835" s="6">
        <f>E835</f>
        <v>0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</row>
    <row r="836" spans="1:17" s="82" customFormat="1" ht="30.75" customHeight="1" hidden="1">
      <c r="A836" s="91" t="s">
        <v>523</v>
      </c>
      <c r="B836" s="79"/>
      <c r="C836" s="79"/>
      <c r="D836" s="87">
        <v>300000</v>
      </c>
      <c r="E836" s="87"/>
      <c r="F836" s="87">
        <f>D836</f>
        <v>300000</v>
      </c>
      <c r="G836" s="80"/>
      <c r="H836" s="80"/>
      <c r="I836" s="80"/>
      <c r="J836" s="80"/>
      <c r="K836" s="80"/>
      <c r="L836" s="80"/>
      <c r="M836" s="80"/>
      <c r="N836" s="87"/>
      <c r="O836" s="87"/>
      <c r="P836" s="87"/>
      <c r="Q836" s="238"/>
    </row>
    <row r="837" spans="1:131" ht="11.25" hidden="1">
      <c r="A837" s="7" t="s">
        <v>2</v>
      </c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</row>
    <row r="838" spans="1:131" ht="11.25" hidden="1">
      <c r="A838" s="7" t="s">
        <v>23</v>
      </c>
      <c r="B838" s="5"/>
      <c r="C838" s="5"/>
      <c r="D838" s="6">
        <f>D836</f>
        <v>300000</v>
      </c>
      <c r="E838" s="6"/>
      <c r="F838" s="6">
        <f>F836</f>
        <v>300000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</row>
    <row r="839" spans="1:131" ht="11.25" hidden="1">
      <c r="A839" s="7" t="s">
        <v>484</v>
      </c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</row>
    <row r="840" spans="1:131" ht="11.25" hidden="1">
      <c r="A840" s="7" t="s">
        <v>174</v>
      </c>
      <c r="B840" s="5"/>
      <c r="C840" s="5"/>
      <c r="D840" s="6">
        <v>6</v>
      </c>
      <c r="E840" s="6"/>
      <c r="F840" s="6">
        <v>6</v>
      </c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</row>
    <row r="841" spans="1:131" ht="11.25" hidden="1">
      <c r="A841" s="7" t="s">
        <v>485</v>
      </c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</row>
    <row r="842" spans="1:131" ht="11.25" hidden="1">
      <c r="A842" s="7" t="s">
        <v>155</v>
      </c>
      <c r="B842" s="5"/>
      <c r="C842" s="5"/>
      <c r="D842" s="6">
        <f>D838/D840</f>
        <v>50000</v>
      </c>
      <c r="E842" s="6"/>
      <c r="F842" s="6">
        <f>D842</f>
        <v>50000</v>
      </c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</row>
    <row r="843" spans="1:131" ht="45" hidden="1">
      <c r="A843" s="91" t="s">
        <v>507</v>
      </c>
      <c r="B843" s="5"/>
      <c r="C843" s="5"/>
      <c r="D843" s="25">
        <f>D845</f>
        <v>3350000</v>
      </c>
      <c r="E843" s="6"/>
      <c r="F843" s="25">
        <f aca="true" t="shared" si="46" ref="F843:F848">D843</f>
        <v>3350000</v>
      </c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</row>
    <row r="844" spans="1:131" ht="11.25" hidden="1">
      <c r="A844" s="4" t="s">
        <v>2</v>
      </c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1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</row>
    <row r="845" spans="1:131" ht="11.25" hidden="1">
      <c r="A845" s="4" t="s">
        <v>23</v>
      </c>
      <c r="B845" s="5"/>
      <c r="C845" s="5"/>
      <c r="D845" s="6">
        <v>3350000</v>
      </c>
      <c r="E845" s="6"/>
      <c r="F845" s="6">
        <f t="shared" si="46"/>
        <v>3350000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</row>
    <row r="846" spans="1:131" ht="33.75" hidden="1">
      <c r="A846" s="91" t="s">
        <v>508</v>
      </c>
      <c r="B846" s="5"/>
      <c r="C846" s="5"/>
      <c r="D846" s="25">
        <f>D848</f>
        <v>2000000</v>
      </c>
      <c r="E846" s="6"/>
      <c r="F846" s="25">
        <f t="shared" si="46"/>
        <v>2000000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1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</row>
    <row r="847" spans="1:131" ht="11.25" hidden="1">
      <c r="A847" s="4" t="s">
        <v>2</v>
      </c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</row>
    <row r="848" spans="1:131" ht="11.25" hidden="1">
      <c r="A848" s="4" t="s">
        <v>23</v>
      </c>
      <c r="B848" s="5"/>
      <c r="C848" s="5"/>
      <c r="D848" s="6">
        <v>2000000</v>
      </c>
      <c r="E848" s="6"/>
      <c r="F848" s="6">
        <f t="shared" si="46"/>
        <v>2000000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</row>
    <row r="849" spans="1:131" ht="22.5">
      <c r="A849" s="91" t="s">
        <v>548</v>
      </c>
      <c r="B849" s="5"/>
      <c r="C849" s="5"/>
      <c r="D849" s="19">
        <f>D851</f>
        <v>30000</v>
      </c>
      <c r="E849" s="19"/>
      <c r="F849" s="19">
        <f>D849+E849</f>
        <v>30000</v>
      </c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1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</row>
    <row r="850" spans="1:131" ht="11.25">
      <c r="A850" s="4" t="s">
        <v>2</v>
      </c>
      <c r="B850" s="5"/>
      <c r="C850" s="5"/>
      <c r="D850" s="6"/>
      <c r="E850" s="6"/>
      <c r="F850" s="6">
        <f aca="true" t="shared" si="47" ref="F850:F855">D850+E850</f>
        <v>0</v>
      </c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1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</row>
    <row r="851" spans="1:131" ht="11.25">
      <c r="A851" s="7" t="s">
        <v>23</v>
      </c>
      <c r="B851" s="5"/>
      <c r="C851" s="5"/>
      <c r="D851" s="6">
        <f>D853*D855</f>
        <v>30000</v>
      </c>
      <c r="E851" s="6"/>
      <c r="F851" s="6">
        <f t="shared" si="47"/>
        <v>30000</v>
      </c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1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</row>
    <row r="852" spans="1:131" ht="11.25">
      <c r="A852" s="4" t="s">
        <v>3</v>
      </c>
      <c r="B852" s="5"/>
      <c r="C852" s="5"/>
      <c r="D852" s="6"/>
      <c r="E852" s="6"/>
      <c r="F852" s="6">
        <f t="shared" si="47"/>
        <v>0</v>
      </c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1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35"/>
      <c r="CN852" s="35"/>
      <c r="CO852" s="35"/>
      <c r="CP852" s="35"/>
      <c r="CQ852" s="35"/>
      <c r="CR852" s="35"/>
      <c r="CS852" s="35"/>
      <c r="CT852" s="35"/>
      <c r="CU852" s="35"/>
      <c r="CV852" s="35"/>
      <c r="CW852" s="35"/>
      <c r="CX852" s="35"/>
      <c r="CY852" s="35"/>
      <c r="CZ852" s="35"/>
      <c r="DA852" s="35"/>
      <c r="DB852" s="35"/>
      <c r="DC852" s="35"/>
      <c r="DD852" s="35"/>
      <c r="DE852" s="35"/>
      <c r="DF852" s="35"/>
      <c r="DG852" s="35"/>
      <c r="DH852" s="35"/>
      <c r="DI852" s="35"/>
      <c r="DJ852" s="35"/>
      <c r="DK852" s="35"/>
      <c r="DL852" s="35"/>
      <c r="DM852" s="35"/>
      <c r="DN852" s="35"/>
      <c r="DO852" s="35"/>
      <c r="DP852" s="35"/>
      <c r="DQ852" s="35"/>
      <c r="DR852" s="35"/>
      <c r="DS852" s="35"/>
      <c r="DT852" s="35"/>
      <c r="DU852" s="35"/>
      <c r="DV852" s="35"/>
      <c r="DW852" s="35"/>
      <c r="DX852" s="35"/>
      <c r="DY852" s="35"/>
      <c r="DZ852" s="35"/>
      <c r="EA852" s="35"/>
    </row>
    <row r="853" spans="1:131" ht="11.25">
      <c r="A853" s="7" t="s">
        <v>174</v>
      </c>
      <c r="B853" s="5"/>
      <c r="C853" s="5"/>
      <c r="D853" s="6">
        <v>2</v>
      </c>
      <c r="E853" s="6"/>
      <c r="F853" s="6">
        <f t="shared" si="47"/>
        <v>2</v>
      </c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1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</row>
    <row r="854" spans="1:131" ht="11.25">
      <c r="A854" s="4" t="s">
        <v>5</v>
      </c>
      <c r="B854" s="5"/>
      <c r="C854" s="5"/>
      <c r="D854" s="6"/>
      <c r="E854" s="6"/>
      <c r="F854" s="6">
        <f t="shared" si="47"/>
        <v>0</v>
      </c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1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</row>
    <row r="855" spans="1:131" ht="11.25">
      <c r="A855" s="7" t="s">
        <v>155</v>
      </c>
      <c r="B855" s="5"/>
      <c r="C855" s="5"/>
      <c r="D855" s="6">
        <v>15000</v>
      </c>
      <c r="E855" s="6"/>
      <c r="F855" s="6">
        <f t="shared" si="47"/>
        <v>15000</v>
      </c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1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</row>
    <row r="856" spans="1:17" s="209" customFormat="1" ht="27.75" customHeight="1" hidden="1">
      <c r="A856" s="206" t="s">
        <v>135</v>
      </c>
      <c r="B856" s="237"/>
      <c r="C856" s="237"/>
      <c r="D856" s="207">
        <f>D858</f>
        <v>4749999.999999</v>
      </c>
      <c r="E856" s="207"/>
      <c r="F856" s="207">
        <f>D856</f>
        <v>4749999.999999</v>
      </c>
      <c r="G856" s="207">
        <f>G858</f>
        <v>4001300</v>
      </c>
      <c r="H856" s="207"/>
      <c r="I856" s="207">
        <f>I858</f>
        <v>0</v>
      </c>
      <c r="J856" s="207">
        <f>J858</f>
        <v>4001300</v>
      </c>
      <c r="K856" s="207"/>
      <c r="L856" s="207"/>
      <c r="M856" s="207"/>
      <c r="N856" s="207">
        <f>N858</f>
        <v>4241300</v>
      </c>
      <c r="O856" s="207"/>
      <c r="P856" s="207">
        <f>P858</f>
        <v>4241300</v>
      </c>
      <c r="Q856" s="239"/>
    </row>
    <row r="857" spans="1:131" ht="65.25" customHeight="1" hidden="1">
      <c r="A857" s="7" t="s">
        <v>85</v>
      </c>
      <c r="B857" s="5"/>
      <c r="C857" s="5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1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</row>
    <row r="858" spans="1:17" s="241" customFormat="1" ht="25.5" hidden="1">
      <c r="A858" s="200" t="s">
        <v>509</v>
      </c>
      <c r="B858" s="201"/>
      <c r="C858" s="201"/>
      <c r="D858" s="229">
        <f>D859+D866+D873</f>
        <v>4749999.999999</v>
      </c>
      <c r="E858" s="229">
        <f aca="true" t="shared" si="48" ref="E858:O858">E859+E866</f>
        <v>0</v>
      </c>
      <c r="F858" s="229">
        <f>D858+E858</f>
        <v>4749999.999999</v>
      </c>
      <c r="G858" s="229">
        <f t="shared" si="48"/>
        <v>4001300</v>
      </c>
      <c r="H858" s="229">
        <f t="shared" si="48"/>
        <v>0</v>
      </c>
      <c r="I858" s="229">
        <f t="shared" si="48"/>
        <v>0</v>
      </c>
      <c r="J858" s="229">
        <f>G858+H858</f>
        <v>4001300</v>
      </c>
      <c r="K858" s="229">
        <f t="shared" si="48"/>
        <v>0</v>
      </c>
      <c r="L858" s="229">
        <f t="shared" si="48"/>
        <v>0</v>
      </c>
      <c r="M858" s="229">
        <f t="shared" si="48"/>
        <v>0</v>
      </c>
      <c r="N858" s="229">
        <f t="shared" si="48"/>
        <v>4241300</v>
      </c>
      <c r="O858" s="229">
        <f t="shared" si="48"/>
        <v>0</v>
      </c>
      <c r="P858" s="229">
        <f>N858+O858</f>
        <v>4241300</v>
      </c>
      <c r="Q858" s="240"/>
    </row>
    <row r="859" spans="1:17" s="44" customFormat="1" ht="45" hidden="1">
      <c r="A859" s="42" t="s">
        <v>529</v>
      </c>
      <c r="B859" s="24"/>
      <c r="C859" s="24"/>
      <c r="D859" s="130">
        <v>1500000</v>
      </c>
      <c r="E859" s="130"/>
      <c r="F859" s="130">
        <f>D859+E859</f>
        <v>1500000</v>
      </c>
      <c r="G859" s="87">
        <v>1600500</v>
      </c>
      <c r="H859" s="87"/>
      <c r="I859" s="87">
        <f>I863*I865</f>
        <v>0</v>
      </c>
      <c r="J859" s="87">
        <f>G859</f>
        <v>1600500</v>
      </c>
      <c r="K859" s="87">
        <f>K863*K865</f>
        <v>0</v>
      </c>
      <c r="L859" s="87">
        <f>L863*L865</f>
        <v>0</v>
      </c>
      <c r="M859" s="87">
        <f>M863*M865</f>
        <v>0</v>
      </c>
      <c r="N859" s="87">
        <v>1696500</v>
      </c>
      <c r="O859" s="87"/>
      <c r="P859" s="87">
        <f>N859</f>
        <v>1696500</v>
      </c>
      <c r="Q859" s="43"/>
    </row>
    <row r="860" spans="1:17" s="34" customFormat="1" ht="11.25" hidden="1">
      <c r="A860" s="4" t="s">
        <v>2</v>
      </c>
      <c r="B860" s="26"/>
      <c r="C860" s="26"/>
      <c r="D860" s="104"/>
      <c r="E860" s="104"/>
      <c r="F860" s="176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41"/>
    </row>
    <row r="861" spans="1:17" s="34" customFormat="1" ht="27.75" customHeight="1" hidden="1">
      <c r="A861" s="7" t="s">
        <v>86</v>
      </c>
      <c r="B861" s="26"/>
      <c r="C861" s="26"/>
      <c r="D861" s="145">
        <v>500</v>
      </c>
      <c r="E861" s="104"/>
      <c r="F861" s="176"/>
      <c r="G861" s="80">
        <v>500</v>
      </c>
      <c r="H861" s="90"/>
      <c r="I861" s="90"/>
      <c r="J861" s="80">
        <f>G861+H861</f>
        <v>500</v>
      </c>
      <c r="K861" s="90"/>
      <c r="L861" s="90"/>
      <c r="M861" s="90"/>
      <c r="N861" s="80">
        <f>N863</f>
        <v>500</v>
      </c>
      <c r="O861" s="80"/>
      <c r="P861" s="80">
        <f>N861+O861</f>
        <v>500</v>
      </c>
      <c r="Q861" s="41"/>
    </row>
    <row r="862" spans="1:17" s="34" customFormat="1" ht="11.25" hidden="1">
      <c r="A862" s="4" t="s">
        <v>3</v>
      </c>
      <c r="B862" s="26"/>
      <c r="C862" s="26"/>
      <c r="D862" s="104"/>
      <c r="E862" s="104"/>
      <c r="F862" s="176"/>
      <c r="G862" s="90"/>
      <c r="H862" s="90"/>
      <c r="I862" s="90"/>
      <c r="J862" s="80"/>
      <c r="K862" s="90"/>
      <c r="L862" s="90"/>
      <c r="M862" s="90"/>
      <c r="N862" s="90"/>
      <c r="O862" s="90"/>
      <c r="P862" s="80"/>
      <c r="Q862" s="41"/>
    </row>
    <row r="863" spans="1:17" s="34" customFormat="1" ht="22.5" hidden="1">
      <c r="A863" s="7" t="s">
        <v>87</v>
      </c>
      <c r="B863" s="26"/>
      <c r="C863" s="26"/>
      <c r="D863" s="145">
        <v>500</v>
      </c>
      <c r="E863" s="104"/>
      <c r="F863" s="176"/>
      <c r="G863" s="80">
        <f>G861</f>
        <v>500</v>
      </c>
      <c r="H863" s="80"/>
      <c r="I863" s="80"/>
      <c r="J863" s="80">
        <f>G863+H863</f>
        <v>500</v>
      </c>
      <c r="K863" s="80">
        <f>K861</f>
        <v>0</v>
      </c>
      <c r="L863" s="80">
        <f>L861</f>
        <v>0</v>
      </c>
      <c r="M863" s="80">
        <f>M861</f>
        <v>0</v>
      </c>
      <c r="N863" s="80">
        <v>500</v>
      </c>
      <c r="O863" s="80"/>
      <c r="P863" s="80">
        <f>N863+O863</f>
        <v>500</v>
      </c>
      <c r="Q863" s="41"/>
    </row>
    <row r="864" spans="1:17" s="34" customFormat="1" ht="11.25" hidden="1">
      <c r="A864" s="4" t="s">
        <v>5</v>
      </c>
      <c r="B864" s="26"/>
      <c r="C864" s="26"/>
      <c r="D864" s="104"/>
      <c r="E864" s="104"/>
      <c r="F864" s="176"/>
      <c r="G864" s="90"/>
      <c r="H864" s="90"/>
      <c r="I864" s="90"/>
      <c r="J864" s="80"/>
      <c r="K864" s="90"/>
      <c r="L864" s="90"/>
      <c r="M864" s="90"/>
      <c r="N864" s="90"/>
      <c r="O864" s="90"/>
      <c r="P864" s="80"/>
      <c r="Q864" s="41"/>
    </row>
    <row r="865" spans="1:17" s="34" customFormat="1" ht="17.25" customHeight="1" hidden="1">
      <c r="A865" s="7" t="s">
        <v>88</v>
      </c>
      <c r="B865" s="26"/>
      <c r="C865" s="26"/>
      <c r="D865" s="104">
        <f>D859/D861</f>
        <v>3000</v>
      </c>
      <c r="E865" s="104"/>
      <c r="F865" s="176"/>
      <c r="G865" s="80">
        <f>G859/G863</f>
        <v>3201</v>
      </c>
      <c r="H865" s="90"/>
      <c r="I865" s="90"/>
      <c r="J865" s="80">
        <f>G865+H865</f>
        <v>3201</v>
      </c>
      <c r="K865" s="90"/>
      <c r="L865" s="90"/>
      <c r="M865" s="90"/>
      <c r="N865" s="80">
        <f>N859/N863</f>
        <v>3393</v>
      </c>
      <c r="O865" s="80"/>
      <c r="P865" s="80">
        <f>N865+O865</f>
        <v>3393</v>
      </c>
      <c r="Q865" s="41"/>
    </row>
    <row r="866" spans="1:17" s="46" customFormat="1" ht="65.25" customHeight="1" hidden="1">
      <c r="A866" s="42" t="s">
        <v>528</v>
      </c>
      <c r="B866" s="23"/>
      <c r="C866" s="23"/>
      <c r="D866" s="130">
        <v>2250000</v>
      </c>
      <c r="E866" s="130"/>
      <c r="F866" s="130">
        <f>D866+E866</f>
        <v>2250000</v>
      </c>
      <c r="G866" s="87">
        <v>2400800</v>
      </c>
      <c r="H866" s="87"/>
      <c r="I866" s="87">
        <f>I870*I872</f>
        <v>0</v>
      </c>
      <c r="J866" s="87">
        <f>G866</f>
        <v>2400800</v>
      </c>
      <c r="K866" s="87">
        <f>K870*K872</f>
        <v>0</v>
      </c>
      <c r="L866" s="87">
        <f>L870*L872</f>
        <v>0</v>
      </c>
      <c r="M866" s="87">
        <f>M870*M872</f>
        <v>0</v>
      </c>
      <c r="N866" s="87">
        <v>2544800</v>
      </c>
      <c r="O866" s="87"/>
      <c r="P866" s="87">
        <f>N866</f>
        <v>2544800</v>
      </c>
      <c r="Q866" s="45"/>
    </row>
    <row r="867" spans="1:131" ht="11.25" hidden="1">
      <c r="A867" s="4" t="s">
        <v>2</v>
      </c>
      <c r="B867" s="5"/>
      <c r="C867" s="5"/>
      <c r="D867" s="177"/>
      <c r="E867" s="177"/>
      <c r="F867" s="177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</row>
    <row r="868" spans="1:131" ht="22.5" hidden="1">
      <c r="A868" s="7" t="s">
        <v>86</v>
      </c>
      <c r="B868" s="5"/>
      <c r="C868" s="5"/>
      <c r="D868" s="142">
        <v>30</v>
      </c>
      <c r="E868" s="142"/>
      <c r="F868" s="142">
        <f>D868</f>
        <v>30</v>
      </c>
      <c r="G868" s="142">
        <f>G870</f>
        <v>30</v>
      </c>
      <c r="H868" s="142"/>
      <c r="I868" s="142"/>
      <c r="J868" s="80">
        <f>G868+H868</f>
        <v>30</v>
      </c>
      <c r="K868" s="142">
        <f>H868</f>
        <v>0</v>
      </c>
      <c r="L868" s="142">
        <f>J868</f>
        <v>30</v>
      </c>
      <c r="M868" s="142">
        <f>K868</f>
        <v>0</v>
      </c>
      <c r="N868" s="142">
        <f>N870</f>
        <v>30</v>
      </c>
      <c r="O868" s="142"/>
      <c r="P868" s="142">
        <f>N868</f>
        <v>30</v>
      </c>
      <c r="Q868" s="1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</row>
    <row r="869" spans="1:131" ht="11.25" hidden="1">
      <c r="A869" s="4" t="s">
        <v>3</v>
      </c>
      <c r="B869" s="5"/>
      <c r="C869" s="5"/>
      <c r="D869" s="142"/>
      <c r="E869" s="142"/>
      <c r="F869" s="142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</row>
    <row r="870" spans="1:131" ht="32.25" customHeight="1" hidden="1">
      <c r="A870" s="7" t="s">
        <v>257</v>
      </c>
      <c r="B870" s="5"/>
      <c r="C870" s="5"/>
      <c r="D870" s="142">
        <v>30</v>
      </c>
      <c r="E870" s="142"/>
      <c r="F870" s="142">
        <f>D870</f>
        <v>30</v>
      </c>
      <c r="G870" s="80">
        <v>30</v>
      </c>
      <c r="H870" s="80"/>
      <c r="I870" s="80"/>
      <c r="J870" s="80">
        <f>G870+H870</f>
        <v>30</v>
      </c>
      <c r="K870" s="80"/>
      <c r="L870" s="80"/>
      <c r="M870" s="80"/>
      <c r="N870" s="80">
        <v>30</v>
      </c>
      <c r="O870" s="80"/>
      <c r="P870" s="80">
        <f>N870</f>
        <v>30</v>
      </c>
      <c r="Q870" s="1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</row>
    <row r="871" spans="1:131" ht="11.25" hidden="1">
      <c r="A871" s="4" t="s">
        <v>5</v>
      </c>
      <c r="B871" s="5"/>
      <c r="C871" s="5"/>
      <c r="D871" s="142"/>
      <c r="E871" s="142"/>
      <c r="F871" s="142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</row>
    <row r="872" spans="1:131" ht="22.5" hidden="1">
      <c r="A872" s="7" t="s">
        <v>88</v>
      </c>
      <c r="B872" s="5"/>
      <c r="C872" s="5"/>
      <c r="D872" s="142">
        <f>D866/D870</f>
        <v>75000</v>
      </c>
      <c r="E872" s="142"/>
      <c r="F872" s="142">
        <f>D872</f>
        <v>75000</v>
      </c>
      <c r="G872" s="80">
        <f>G866/G868</f>
        <v>80026.66666666667</v>
      </c>
      <c r="H872" s="80"/>
      <c r="I872" s="80"/>
      <c r="J872" s="80">
        <f>G872+H872</f>
        <v>80026.66666666667</v>
      </c>
      <c r="K872" s="80"/>
      <c r="L872" s="80"/>
      <c r="M872" s="80"/>
      <c r="N872" s="80">
        <f>N866/N868</f>
        <v>84826.66666666667</v>
      </c>
      <c r="O872" s="80"/>
      <c r="P872" s="80">
        <f>N872</f>
        <v>84826.66666666667</v>
      </c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</row>
    <row r="873" spans="1:17" s="274" customFormat="1" ht="56.25" hidden="1">
      <c r="A873" s="269" t="s">
        <v>527</v>
      </c>
      <c r="B873" s="270"/>
      <c r="C873" s="270"/>
      <c r="D873" s="271">
        <f>D877*D879</f>
        <v>999999.999999</v>
      </c>
      <c r="E873" s="271"/>
      <c r="F873" s="271">
        <f>D873</f>
        <v>999999.999999</v>
      </c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3"/>
    </row>
    <row r="874" spans="1:131" ht="11.25" hidden="1">
      <c r="A874" s="4" t="s">
        <v>2</v>
      </c>
      <c r="B874" s="5"/>
      <c r="C874" s="5"/>
      <c r="D874" s="142"/>
      <c r="E874" s="142"/>
      <c r="F874" s="142">
        <f aca="true" t="shared" si="49" ref="F874:F880">D874</f>
        <v>0</v>
      </c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</row>
    <row r="875" spans="1:131" ht="22.5" hidden="1">
      <c r="A875" s="7" t="s">
        <v>86</v>
      </c>
      <c r="B875" s="5"/>
      <c r="C875" s="5"/>
      <c r="D875" s="142">
        <v>3</v>
      </c>
      <c r="E875" s="142"/>
      <c r="F875" s="142">
        <f t="shared" si="49"/>
        <v>3</v>
      </c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</row>
    <row r="876" spans="1:131" ht="11.25" hidden="1">
      <c r="A876" s="4" t="s">
        <v>3</v>
      </c>
      <c r="B876" s="5"/>
      <c r="C876" s="5"/>
      <c r="D876" s="142"/>
      <c r="E876" s="142"/>
      <c r="F876" s="142">
        <f t="shared" si="49"/>
        <v>0</v>
      </c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</row>
    <row r="877" spans="1:131" ht="22.5" hidden="1">
      <c r="A877" s="7" t="s">
        <v>257</v>
      </c>
      <c r="B877" s="5"/>
      <c r="C877" s="5"/>
      <c r="D877" s="142">
        <v>3</v>
      </c>
      <c r="E877" s="142"/>
      <c r="F877" s="142">
        <f t="shared" si="49"/>
        <v>3</v>
      </c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</row>
    <row r="878" spans="1:131" ht="11.25" hidden="1">
      <c r="A878" s="4" t="s">
        <v>5</v>
      </c>
      <c r="B878" s="5"/>
      <c r="C878" s="5"/>
      <c r="D878" s="142"/>
      <c r="E878" s="142"/>
      <c r="F878" s="142">
        <f t="shared" si="49"/>
        <v>0</v>
      </c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1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</row>
    <row r="879" spans="1:131" ht="22.5" hidden="1">
      <c r="A879" s="7" t="s">
        <v>88</v>
      </c>
      <c r="B879" s="5"/>
      <c r="C879" s="5"/>
      <c r="D879" s="142">
        <v>333333.333333</v>
      </c>
      <c r="E879" s="142"/>
      <c r="F879" s="142">
        <f t="shared" si="49"/>
        <v>333333.333333</v>
      </c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1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</row>
    <row r="880" spans="1:131" ht="11.25" hidden="1">
      <c r="A880" s="7"/>
      <c r="B880" s="5"/>
      <c r="C880" s="5"/>
      <c r="D880" s="142"/>
      <c r="E880" s="142"/>
      <c r="F880" s="142">
        <f t="shared" si="49"/>
        <v>0</v>
      </c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1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</row>
    <row r="881" spans="1:17" s="209" customFormat="1" ht="33.75" customHeight="1" hidden="1">
      <c r="A881" s="206" t="s">
        <v>136</v>
      </c>
      <c r="B881" s="237"/>
      <c r="C881" s="237"/>
      <c r="D881" s="207">
        <f>D883</f>
        <v>0</v>
      </c>
      <c r="E881" s="207">
        <f>E883</f>
        <v>20042050</v>
      </c>
      <c r="F881" s="207">
        <f aca="true" t="shared" si="50" ref="F881:P881">F883</f>
        <v>20042050</v>
      </c>
      <c r="G881" s="207">
        <f t="shared" si="50"/>
        <v>0</v>
      </c>
      <c r="H881" s="207">
        <f t="shared" si="50"/>
        <v>0</v>
      </c>
      <c r="I881" s="207">
        <f t="shared" si="50"/>
        <v>0</v>
      </c>
      <c r="J881" s="207">
        <f t="shared" si="50"/>
        <v>0</v>
      </c>
      <c r="K881" s="207">
        <f t="shared" si="50"/>
        <v>0</v>
      </c>
      <c r="L881" s="207">
        <f t="shared" si="50"/>
        <v>0</v>
      </c>
      <c r="M881" s="207">
        <f t="shared" si="50"/>
        <v>0</v>
      </c>
      <c r="N881" s="207">
        <f t="shared" si="50"/>
        <v>0</v>
      </c>
      <c r="O881" s="207">
        <f t="shared" si="50"/>
        <v>0</v>
      </c>
      <c r="P881" s="207">
        <f t="shared" si="50"/>
        <v>0</v>
      </c>
      <c r="Q881" s="239"/>
    </row>
    <row r="882" spans="1:131" ht="22.5" hidden="1">
      <c r="A882" s="7" t="s">
        <v>90</v>
      </c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1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</row>
    <row r="883" spans="1:17" s="203" customFormat="1" ht="38.25" hidden="1">
      <c r="A883" s="200" t="s">
        <v>510</v>
      </c>
      <c r="B883" s="201"/>
      <c r="C883" s="201"/>
      <c r="D883" s="199"/>
      <c r="E883" s="199">
        <f>E885</f>
        <v>20042050</v>
      </c>
      <c r="F883" s="199">
        <f>D883+E883</f>
        <v>20042050</v>
      </c>
      <c r="G883" s="199"/>
      <c r="H883" s="199">
        <f>H887*H889</f>
        <v>0</v>
      </c>
      <c r="I883" s="199">
        <f>I885</f>
        <v>0</v>
      </c>
      <c r="J883" s="199">
        <f>H883+I883</f>
        <v>0</v>
      </c>
      <c r="K883" s="199"/>
      <c r="L883" s="199"/>
      <c r="M883" s="199"/>
      <c r="N883" s="199"/>
      <c r="O883" s="199">
        <f>O887*O889</f>
        <v>0</v>
      </c>
      <c r="P883" s="199">
        <f>O883</f>
        <v>0</v>
      </c>
      <c r="Q883" s="240"/>
    </row>
    <row r="884" spans="1:131" ht="11.25" hidden="1">
      <c r="A884" s="4" t="s">
        <v>2</v>
      </c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1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</row>
    <row r="885" spans="1:131" ht="11.25" hidden="1">
      <c r="A885" s="7" t="s">
        <v>23</v>
      </c>
      <c r="B885" s="5"/>
      <c r="C885" s="5"/>
      <c r="D885" s="6"/>
      <c r="E885" s="6">
        <v>20042050</v>
      </c>
      <c r="F885" s="6">
        <f>D885+E885</f>
        <v>20042050</v>
      </c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1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  <c r="DA885" s="35"/>
      <c r="DB885" s="35"/>
      <c r="DC885" s="35"/>
      <c r="DD885" s="35"/>
      <c r="DE885" s="35"/>
      <c r="DF885" s="35"/>
      <c r="DG885" s="35"/>
      <c r="DH885" s="35"/>
      <c r="DI885" s="35"/>
      <c r="DJ885" s="35"/>
      <c r="DK885" s="35"/>
      <c r="DL885" s="35"/>
      <c r="DM885" s="35"/>
      <c r="DN885" s="35"/>
      <c r="DO885" s="35"/>
      <c r="DP885" s="35"/>
      <c r="DQ885" s="35"/>
      <c r="DR885" s="35"/>
      <c r="DS885" s="35"/>
      <c r="DT885" s="35"/>
      <c r="DU885" s="35"/>
      <c r="DV885" s="35"/>
      <c r="DW885" s="35"/>
      <c r="DX885" s="35"/>
      <c r="DY885" s="35"/>
      <c r="DZ885" s="35"/>
      <c r="EA885" s="35"/>
    </row>
    <row r="886" spans="1:131" ht="11.25" hidden="1">
      <c r="A886" s="4" t="s">
        <v>3</v>
      </c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1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  <c r="DA886" s="35"/>
      <c r="DB886" s="35"/>
      <c r="DC886" s="35"/>
      <c r="DD886" s="35"/>
      <c r="DE886" s="35"/>
      <c r="DF886" s="35"/>
      <c r="DG886" s="35"/>
      <c r="DH886" s="35"/>
      <c r="DI886" s="35"/>
      <c r="DJ886" s="35"/>
      <c r="DK886" s="35"/>
      <c r="DL886" s="35"/>
      <c r="DM886" s="35"/>
      <c r="DN886" s="35"/>
      <c r="DO886" s="35"/>
      <c r="DP886" s="35"/>
      <c r="DQ886" s="35"/>
      <c r="DR886" s="35"/>
      <c r="DS886" s="35"/>
      <c r="DT886" s="35"/>
      <c r="DU886" s="35"/>
      <c r="DV886" s="35"/>
      <c r="DW886" s="35"/>
      <c r="DX886" s="35"/>
      <c r="DY886" s="35"/>
      <c r="DZ886" s="35"/>
      <c r="EA886" s="35"/>
    </row>
    <row r="887" spans="1:131" ht="33.75" hidden="1">
      <c r="A887" s="7" t="s">
        <v>91</v>
      </c>
      <c r="B887" s="5"/>
      <c r="C887" s="5"/>
      <c r="D887" s="6"/>
      <c r="E887" s="6">
        <v>5</v>
      </c>
      <c r="F887" s="6">
        <f>D887+E887</f>
        <v>5</v>
      </c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</row>
    <row r="888" spans="1:131" ht="11.25" hidden="1">
      <c r="A888" s="4" t="s">
        <v>5</v>
      </c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1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  <c r="DA888" s="35"/>
      <c r="DB888" s="35"/>
      <c r="DC888" s="35"/>
      <c r="DD888" s="35"/>
      <c r="DE888" s="35"/>
      <c r="DF888" s="35"/>
      <c r="DG888" s="35"/>
      <c r="DH888" s="35"/>
      <c r="DI888" s="35"/>
      <c r="DJ888" s="35"/>
      <c r="DK888" s="35"/>
      <c r="DL888" s="35"/>
      <c r="DM888" s="35"/>
      <c r="DN888" s="35"/>
      <c r="DO888" s="35"/>
      <c r="DP888" s="35"/>
      <c r="DQ888" s="35"/>
      <c r="DR888" s="35"/>
      <c r="DS888" s="35"/>
      <c r="DT888" s="35"/>
      <c r="DU888" s="35"/>
      <c r="DV888" s="35"/>
      <c r="DW888" s="35"/>
      <c r="DX888" s="35"/>
      <c r="DY888" s="35"/>
      <c r="DZ888" s="35"/>
      <c r="EA888" s="35"/>
    </row>
    <row r="889" spans="1:131" ht="24.75" customHeight="1" hidden="1">
      <c r="A889" s="7" t="s">
        <v>92</v>
      </c>
      <c r="B889" s="5"/>
      <c r="C889" s="5"/>
      <c r="D889" s="6"/>
      <c r="E889" s="6">
        <f>E885/E887</f>
        <v>4008410</v>
      </c>
      <c r="F889" s="6">
        <f>D889+E889</f>
        <v>4008410</v>
      </c>
      <c r="G889" s="6"/>
      <c r="H889" s="6"/>
      <c r="I889" s="6"/>
      <c r="J889" s="6"/>
      <c r="K889" s="6"/>
      <c r="L889" s="6"/>
      <c r="M889" s="6"/>
      <c r="N889" s="6"/>
      <c r="O889" s="6"/>
      <c r="P889" s="48"/>
      <c r="Q889" s="1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</row>
    <row r="890" spans="1:17" s="209" customFormat="1" ht="22.5" customHeight="1" hidden="1">
      <c r="A890" s="206" t="s">
        <v>137</v>
      </c>
      <c r="B890" s="237"/>
      <c r="C890" s="237"/>
      <c r="D890" s="207">
        <f>D892</f>
        <v>0</v>
      </c>
      <c r="E890" s="207">
        <f aca="true" t="shared" si="51" ref="E890:P890">E892</f>
        <v>7000000</v>
      </c>
      <c r="F890" s="207">
        <f t="shared" si="51"/>
        <v>7000000</v>
      </c>
      <c r="G890" s="207">
        <f t="shared" si="51"/>
        <v>0</v>
      </c>
      <c r="H890" s="207">
        <f t="shared" si="51"/>
        <v>0</v>
      </c>
      <c r="I890" s="207">
        <f t="shared" si="51"/>
        <v>0</v>
      </c>
      <c r="J890" s="207">
        <f t="shared" si="51"/>
        <v>0</v>
      </c>
      <c r="K890" s="207">
        <f t="shared" si="51"/>
        <v>0</v>
      </c>
      <c r="L890" s="207">
        <f t="shared" si="51"/>
        <v>0</v>
      </c>
      <c r="M890" s="207">
        <f t="shared" si="51"/>
        <v>0</v>
      </c>
      <c r="N890" s="207">
        <f t="shared" si="51"/>
        <v>0</v>
      </c>
      <c r="O890" s="207">
        <f t="shared" si="51"/>
        <v>0</v>
      </c>
      <c r="P890" s="207">
        <f t="shared" si="51"/>
        <v>0</v>
      </c>
      <c r="Q890" s="239"/>
    </row>
    <row r="891" spans="1:131" ht="56.25" hidden="1">
      <c r="A891" s="7" t="s">
        <v>173</v>
      </c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1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</row>
    <row r="892" spans="1:17" s="203" customFormat="1" ht="49.5" customHeight="1" hidden="1">
      <c r="A892" s="200" t="s">
        <v>511</v>
      </c>
      <c r="B892" s="201"/>
      <c r="C892" s="201"/>
      <c r="D892" s="199">
        <f>D894</f>
        <v>0</v>
      </c>
      <c r="E892" s="199">
        <f>E894</f>
        <v>7000000</v>
      </c>
      <c r="F892" s="199">
        <f>D892+E892</f>
        <v>7000000</v>
      </c>
      <c r="G892" s="199">
        <f>G894</f>
        <v>0</v>
      </c>
      <c r="H892" s="199">
        <f>H894</f>
        <v>0</v>
      </c>
      <c r="I892" s="199">
        <f>G892+H892</f>
        <v>0</v>
      </c>
      <c r="J892" s="199">
        <f>G892+H892</f>
        <v>0</v>
      </c>
      <c r="K892" s="199"/>
      <c r="L892" s="199"/>
      <c r="M892" s="199"/>
      <c r="N892" s="199">
        <f>N896*N898</f>
        <v>0</v>
      </c>
      <c r="O892" s="199">
        <f>O896*O898</f>
        <v>0</v>
      </c>
      <c r="P892" s="199">
        <f>N892+O892</f>
        <v>0</v>
      </c>
      <c r="Q892" s="240"/>
    </row>
    <row r="893" spans="1:131" ht="11.25" hidden="1">
      <c r="A893" s="4" t="s">
        <v>2</v>
      </c>
      <c r="B893" s="5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1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  <c r="CC893" s="35"/>
      <c r="CD893" s="35"/>
      <c r="CE893" s="35"/>
      <c r="CF893" s="35"/>
      <c r="CG893" s="35"/>
      <c r="CH893" s="35"/>
      <c r="CI893" s="35"/>
      <c r="CJ893" s="35"/>
      <c r="CK893" s="35"/>
      <c r="CL893" s="35"/>
      <c r="CM893" s="35"/>
      <c r="CN893" s="35"/>
      <c r="CO893" s="35"/>
      <c r="CP893" s="35"/>
      <c r="CQ893" s="35"/>
      <c r="CR893" s="35"/>
      <c r="CS893" s="35"/>
      <c r="CT893" s="35"/>
      <c r="CU893" s="35"/>
      <c r="CV893" s="35"/>
      <c r="CW893" s="35"/>
      <c r="CX893" s="35"/>
      <c r="CY893" s="35"/>
      <c r="CZ893" s="35"/>
      <c r="DA893" s="35"/>
      <c r="DB893" s="35"/>
      <c r="DC893" s="35"/>
      <c r="DD893" s="35"/>
      <c r="DE893" s="35"/>
      <c r="DF893" s="35"/>
      <c r="DG893" s="35"/>
      <c r="DH893" s="35"/>
      <c r="DI893" s="35"/>
      <c r="DJ893" s="35"/>
      <c r="DK893" s="35"/>
      <c r="DL893" s="35"/>
      <c r="DM893" s="35"/>
      <c r="DN893" s="35"/>
      <c r="DO893" s="35"/>
      <c r="DP893" s="35"/>
      <c r="DQ893" s="35"/>
      <c r="DR893" s="35"/>
      <c r="DS893" s="35"/>
      <c r="DT893" s="35"/>
      <c r="DU893" s="35"/>
      <c r="DV893" s="35"/>
      <c r="DW893" s="35"/>
      <c r="DX893" s="35"/>
      <c r="DY893" s="35"/>
      <c r="DZ893" s="35"/>
      <c r="EA893" s="35"/>
    </row>
    <row r="894" spans="1:131" ht="11.25" hidden="1">
      <c r="A894" s="7" t="s">
        <v>23</v>
      </c>
      <c r="B894" s="5"/>
      <c r="C894" s="5"/>
      <c r="D894" s="6"/>
      <c r="E894" s="6">
        <v>7000000</v>
      </c>
      <c r="F894" s="6">
        <f>D894+E894</f>
        <v>7000000</v>
      </c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1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35"/>
      <c r="CN894" s="35"/>
      <c r="CO894" s="35"/>
      <c r="CP894" s="35"/>
      <c r="CQ894" s="35"/>
      <c r="CR894" s="35"/>
      <c r="CS894" s="35"/>
      <c r="CT894" s="35"/>
      <c r="CU894" s="35"/>
      <c r="CV894" s="35"/>
      <c r="CW894" s="35"/>
      <c r="CX894" s="35"/>
      <c r="CY894" s="35"/>
      <c r="CZ894" s="35"/>
      <c r="DA894" s="35"/>
      <c r="DB894" s="35"/>
      <c r="DC894" s="35"/>
      <c r="DD894" s="35"/>
      <c r="DE894" s="35"/>
      <c r="DF894" s="35"/>
      <c r="DG894" s="35"/>
      <c r="DH894" s="35"/>
      <c r="DI894" s="35"/>
      <c r="DJ894" s="35"/>
      <c r="DK894" s="35"/>
      <c r="DL894" s="35"/>
      <c r="DM894" s="35"/>
      <c r="DN894" s="35"/>
      <c r="DO894" s="35"/>
      <c r="DP894" s="35"/>
      <c r="DQ894" s="35"/>
      <c r="DR894" s="35"/>
      <c r="DS894" s="35"/>
      <c r="DT894" s="35"/>
      <c r="DU894" s="35"/>
      <c r="DV894" s="35"/>
      <c r="DW894" s="35"/>
      <c r="DX894" s="35"/>
      <c r="DY894" s="35"/>
      <c r="DZ894" s="35"/>
      <c r="EA894" s="35"/>
    </row>
    <row r="895" spans="1:131" ht="11.25" hidden="1">
      <c r="A895" s="4" t="s">
        <v>3</v>
      </c>
      <c r="B895" s="5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1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35"/>
      <c r="CN895" s="35"/>
      <c r="CO895" s="35"/>
      <c r="CP895" s="35"/>
      <c r="CQ895" s="35"/>
      <c r="CR895" s="35"/>
      <c r="CS895" s="35"/>
      <c r="CT895" s="35"/>
      <c r="CU895" s="35"/>
      <c r="CV895" s="35"/>
      <c r="CW895" s="35"/>
      <c r="CX895" s="35"/>
      <c r="CY895" s="35"/>
      <c r="CZ895" s="35"/>
      <c r="DA895" s="35"/>
      <c r="DB895" s="35"/>
      <c r="DC895" s="35"/>
      <c r="DD895" s="35"/>
      <c r="DE895" s="35"/>
      <c r="DF895" s="35"/>
      <c r="DG895" s="35"/>
      <c r="DH895" s="35"/>
      <c r="DI895" s="35"/>
      <c r="DJ895" s="35"/>
      <c r="DK895" s="35"/>
      <c r="DL895" s="35"/>
      <c r="DM895" s="35"/>
      <c r="DN895" s="35"/>
      <c r="DO895" s="35"/>
      <c r="DP895" s="35"/>
      <c r="DQ895" s="35"/>
      <c r="DR895" s="35"/>
      <c r="DS895" s="35"/>
      <c r="DT895" s="35"/>
      <c r="DU895" s="35"/>
      <c r="DV895" s="35"/>
      <c r="DW895" s="35"/>
      <c r="DX895" s="35"/>
      <c r="DY895" s="35"/>
      <c r="DZ895" s="35"/>
      <c r="EA895" s="35"/>
    </row>
    <row r="896" spans="1:131" ht="22.5" hidden="1">
      <c r="A896" s="7" t="s">
        <v>98</v>
      </c>
      <c r="B896" s="5"/>
      <c r="C896" s="5"/>
      <c r="D896" s="6"/>
      <c r="E896" s="6">
        <v>2</v>
      </c>
      <c r="F896" s="6">
        <f>D896+E896</f>
        <v>2</v>
      </c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1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  <c r="CC896" s="35"/>
      <c r="CD896" s="35"/>
      <c r="CE896" s="35"/>
      <c r="CF896" s="35"/>
      <c r="CG896" s="35"/>
      <c r="CH896" s="35"/>
      <c r="CI896" s="35"/>
      <c r="CJ896" s="35"/>
      <c r="CK896" s="35"/>
      <c r="CL896" s="35"/>
      <c r="CM896" s="35"/>
      <c r="CN896" s="35"/>
      <c r="CO896" s="35"/>
      <c r="CP896" s="35"/>
      <c r="CQ896" s="35"/>
      <c r="CR896" s="35"/>
      <c r="CS896" s="35"/>
      <c r="CT896" s="35"/>
      <c r="CU896" s="35"/>
      <c r="CV896" s="35"/>
      <c r="CW896" s="35"/>
      <c r="CX896" s="35"/>
      <c r="CY896" s="35"/>
      <c r="CZ896" s="35"/>
      <c r="DA896" s="35"/>
      <c r="DB896" s="35"/>
      <c r="DC896" s="35"/>
      <c r="DD896" s="35"/>
      <c r="DE896" s="35"/>
      <c r="DF896" s="35"/>
      <c r="DG896" s="35"/>
      <c r="DH896" s="35"/>
      <c r="DI896" s="35"/>
      <c r="DJ896" s="35"/>
      <c r="DK896" s="35"/>
      <c r="DL896" s="35"/>
      <c r="DM896" s="35"/>
      <c r="DN896" s="35"/>
      <c r="DO896" s="35"/>
      <c r="DP896" s="35"/>
      <c r="DQ896" s="35"/>
      <c r="DR896" s="35"/>
      <c r="DS896" s="35"/>
      <c r="DT896" s="35"/>
      <c r="DU896" s="35"/>
      <c r="DV896" s="35"/>
      <c r="DW896" s="35"/>
      <c r="DX896" s="35"/>
      <c r="DY896" s="35"/>
      <c r="DZ896" s="35"/>
      <c r="EA896" s="35"/>
    </row>
    <row r="897" spans="1:131" ht="11.25" hidden="1">
      <c r="A897" s="4" t="s">
        <v>5</v>
      </c>
      <c r="B897" s="5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1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  <c r="CC897" s="35"/>
      <c r="CD897" s="35"/>
      <c r="CE897" s="35"/>
      <c r="CF897" s="35"/>
      <c r="CG897" s="35"/>
      <c r="CH897" s="35"/>
      <c r="CI897" s="35"/>
      <c r="CJ897" s="35"/>
      <c r="CK897" s="35"/>
      <c r="CL897" s="35"/>
      <c r="CM897" s="35"/>
      <c r="CN897" s="35"/>
      <c r="CO897" s="35"/>
      <c r="CP897" s="35"/>
      <c r="CQ897" s="35"/>
      <c r="CR897" s="35"/>
      <c r="CS897" s="35"/>
      <c r="CT897" s="35"/>
      <c r="CU897" s="35"/>
      <c r="CV897" s="35"/>
      <c r="CW897" s="35"/>
      <c r="CX897" s="35"/>
      <c r="CY897" s="35"/>
      <c r="CZ897" s="35"/>
      <c r="DA897" s="35"/>
      <c r="DB897" s="35"/>
      <c r="DC897" s="35"/>
      <c r="DD897" s="35"/>
      <c r="DE897" s="35"/>
      <c r="DF897" s="35"/>
      <c r="DG897" s="35"/>
      <c r="DH897" s="35"/>
      <c r="DI897" s="35"/>
      <c r="DJ897" s="35"/>
      <c r="DK897" s="35"/>
      <c r="DL897" s="35"/>
      <c r="DM897" s="35"/>
      <c r="DN897" s="35"/>
      <c r="DO897" s="35"/>
      <c r="DP897" s="35"/>
      <c r="DQ897" s="35"/>
      <c r="DR897" s="35"/>
      <c r="DS897" s="35"/>
      <c r="DT897" s="35"/>
      <c r="DU897" s="35"/>
      <c r="DV897" s="35"/>
      <c r="DW897" s="35"/>
      <c r="DX897" s="35"/>
      <c r="DY897" s="35"/>
      <c r="DZ897" s="35"/>
      <c r="EA897" s="35"/>
    </row>
    <row r="898" spans="1:131" ht="22.5" hidden="1">
      <c r="A898" s="7" t="s">
        <v>99</v>
      </c>
      <c r="B898" s="5"/>
      <c r="C898" s="5"/>
      <c r="D898" s="6"/>
      <c r="E898" s="6">
        <f>E894/E896</f>
        <v>3500000</v>
      </c>
      <c r="F898" s="6">
        <f>D898+E898</f>
        <v>3500000</v>
      </c>
      <c r="G898" s="6"/>
      <c r="H898" s="6"/>
      <c r="I898" s="6"/>
      <c r="J898" s="14"/>
      <c r="K898" s="14"/>
      <c r="L898" s="14"/>
      <c r="M898" s="14"/>
      <c r="N898" s="14"/>
      <c r="O898" s="14"/>
      <c r="P898" s="6"/>
      <c r="Q898" s="1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  <c r="DA898" s="35"/>
      <c r="DB898" s="35"/>
      <c r="DC898" s="35"/>
      <c r="DD898" s="35"/>
      <c r="DE898" s="35"/>
      <c r="DF898" s="35"/>
      <c r="DG898" s="35"/>
      <c r="DH898" s="35"/>
      <c r="DI898" s="35"/>
      <c r="DJ898" s="35"/>
      <c r="DK898" s="35"/>
      <c r="DL898" s="35"/>
      <c r="DM898" s="35"/>
      <c r="DN898" s="35"/>
      <c r="DO898" s="35"/>
      <c r="DP898" s="35"/>
      <c r="DQ898" s="35"/>
      <c r="DR898" s="35"/>
      <c r="DS898" s="35"/>
      <c r="DT898" s="35"/>
      <c r="DU898" s="35"/>
      <c r="DV898" s="35"/>
      <c r="DW898" s="35"/>
      <c r="DX898" s="35"/>
      <c r="DY898" s="35"/>
      <c r="DZ898" s="35"/>
      <c r="EA898" s="35"/>
    </row>
    <row r="899" spans="1:17" s="110" customFormat="1" ht="11.25" hidden="1">
      <c r="A899" s="106" t="s">
        <v>162</v>
      </c>
      <c r="B899" s="106"/>
      <c r="C899" s="106"/>
      <c r="D899" s="107">
        <f>D903</f>
        <v>0</v>
      </c>
      <c r="E899" s="107">
        <f>E903</f>
        <v>2275980</v>
      </c>
      <c r="F899" s="107">
        <f>D899+E899</f>
        <v>2275980</v>
      </c>
      <c r="G899" s="107">
        <v>0</v>
      </c>
      <c r="H899" s="107">
        <f>H901</f>
        <v>1108600</v>
      </c>
      <c r="I899" s="107" t="e">
        <f>#REF!</f>
        <v>#REF!</v>
      </c>
      <c r="J899" s="108">
        <f>J901</f>
        <v>1108600</v>
      </c>
      <c r="K899" s="108" t="e">
        <f>#REF!</f>
        <v>#REF!</v>
      </c>
      <c r="L899" s="108" t="e">
        <f>#REF!</f>
        <v>#REF!</v>
      </c>
      <c r="M899" s="108" t="e">
        <f>#REF!</f>
        <v>#REF!</v>
      </c>
      <c r="N899" s="108">
        <v>0</v>
      </c>
      <c r="O899" s="108">
        <f>O901</f>
        <v>54066467</v>
      </c>
      <c r="P899" s="107">
        <f>N899+O899</f>
        <v>54066467</v>
      </c>
      <c r="Q899" s="109" t="e">
        <f>#REF!</f>
        <v>#REF!</v>
      </c>
    </row>
    <row r="900" spans="1:17" s="115" customFormat="1" ht="33.75" hidden="1">
      <c r="A900" s="111" t="s">
        <v>163</v>
      </c>
      <c r="B900" s="112"/>
      <c r="C900" s="112"/>
      <c r="D900" s="100"/>
      <c r="E900" s="100"/>
      <c r="F900" s="100"/>
      <c r="G900" s="100"/>
      <c r="H900" s="100"/>
      <c r="I900" s="100"/>
      <c r="J900" s="113"/>
      <c r="K900" s="113"/>
      <c r="L900" s="113"/>
      <c r="M900" s="113"/>
      <c r="N900" s="113"/>
      <c r="O900" s="113"/>
      <c r="P900" s="107"/>
      <c r="Q900" s="114"/>
    </row>
    <row r="901" spans="1:17" s="110" customFormat="1" ht="22.5" hidden="1">
      <c r="A901" s="116" t="s">
        <v>188</v>
      </c>
      <c r="B901" s="106"/>
      <c r="C901" s="106"/>
      <c r="D901" s="107"/>
      <c r="E901" s="107">
        <v>2275980</v>
      </c>
      <c r="F901" s="107">
        <v>2275980</v>
      </c>
      <c r="G901" s="107"/>
      <c r="H901" s="107">
        <f>H903</f>
        <v>1108600</v>
      </c>
      <c r="I901" s="107"/>
      <c r="J901" s="108">
        <f>H901</f>
        <v>1108600</v>
      </c>
      <c r="K901" s="108"/>
      <c r="L901" s="108"/>
      <c r="M901" s="108"/>
      <c r="N901" s="108"/>
      <c r="O901" s="108">
        <f>O903</f>
        <v>54066467</v>
      </c>
      <c r="P901" s="107">
        <f aca="true" t="shared" si="52" ref="P901:P907">N901+O901</f>
        <v>54066467</v>
      </c>
      <c r="Q901" s="109"/>
    </row>
    <row r="902" spans="1:17" s="115" customFormat="1" ht="11.25" hidden="1">
      <c r="A902" s="117" t="s">
        <v>2</v>
      </c>
      <c r="B902" s="112"/>
      <c r="C902" s="112"/>
      <c r="D902" s="100"/>
      <c r="E902" s="100"/>
      <c r="F902" s="100"/>
      <c r="G902" s="100"/>
      <c r="H902" s="100"/>
      <c r="I902" s="100"/>
      <c r="J902" s="113"/>
      <c r="K902" s="113"/>
      <c r="L902" s="113"/>
      <c r="M902" s="113"/>
      <c r="N902" s="113"/>
      <c r="O902" s="113"/>
      <c r="P902" s="107"/>
      <c r="Q902" s="114"/>
    </row>
    <row r="903" spans="1:17" s="115" customFormat="1" ht="11.25" hidden="1">
      <c r="A903" s="111" t="s">
        <v>23</v>
      </c>
      <c r="B903" s="112"/>
      <c r="C903" s="112"/>
      <c r="D903" s="100"/>
      <c r="E903" s="100">
        <f>2178000+97980</f>
        <v>2275980</v>
      </c>
      <c r="F903" s="100">
        <f>D903+E903</f>
        <v>2275980</v>
      </c>
      <c r="G903" s="100"/>
      <c r="H903" s="100">
        <v>1108600</v>
      </c>
      <c r="I903" s="100"/>
      <c r="J903" s="113">
        <f>H903</f>
        <v>1108600</v>
      </c>
      <c r="K903" s="113"/>
      <c r="L903" s="113"/>
      <c r="M903" s="113"/>
      <c r="N903" s="113"/>
      <c r="O903" s="113">
        <v>54066467</v>
      </c>
      <c r="P903" s="100">
        <f t="shared" si="52"/>
        <v>54066467</v>
      </c>
      <c r="Q903" s="114"/>
    </row>
    <row r="904" spans="1:17" s="115" customFormat="1" ht="11.25" hidden="1">
      <c r="A904" s="117" t="s">
        <v>3</v>
      </c>
      <c r="B904" s="112"/>
      <c r="C904" s="112"/>
      <c r="D904" s="100"/>
      <c r="E904" s="100"/>
      <c r="F904" s="100"/>
      <c r="G904" s="100"/>
      <c r="H904" s="100"/>
      <c r="I904" s="100"/>
      <c r="J904" s="113"/>
      <c r="K904" s="113"/>
      <c r="L904" s="113"/>
      <c r="M904" s="113"/>
      <c r="N904" s="113"/>
      <c r="O904" s="113"/>
      <c r="P904" s="100"/>
      <c r="Q904" s="114"/>
    </row>
    <row r="905" spans="1:17" s="115" customFormat="1" ht="22.5" hidden="1">
      <c r="A905" s="111" t="s">
        <v>164</v>
      </c>
      <c r="B905" s="112"/>
      <c r="C905" s="112"/>
      <c r="D905" s="100"/>
      <c r="E905" s="100">
        <v>63</v>
      </c>
      <c r="F905" s="100">
        <v>63</v>
      </c>
      <c r="G905" s="100"/>
      <c r="H905" s="100">
        <v>22</v>
      </c>
      <c r="I905" s="100"/>
      <c r="J905" s="113">
        <f>H905</f>
        <v>22</v>
      </c>
      <c r="K905" s="113"/>
      <c r="L905" s="113"/>
      <c r="M905" s="113"/>
      <c r="N905" s="113"/>
      <c r="O905" s="113">
        <v>1339</v>
      </c>
      <c r="P905" s="100">
        <f t="shared" si="52"/>
        <v>1339</v>
      </c>
      <c r="Q905" s="114"/>
    </row>
    <row r="906" spans="1:17" s="115" customFormat="1" ht="11.25" hidden="1">
      <c r="A906" s="117" t="s">
        <v>5</v>
      </c>
      <c r="B906" s="112"/>
      <c r="C906" s="112"/>
      <c r="D906" s="100"/>
      <c r="E906" s="100"/>
      <c r="F906" s="100"/>
      <c r="G906" s="100"/>
      <c r="H906" s="100"/>
      <c r="I906" s="100"/>
      <c r="J906" s="113"/>
      <c r="K906" s="113"/>
      <c r="L906" s="113"/>
      <c r="M906" s="113"/>
      <c r="N906" s="113"/>
      <c r="O906" s="113"/>
      <c r="P906" s="100"/>
      <c r="Q906" s="114"/>
    </row>
    <row r="907" spans="1:17" s="115" customFormat="1" ht="22.5" hidden="1">
      <c r="A907" s="111" t="s">
        <v>165</v>
      </c>
      <c r="B907" s="112"/>
      <c r="C907" s="112"/>
      <c r="D907" s="100"/>
      <c r="E907" s="100">
        <v>36300</v>
      </c>
      <c r="F907" s="100">
        <v>36300</v>
      </c>
      <c r="G907" s="100"/>
      <c r="H907" s="100">
        <v>50390.91</v>
      </c>
      <c r="I907" s="100"/>
      <c r="J907" s="113">
        <f>H907</f>
        <v>50390.91</v>
      </c>
      <c r="K907" s="113"/>
      <c r="L907" s="113"/>
      <c r="M907" s="113"/>
      <c r="N907" s="113"/>
      <c r="O907" s="113">
        <v>40378.24</v>
      </c>
      <c r="P907" s="100">
        <f t="shared" si="52"/>
        <v>40378.24</v>
      </c>
      <c r="Q907" s="114"/>
    </row>
    <row r="908" spans="1:17" s="209" customFormat="1" ht="31.5" customHeight="1" hidden="1">
      <c r="A908" s="206" t="s">
        <v>156</v>
      </c>
      <c r="B908" s="237"/>
      <c r="C908" s="237"/>
      <c r="D908" s="207">
        <f>D910</f>
        <v>300000</v>
      </c>
      <c r="E908" s="207"/>
      <c r="F908" s="207">
        <f aca="true" t="shared" si="53" ref="F908:Q908">F910</f>
        <v>300000</v>
      </c>
      <c r="G908" s="207">
        <f t="shared" si="53"/>
        <v>320000</v>
      </c>
      <c r="H908" s="207"/>
      <c r="I908" s="207">
        <f t="shared" si="53"/>
        <v>0</v>
      </c>
      <c r="J908" s="207">
        <f t="shared" si="53"/>
        <v>320000</v>
      </c>
      <c r="K908" s="207">
        <f t="shared" si="53"/>
        <v>0</v>
      </c>
      <c r="L908" s="207">
        <f t="shared" si="53"/>
        <v>0</v>
      </c>
      <c r="M908" s="207">
        <f t="shared" si="53"/>
        <v>0</v>
      </c>
      <c r="N908" s="207">
        <f>N910</f>
        <v>340000</v>
      </c>
      <c r="O908" s="207"/>
      <c r="P908" s="207">
        <f t="shared" si="53"/>
        <v>340000</v>
      </c>
      <c r="Q908" s="207">
        <f t="shared" si="53"/>
        <v>0</v>
      </c>
    </row>
    <row r="909" spans="1:131" ht="22.5" hidden="1">
      <c r="A909" s="7" t="s">
        <v>139</v>
      </c>
      <c r="B909" s="5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1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  <c r="DA909" s="35"/>
      <c r="DB909" s="35"/>
      <c r="DC909" s="35"/>
      <c r="DD909" s="35"/>
      <c r="DE909" s="35"/>
      <c r="DF909" s="35"/>
      <c r="DG909" s="35"/>
      <c r="DH909" s="35"/>
      <c r="DI909" s="35"/>
      <c r="DJ909" s="35"/>
      <c r="DK909" s="35"/>
      <c r="DL909" s="35"/>
      <c r="DM909" s="35"/>
      <c r="DN909" s="35"/>
      <c r="DO909" s="35"/>
      <c r="DP909" s="35"/>
      <c r="DQ909" s="35"/>
      <c r="DR909" s="35"/>
      <c r="DS909" s="35"/>
      <c r="DT909" s="35"/>
      <c r="DU909" s="35"/>
      <c r="DV909" s="35"/>
      <c r="DW909" s="35"/>
      <c r="DX909" s="35"/>
      <c r="DY909" s="35"/>
      <c r="DZ909" s="35"/>
      <c r="EA909" s="35"/>
    </row>
    <row r="910" spans="1:17" s="203" customFormat="1" ht="43.5" customHeight="1" hidden="1">
      <c r="A910" s="200" t="s">
        <v>512</v>
      </c>
      <c r="B910" s="201"/>
      <c r="C910" s="201"/>
      <c r="D910" s="229">
        <f>D912</f>
        <v>300000</v>
      </c>
      <c r="E910" s="229"/>
      <c r="F910" s="229">
        <f>D910+E910</f>
        <v>300000</v>
      </c>
      <c r="G910" s="199">
        <f>G912</f>
        <v>320000</v>
      </c>
      <c r="H910" s="199"/>
      <c r="I910" s="199"/>
      <c r="J910" s="199">
        <f>J912</f>
        <v>320000</v>
      </c>
      <c r="K910" s="199"/>
      <c r="L910" s="199"/>
      <c r="M910" s="199"/>
      <c r="N910" s="199">
        <f>N912</f>
        <v>340000</v>
      </c>
      <c r="O910" s="199"/>
      <c r="P910" s="199">
        <f>N910</f>
        <v>340000</v>
      </c>
      <c r="Q910" s="240"/>
    </row>
    <row r="911" spans="1:131" ht="11.25" hidden="1">
      <c r="A911" s="4" t="s">
        <v>2</v>
      </c>
      <c r="B911" s="5"/>
      <c r="C911" s="5"/>
      <c r="D911" s="47"/>
      <c r="E911" s="47"/>
      <c r="F911" s="4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1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  <c r="DA911" s="35"/>
      <c r="DB911" s="35"/>
      <c r="DC911" s="35"/>
      <c r="DD911" s="35"/>
      <c r="DE911" s="35"/>
      <c r="DF911" s="35"/>
      <c r="DG911" s="35"/>
      <c r="DH911" s="35"/>
      <c r="DI911" s="35"/>
      <c r="DJ911" s="35"/>
      <c r="DK911" s="35"/>
      <c r="DL911" s="35"/>
      <c r="DM911" s="35"/>
      <c r="DN911" s="35"/>
      <c r="DO911" s="35"/>
      <c r="DP911" s="35"/>
      <c r="DQ911" s="35"/>
      <c r="DR911" s="35"/>
      <c r="DS911" s="35"/>
      <c r="DT911" s="35"/>
      <c r="DU911" s="35"/>
      <c r="DV911" s="35"/>
      <c r="DW911" s="35"/>
      <c r="DX911" s="35"/>
      <c r="DY911" s="35"/>
      <c r="DZ911" s="35"/>
      <c r="EA911" s="35"/>
    </row>
    <row r="912" spans="1:131" ht="10.5" customHeight="1" hidden="1">
      <c r="A912" s="7" t="s">
        <v>23</v>
      </c>
      <c r="B912" s="5"/>
      <c r="C912" s="5"/>
      <c r="D912" s="47">
        <v>300000</v>
      </c>
      <c r="E912" s="47"/>
      <c r="F912" s="47">
        <f>D912+E912</f>
        <v>300000</v>
      </c>
      <c r="G912" s="6">
        <v>320000</v>
      </c>
      <c r="H912" s="6"/>
      <c r="I912" s="6"/>
      <c r="J912" s="6">
        <f>G912+H912</f>
        <v>320000</v>
      </c>
      <c r="K912" s="6"/>
      <c r="L912" s="6"/>
      <c r="M912" s="6"/>
      <c r="N912" s="6">
        <v>340000</v>
      </c>
      <c r="O912" s="6"/>
      <c r="P912" s="6">
        <f>P915*P917</f>
        <v>340000</v>
      </c>
      <c r="Q912" s="1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  <c r="DA912" s="35"/>
      <c r="DB912" s="35"/>
      <c r="DC912" s="35"/>
      <c r="DD912" s="35"/>
      <c r="DE912" s="35"/>
      <c r="DF912" s="35"/>
      <c r="DG912" s="35"/>
      <c r="DH912" s="35"/>
      <c r="DI912" s="35"/>
      <c r="DJ912" s="35"/>
      <c r="DK912" s="35"/>
      <c r="DL912" s="35"/>
      <c r="DM912" s="35"/>
      <c r="DN912" s="35"/>
      <c r="DO912" s="35"/>
      <c r="DP912" s="35"/>
      <c r="DQ912" s="35"/>
      <c r="DR912" s="35"/>
      <c r="DS912" s="35"/>
      <c r="DT912" s="35"/>
      <c r="DU912" s="35"/>
      <c r="DV912" s="35"/>
      <c r="DW912" s="35"/>
      <c r="DX912" s="35"/>
      <c r="DY912" s="35"/>
      <c r="DZ912" s="35"/>
      <c r="EA912" s="35"/>
    </row>
    <row r="913" spans="1:131" ht="13.5" customHeight="1" hidden="1">
      <c r="A913" s="4" t="s">
        <v>3</v>
      </c>
      <c r="B913" s="5"/>
      <c r="C913" s="5"/>
      <c r="D913" s="47"/>
      <c r="E913" s="47"/>
      <c r="F913" s="4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1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</row>
    <row r="914" spans="1:131" ht="1.5" customHeight="1" hidden="1">
      <c r="A914" s="7" t="s">
        <v>89</v>
      </c>
      <c r="B914" s="5"/>
      <c r="C914" s="5"/>
      <c r="D914" s="47"/>
      <c r="E914" s="47"/>
      <c r="F914" s="47">
        <f>D914+E914</f>
        <v>0</v>
      </c>
      <c r="G914" s="47"/>
      <c r="H914" s="47"/>
      <c r="I914" s="47"/>
      <c r="J914" s="47"/>
      <c r="K914" s="6"/>
      <c r="L914" s="6"/>
      <c r="M914" s="6"/>
      <c r="N914" s="6"/>
      <c r="O914" s="6"/>
      <c r="P914" s="6"/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</row>
    <row r="915" spans="1:131" ht="15" customHeight="1" hidden="1">
      <c r="A915" s="7" t="s">
        <v>93</v>
      </c>
      <c r="B915" s="5"/>
      <c r="C915" s="5"/>
      <c r="D915" s="47">
        <v>20</v>
      </c>
      <c r="E915" s="47"/>
      <c r="F915" s="47">
        <f>D915+E915</f>
        <v>20</v>
      </c>
      <c r="G915" s="47">
        <v>20</v>
      </c>
      <c r="H915" s="47"/>
      <c r="I915" s="47"/>
      <c r="J915" s="47">
        <f>G915+H915</f>
        <v>20</v>
      </c>
      <c r="K915" s="6"/>
      <c r="L915" s="6"/>
      <c r="M915" s="6"/>
      <c r="N915" s="95">
        <v>20</v>
      </c>
      <c r="O915" s="6"/>
      <c r="P915" s="95">
        <f>N915</f>
        <v>20</v>
      </c>
      <c r="Q915" s="1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</row>
    <row r="916" spans="1:131" ht="10.5" customHeight="1" hidden="1">
      <c r="A916" s="4" t="s">
        <v>5</v>
      </c>
      <c r="B916" s="5"/>
      <c r="C916" s="5"/>
      <c r="D916" s="47"/>
      <c r="E916" s="47"/>
      <c r="F916" s="4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1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</row>
    <row r="917" spans="1:131" ht="22.5" customHeight="1" hidden="1">
      <c r="A917" s="7" t="s">
        <v>94</v>
      </c>
      <c r="B917" s="5"/>
      <c r="C917" s="5"/>
      <c r="D917" s="6">
        <f>D912/D915</f>
        <v>15000</v>
      </c>
      <c r="E917" s="6"/>
      <c r="F917" s="47">
        <f>D917+E917</f>
        <v>15000</v>
      </c>
      <c r="G917" s="6">
        <f>G912/G915</f>
        <v>16000</v>
      </c>
      <c r="H917" s="6"/>
      <c r="I917" s="6"/>
      <c r="J917" s="6">
        <f>G917+H917</f>
        <v>16000</v>
      </c>
      <c r="K917" s="6"/>
      <c r="L917" s="6"/>
      <c r="M917" s="6"/>
      <c r="N917" s="6">
        <f>N912/N915</f>
        <v>17000</v>
      </c>
      <c r="O917" s="6"/>
      <c r="P917" s="6">
        <f>N917</f>
        <v>17000</v>
      </c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</row>
    <row r="918" spans="1:17" s="209" customFormat="1" ht="29.25" customHeight="1" hidden="1">
      <c r="A918" s="242" t="s">
        <v>157</v>
      </c>
      <c r="B918" s="237"/>
      <c r="C918" s="237"/>
      <c r="D918" s="207">
        <f>D919</f>
        <v>782645</v>
      </c>
      <c r="E918" s="207"/>
      <c r="F918" s="207">
        <f>F919</f>
        <v>782645</v>
      </c>
      <c r="G918" s="207">
        <f>G919</f>
        <v>831732</v>
      </c>
      <c r="H918" s="207"/>
      <c r="I918" s="207">
        <f>I919</f>
        <v>0</v>
      </c>
      <c r="J918" s="207">
        <f>G918</f>
        <v>831732</v>
      </c>
      <c r="K918" s="243"/>
      <c r="L918" s="243"/>
      <c r="M918" s="243"/>
      <c r="N918" s="207">
        <f>N919</f>
        <v>828635</v>
      </c>
      <c r="O918" s="207"/>
      <c r="P918" s="207">
        <f>N918</f>
        <v>828635</v>
      </c>
      <c r="Q918" s="239"/>
    </row>
    <row r="919" spans="1:17" s="203" customFormat="1" ht="30.75" customHeight="1" hidden="1">
      <c r="A919" s="200" t="s">
        <v>513</v>
      </c>
      <c r="B919" s="201"/>
      <c r="C919" s="201"/>
      <c r="D919" s="199">
        <f>D921</f>
        <v>782645</v>
      </c>
      <c r="E919" s="199"/>
      <c r="F919" s="244">
        <f>D919</f>
        <v>782645</v>
      </c>
      <c r="G919" s="199">
        <f>G923*G925</f>
        <v>831732</v>
      </c>
      <c r="H919" s="199"/>
      <c r="I919" s="199"/>
      <c r="J919" s="199">
        <f>G919</f>
        <v>831732</v>
      </c>
      <c r="K919" s="199"/>
      <c r="L919" s="199"/>
      <c r="M919" s="199"/>
      <c r="N919" s="199">
        <f>N923*N925</f>
        <v>828635</v>
      </c>
      <c r="O919" s="199"/>
      <c r="P919" s="199">
        <f>N919</f>
        <v>828635</v>
      </c>
      <c r="Q919" s="240"/>
    </row>
    <row r="920" spans="1:131" ht="11.25" hidden="1">
      <c r="A920" s="4" t="s">
        <v>2</v>
      </c>
      <c r="B920" s="5"/>
      <c r="C920" s="5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</row>
    <row r="921" spans="1:131" ht="22.5" hidden="1">
      <c r="A921" s="7" t="s">
        <v>26</v>
      </c>
      <c r="B921" s="5"/>
      <c r="C921" s="5"/>
      <c r="D921" s="80">
        <v>782645</v>
      </c>
      <c r="E921" s="80"/>
      <c r="F921" s="80">
        <f>D921</f>
        <v>782645</v>
      </c>
      <c r="G921" s="80">
        <v>831732</v>
      </c>
      <c r="H921" s="80"/>
      <c r="I921" s="80"/>
      <c r="J921" s="80">
        <f>G921</f>
        <v>831732</v>
      </c>
      <c r="K921" s="80"/>
      <c r="L921" s="80"/>
      <c r="M921" s="80"/>
      <c r="N921" s="80">
        <v>828635</v>
      </c>
      <c r="O921" s="80"/>
      <c r="P921" s="80">
        <f>N921</f>
        <v>828635</v>
      </c>
      <c r="Q921" s="1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</row>
    <row r="922" spans="1:131" ht="11.25" hidden="1">
      <c r="A922" s="4" t="s">
        <v>3</v>
      </c>
      <c r="B922" s="5"/>
      <c r="C922" s="5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1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  <c r="DA922" s="35"/>
      <c r="DB922" s="35"/>
      <c r="DC922" s="35"/>
      <c r="DD922" s="35"/>
      <c r="DE922" s="35"/>
      <c r="DF922" s="35"/>
      <c r="DG922" s="35"/>
      <c r="DH922" s="35"/>
      <c r="DI922" s="35"/>
      <c r="DJ922" s="35"/>
      <c r="DK922" s="35"/>
      <c r="DL922" s="35"/>
      <c r="DM922" s="35"/>
      <c r="DN922" s="35"/>
      <c r="DO922" s="35"/>
      <c r="DP922" s="35"/>
      <c r="DQ922" s="35"/>
      <c r="DR922" s="35"/>
      <c r="DS922" s="35"/>
      <c r="DT922" s="35"/>
      <c r="DU922" s="35"/>
      <c r="DV922" s="35"/>
      <c r="DW922" s="35"/>
      <c r="DX922" s="35"/>
      <c r="DY922" s="35"/>
      <c r="DZ922" s="35"/>
      <c r="EA922" s="35"/>
    </row>
    <row r="923" spans="1:131" ht="27.75" customHeight="1" hidden="1">
      <c r="A923" s="7" t="s">
        <v>25</v>
      </c>
      <c r="B923" s="5"/>
      <c r="C923" s="5"/>
      <c r="D923" s="80">
        <v>16</v>
      </c>
      <c r="E923" s="80"/>
      <c r="F923" s="80">
        <f>D923</f>
        <v>16</v>
      </c>
      <c r="G923" s="80">
        <v>16</v>
      </c>
      <c r="H923" s="80"/>
      <c r="I923" s="80"/>
      <c r="J923" s="80">
        <f>G923</f>
        <v>16</v>
      </c>
      <c r="K923" s="80"/>
      <c r="L923" s="80"/>
      <c r="M923" s="80"/>
      <c r="N923" s="80">
        <v>16</v>
      </c>
      <c r="O923" s="80"/>
      <c r="P923" s="80">
        <f>N923</f>
        <v>16</v>
      </c>
      <c r="Q923" s="1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</row>
    <row r="924" spans="1:131" ht="11.25" hidden="1">
      <c r="A924" s="4" t="s">
        <v>5</v>
      </c>
      <c r="B924" s="5"/>
      <c r="C924" s="5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1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  <c r="DA924" s="35"/>
      <c r="DB924" s="35"/>
      <c r="DC924" s="35"/>
      <c r="DD924" s="35"/>
      <c r="DE924" s="35"/>
      <c r="DF924" s="35"/>
      <c r="DG924" s="35"/>
      <c r="DH924" s="35"/>
      <c r="DI924" s="35"/>
      <c r="DJ924" s="35"/>
      <c r="DK924" s="35"/>
      <c r="DL924" s="35"/>
      <c r="DM924" s="35"/>
      <c r="DN924" s="35"/>
      <c r="DO924" s="35"/>
      <c r="DP924" s="35"/>
      <c r="DQ924" s="35"/>
      <c r="DR924" s="35"/>
      <c r="DS924" s="35"/>
      <c r="DT924" s="35"/>
      <c r="DU924" s="35"/>
      <c r="DV924" s="35"/>
      <c r="DW924" s="35"/>
      <c r="DX924" s="35"/>
      <c r="DY924" s="35"/>
      <c r="DZ924" s="35"/>
      <c r="EA924" s="35"/>
    </row>
    <row r="925" spans="1:131" ht="33.75" hidden="1">
      <c r="A925" s="7" t="s">
        <v>27</v>
      </c>
      <c r="B925" s="5"/>
      <c r="C925" s="5"/>
      <c r="D925" s="80">
        <f>D921/D923</f>
        <v>48915.3125</v>
      </c>
      <c r="E925" s="80"/>
      <c r="F925" s="80">
        <f>D925</f>
        <v>48915.3125</v>
      </c>
      <c r="G925" s="80">
        <f>G921/G923</f>
        <v>51983.25</v>
      </c>
      <c r="H925" s="80"/>
      <c r="I925" s="80"/>
      <c r="J925" s="80">
        <f>G925</f>
        <v>51983.25</v>
      </c>
      <c r="K925" s="80"/>
      <c r="L925" s="80"/>
      <c r="M925" s="80"/>
      <c r="N925" s="80">
        <f>N921/N923</f>
        <v>51789.6875</v>
      </c>
      <c r="O925" s="80"/>
      <c r="P925" s="80">
        <f>N925</f>
        <v>51789.6875</v>
      </c>
      <c r="Q925" s="1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</row>
    <row r="926" spans="1:17" s="209" customFormat="1" ht="12.75" hidden="1">
      <c r="A926" s="206" t="s">
        <v>258</v>
      </c>
      <c r="B926" s="237"/>
      <c r="C926" s="237"/>
      <c r="D926" s="207"/>
      <c r="E926" s="207">
        <f>E928</f>
        <v>40850000</v>
      </c>
      <c r="F926" s="207">
        <f>D926+E926</f>
        <v>40850000</v>
      </c>
      <c r="G926" s="207"/>
      <c r="H926" s="207">
        <f>H928</f>
        <v>32733800</v>
      </c>
      <c r="I926" s="207" t="e">
        <f>I928+#REF!</f>
        <v>#REF!</v>
      </c>
      <c r="J926" s="207">
        <f>J928</f>
        <v>32733800</v>
      </c>
      <c r="K926" s="207" t="e">
        <f>K928+#REF!</f>
        <v>#REF!</v>
      </c>
      <c r="L926" s="207" t="e">
        <f>L928+#REF!</f>
        <v>#REF!</v>
      </c>
      <c r="M926" s="207" t="e">
        <f>M928+#REF!</f>
        <v>#REF!</v>
      </c>
      <c r="N926" s="207"/>
      <c r="O926" s="207">
        <f>O928</f>
        <v>34613800</v>
      </c>
      <c r="P926" s="207">
        <f>P928</f>
        <v>34613800</v>
      </c>
      <c r="Q926" s="239"/>
    </row>
    <row r="927" spans="1:131" ht="22.5" hidden="1">
      <c r="A927" s="78" t="s">
        <v>114</v>
      </c>
      <c r="B927" s="79"/>
      <c r="C927" s="79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1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</row>
    <row r="928" spans="1:17" s="203" customFormat="1" ht="30.75" customHeight="1" hidden="1">
      <c r="A928" s="200" t="s">
        <v>514</v>
      </c>
      <c r="B928" s="201"/>
      <c r="C928" s="201"/>
      <c r="D928" s="245"/>
      <c r="E928" s="245">
        <f>E930</f>
        <v>40850000</v>
      </c>
      <c r="F928" s="245">
        <f>D928+E928</f>
        <v>40850000</v>
      </c>
      <c r="G928" s="199"/>
      <c r="H928" s="199">
        <f>SUM(H930)</f>
        <v>32733800</v>
      </c>
      <c r="I928" s="199"/>
      <c r="J928" s="199">
        <f>G928+H928+I928</f>
        <v>32733800</v>
      </c>
      <c r="K928" s="199"/>
      <c r="L928" s="199"/>
      <c r="M928" s="199"/>
      <c r="N928" s="199"/>
      <c r="O928" s="199">
        <f>O930</f>
        <v>34613800</v>
      </c>
      <c r="P928" s="199">
        <f>N928+O928</f>
        <v>34613800</v>
      </c>
      <c r="Q928" s="240"/>
    </row>
    <row r="929" spans="1:17" s="28" customFormat="1" ht="11.25" hidden="1">
      <c r="A929" s="91" t="s">
        <v>2</v>
      </c>
      <c r="B929" s="83"/>
      <c r="C929" s="83"/>
      <c r="D929" s="101"/>
      <c r="E929" s="101"/>
      <c r="F929" s="101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43"/>
    </row>
    <row r="930" spans="1:17" s="28" customFormat="1" ht="11.25" hidden="1">
      <c r="A930" s="102" t="s">
        <v>23</v>
      </c>
      <c r="B930" s="103"/>
      <c r="C930" s="103"/>
      <c r="D930" s="104"/>
      <c r="E930" s="104">
        <v>40850000</v>
      </c>
      <c r="F930" s="104">
        <f>E930</f>
        <v>40850000</v>
      </c>
      <c r="G930" s="105"/>
      <c r="H930" s="105">
        <v>32733800</v>
      </c>
      <c r="I930" s="105"/>
      <c r="J930" s="105">
        <f>H930</f>
        <v>32733800</v>
      </c>
      <c r="K930" s="105"/>
      <c r="L930" s="105"/>
      <c r="M930" s="105"/>
      <c r="N930" s="105"/>
      <c r="O930" s="105">
        <v>34613800</v>
      </c>
      <c r="P930" s="105">
        <f>O930</f>
        <v>34613800</v>
      </c>
      <c r="Q930" s="43"/>
    </row>
    <row r="931" spans="1:17" s="28" customFormat="1" ht="11.25" hidden="1">
      <c r="A931" s="91" t="s">
        <v>3</v>
      </c>
      <c r="B931" s="83"/>
      <c r="C931" s="83"/>
      <c r="D931" s="101"/>
      <c r="E931" s="101"/>
      <c r="F931" s="101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43"/>
    </row>
    <row r="932" spans="1:17" s="28" customFormat="1" ht="11.25" hidden="1">
      <c r="A932" s="102" t="s">
        <v>104</v>
      </c>
      <c r="B932" s="103"/>
      <c r="C932" s="103"/>
      <c r="D932" s="104"/>
      <c r="E932" s="104">
        <v>17</v>
      </c>
      <c r="F932" s="104">
        <f>E932</f>
        <v>17</v>
      </c>
      <c r="G932" s="105"/>
      <c r="H932" s="105">
        <v>17</v>
      </c>
      <c r="I932" s="105"/>
      <c r="J932" s="105">
        <f>H932</f>
        <v>17</v>
      </c>
      <c r="K932" s="105">
        <f>H932</f>
        <v>17</v>
      </c>
      <c r="L932" s="105">
        <f>J932</f>
        <v>17</v>
      </c>
      <c r="M932" s="105">
        <f>K932</f>
        <v>17</v>
      </c>
      <c r="N932" s="105"/>
      <c r="O932" s="105">
        <v>17</v>
      </c>
      <c r="P932" s="105">
        <f>O932</f>
        <v>17</v>
      </c>
      <c r="Q932" s="43"/>
    </row>
    <row r="933" spans="1:17" s="28" customFormat="1" ht="11.25" hidden="1">
      <c r="A933" s="102" t="s">
        <v>5</v>
      </c>
      <c r="B933" s="103"/>
      <c r="C933" s="103"/>
      <c r="D933" s="104"/>
      <c r="E933" s="104"/>
      <c r="F933" s="104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43"/>
    </row>
    <row r="934" spans="1:17" s="28" customFormat="1" ht="22.5" hidden="1">
      <c r="A934" s="102" t="s">
        <v>192</v>
      </c>
      <c r="B934" s="103"/>
      <c r="C934" s="103"/>
      <c r="D934" s="104"/>
      <c r="E934" s="105">
        <f>E930/E932</f>
        <v>2402941.1764705884</v>
      </c>
      <c r="F934" s="105">
        <f>E934</f>
        <v>2402941.1764705884</v>
      </c>
      <c r="G934" s="105"/>
      <c r="H934" s="105">
        <f>SUM(H930)/H932</f>
        <v>1925517.6470588236</v>
      </c>
      <c r="I934" s="105"/>
      <c r="J934" s="105">
        <f>SUM(J930)/J932</f>
        <v>1925517.6470588236</v>
      </c>
      <c r="K934" s="105"/>
      <c r="L934" s="105"/>
      <c r="M934" s="105"/>
      <c r="N934" s="105"/>
      <c r="O934" s="105">
        <f>SUM(O930)/O932</f>
        <v>2036105.8823529412</v>
      </c>
      <c r="P934" s="105">
        <f>SUM(P930)/P932</f>
        <v>2036105.8823529412</v>
      </c>
      <c r="Q934" s="43"/>
    </row>
    <row r="935" spans="1:17" s="296" customFormat="1" ht="27" customHeight="1">
      <c r="A935" s="284" t="s">
        <v>259</v>
      </c>
      <c r="B935" s="285"/>
      <c r="C935" s="285"/>
      <c r="D935" s="293"/>
      <c r="E935" s="294">
        <f>E937</f>
        <v>42500000</v>
      </c>
      <c r="F935" s="294">
        <f>E935</f>
        <v>42500000</v>
      </c>
      <c r="G935" s="294"/>
      <c r="H935" s="294">
        <f>H937</f>
        <v>64000000</v>
      </c>
      <c r="I935" s="294"/>
      <c r="J935" s="294">
        <f>H935</f>
        <v>64000000</v>
      </c>
      <c r="K935" s="294"/>
      <c r="L935" s="294"/>
      <c r="M935" s="294"/>
      <c r="N935" s="294"/>
      <c r="O935" s="294">
        <f>O937</f>
        <v>95000000</v>
      </c>
      <c r="P935" s="294">
        <f>O935</f>
        <v>95000000</v>
      </c>
      <c r="Q935" s="295"/>
    </row>
    <row r="936" spans="1:17" s="28" customFormat="1" ht="22.5">
      <c r="A936" s="78" t="s">
        <v>262</v>
      </c>
      <c r="B936" s="103"/>
      <c r="C936" s="103"/>
      <c r="D936" s="104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43"/>
    </row>
    <row r="937" spans="1:17" s="203" customFormat="1" ht="38.25">
      <c r="A937" s="200" t="s">
        <v>515</v>
      </c>
      <c r="B937" s="201"/>
      <c r="C937" s="201"/>
      <c r="D937" s="245"/>
      <c r="E937" s="199">
        <f>E939</f>
        <v>42500000</v>
      </c>
      <c r="F937" s="199">
        <f>E937</f>
        <v>42500000</v>
      </c>
      <c r="G937" s="199"/>
      <c r="H937" s="199">
        <f>H939</f>
        <v>64000000</v>
      </c>
      <c r="I937" s="199"/>
      <c r="J937" s="199">
        <f>H937</f>
        <v>64000000</v>
      </c>
      <c r="K937" s="199"/>
      <c r="L937" s="199"/>
      <c r="M937" s="199"/>
      <c r="N937" s="199"/>
      <c r="O937" s="199">
        <f>O939</f>
        <v>95000000</v>
      </c>
      <c r="P937" s="199">
        <f>O937</f>
        <v>95000000</v>
      </c>
      <c r="Q937" s="240"/>
    </row>
    <row r="938" spans="1:17" s="28" customFormat="1" ht="11.25">
      <c r="A938" s="91" t="s">
        <v>2</v>
      </c>
      <c r="B938" s="103"/>
      <c r="C938" s="103"/>
      <c r="D938" s="104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43"/>
    </row>
    <row r="939" spans="1:17" s="28" customFormat="1" ht="11.25">
      <c r="A939" s="102" t="s">
        <v>23</v>
      </c>
      <c r="B939" s="103"/>
      <c r="C939" s="103"/>
      <c r="D939" s="104"/>
      <c r="E939" s="105">
        <f>37500000+5000000</f>
        <v>42500000</v>
      </c>
      <c r="F939" s="105">
        <f>E939</f>
        <v>42500000</v>
      </c>
      <c r="G939" s="105"/>
      <c r="H939" s="105">
        <f>39000000+25000000</f>
        <v>64000000</v>
      </c>
      <c r="I939" s="105"/>
      <c r="J939" s="105">
        <f>H939</f>
        <v>64000000</v>
      </c>
      <c r="K939" s="105"/>
      <c r="L939" s="105"/>
      <c r="M939" s="105"/>
      <c r="N939" s="105"/>
      <c r="O939" s="105">
        <f>41500000+53500000</f>
        <v>95000000</v>
      </c>
      <c r="P939" s="105">
        <f>O939</f>
        <v>95000000</v>
      </c>
      <c r="Q939" s="43"/>
    </row>
    <row r="940" spans="1:17" s="28" customFormat="1" ht="11.25">
      <c r="A940" s="91" t="s">
        <v>3</v>
      </c>
      <c r="B940" s="103"/>
      <c r="C940" s="103"/>
      <c r="D940" s="104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43"/>
    </row>
    <row r="941" spans="1:17" s="28" customFormat="1" ht="11.25">
      <c r="A941" s="102" t="s">
        <v>104</v>
      </c>
      <c r="B941" s="103"/>
      <c r="C941" s="103"/>
      <c r="D941" s="104"/>
      <c r="E941" s="105">
        <f>14+1</f>
        <v>15</v>
      </c>
      <c r="F941" s="105">
        <f>E941</f>
        <v>15</v>
      </c>
      <c r="G941" s="105"/>
      <c r="H941" s="105">
        <f>14+1</f>
        <v>15</v>
      </c>
      <c r="I941" s="105"/>
      <c r="J941" s="105">
        <f>H941</f>
        <v>15</v>
      </c>
      <c r="K941" s="105"/>
      <c r="L941" s="105"/>
      <c r="M941" s="105"/>
      <c r="N941" s="105"/>
      <c r="O941" s="105">
        <f>14+1</f>
        <v>15</v>
      </c>
      <c r="P941" s="105">
        <f>O941</f>
        <v>15</v>
      </c>
      <c r="Q941" s="43"/>
    </row>
    <row r="942" spans="1:17" s="28" customFormat="1" ht="11.25">
      <c r="A942" s="91" t="s">
        <v>5</v>
      </c>
      <c r="B942" s="103"/>
      <c r="C942" s="103"/>
      <c r="D942" s="104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43"/>
    </row>
    <row r="943" spans="1:17" s="28" customFormat="1" ht="22.5">
      <c r="A943" s="102" t="s">
        <v>192</v>
      </c>
      <c r="B943" s="103"/>
      <c r="C943" s="103"/>
      <c r="D943" s="104"/>
      <c r="E943" s="105">
        <f>E939/E941</f>
        <v>2833333.3333333335</v>
      </c>
      <c r="F943" s="105">
        <f>E943</f>
        <v>2833333.3333333335</v>
      </c>
      <c r="G943" s="105"/>
      <c r="H943" s="105">
        <f>H939/H941</f>
        <v>4266666.666666667</v>
      </c>
      <c r="I943" s="105"/>
      <c r="J943" s="105">
        <f>H943</f>
        <v>4266666.666666667</v>
      </c>
      <c r="K943" s="105"/>
      <c r="L943" s="105"/>
      <c r="M943" s="105"/>
      <c r="N943" s="105"/>
      <c r="O943" s="105">
        <f>O939/O941</f>
        <v>6333333.333333333</v>
      </c>
      <c r="P943" s="105">
        <f>O943</f>
        <v>6333333.333333333</v>
      </c>
      <c r="Q943" s="43"/>
    </row>
    <row r="944" spans="1:17" s="224" customFormat="1" ht="23.25" customHeight="1" hidden="1">
      <c r="A944" s="206" t="s">
        <v>260</v>
      </c>
      <c r="B944" s="206"/>
      <c r="C944" s="206"/>
      <c r="D944" s="248"/>
      <c r="E944" s="207">
        <f>E946</f>
        <v>14000000</v>
      </c>
      <c r="F944" s="207">
        <f>E944</f>
        <v>14000000</v>
      </c>
      <c r="G944" s="207"/>
      <c r="H944" s="207">
        <f>H946</f>
        <v>5000000</v>
      </c>
      <c r="I944" s="207"/>
      <c r="J944" s="207">
        <f>H944</f>
        <v>5000000</v>
      </c>
      <c r="K944" s="207"/>
      <c r="L944" s="207"/>
      <c r="M944" s="207"/>
      <c r="N944" s="207"/>
      <c r="O944" s="207"/>
      <c r="P944" s="207"/>
      <c r="Q944" s="246"/>
    </row>
    <row r="945" spans="1:17" s="28" customFormat="1" ht="22.5" hidden="1">
      <c r="A945" s="78" t="s">
        <v>261</v>
      </c>
      <c r="B945" s="103"/>
      <c r="C945" s="103"/>
      <c r="D945" s="104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43"/>
    </row>
    <row r="946" spans="1:17" s="203" customFormat="1" ht="36.75" customHeight="1" hidden="1">
      <c r="A946" s="200" t="s">
        <v>516</v>
      </c>
      <c r="B946" s="201"/>
      <c r="C946" s="201"/>
      <c r="D946" s="245"/>
      <c r="E946" s="199">
        <f>E948</f>
        <v>14000000</v>
      </c>
      <c r="F946" s="199">
        <f>E946</f>
        <v>14000000</v>
      </c>
      <c r="G946" s="199"/>
      <c r="H946" s="199">
        <f>H948</f>
        <v>5000000</v>
      </c>
      <c r="I946" s="199"/>
      <c r="J946" s="199">
        <f>H946</f>
        <v>5000000</v>
      </c>
      <c r="K946" s="199"/>
      <c r="L946" s="199"/>
      <c r="M946" s="199"/>
      <c r="N946" s="199"/>
      <c r="O946" s="199"/>
      <c r="P946" s="199"/>
      <c r="Q946" s="240"/>
    </row>
    <row r="947" spans="1:17" s="28" customFormat="1" ht="11.25" hidden="1">
      <c r="A947" s="91" t="s">
        <v>2</v>
      </c>
      <c r="B947" s="103"/>
      <c r="C947" s="103"/>
      <c r="D947" s="104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43"/>
    </row>
    <row r="948" spans="1:17" s="28" customFormat="1" ht="11.25" hidden="1">
      <c r="A948" s="102" t="s">
        <v>23</v>
      </c>
      <c r="B948" s="103"/>
      <c r="C948" s="103"/>
      <c r="D948" s="104"/>
      <c r="E948" s="105">
        <v>14000000</v>
      </c>
      <c r="F948" s="105">
        <f>E948</f>
        <v>14000000</v>
      </c>
      <c r="G948" s="105"/>
      <c r="H948" s="105">
        <v>5000000</v>
      </c>
      <c r="I948" s="105"/>
      <c r="J948" s="105">
        <f>H948</f>
        <v>5000000</v>
      </c>
      <c r="K948" s="105"/>
      <c r="L948" s="105"/>
      <c r="M948" s="105"/>
      <c r="N948" s="105"/>
      <c r="O948" s="105"/>
      <c r="P948" s="105"/>
      <c r="Q948" s="43"/>
    </row>
    <row r="949" spans="1:17" s="28" customFormat="1" ht="11.25" hidden="1">
      <c r="A949" s="91" t="s">
        <v>3</v>
      </c>
      <c r="B949" s="103"/>
      <c r="C949" s="103"/>
      <c r="D949" s="104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43"/>
    </row>
    <row r="950" spans="1:17" s="28" customFormat="1" ht="11.25" hidden="1">
      <c r="A950" s="102" t="s">
        <v>104</v>
      </c>
      <c r="B950" s="103"/>
      <c r="C950" s="103"/>
      <c r="D950" s="104"/>
      <c r="E950" s="105">
        <v>3</v>
      </c>
      <c r="F950" s="105">
        <f>E950</f>
        <v>3</v>
      </c>
      <c r="G950" s="105"/>
      <c r="H950" s="105">
        <v>1</v>
      </c>
      <c r="I950" s="105"/>
      <c r="J950" s="105">
        <f>H950</f>
        <v>1</v>
      </c>
      <c r="K950" s="105"/>
      <c r="L950" s="105"/>
      <c r="M950" s="105"/>
      <c r="N950" s="105"/>
      <c r="O950" s="105"/>
      <c r="P950" s="105"/>
      <c r="Q950" s="43"/>
    </row>
    <row r="951" spans="1:17" s="28" customFormat="1" ht="11.25" hidden="1">
      <c r="A951" s="102" t="s">
        <v>5</v>
      </c>
      <c r="B951" s="103"/>
      <c r="C951" s="103"/>
      <c r="D951" s="104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43"/>
    </row>
    <row r="952" spans="1:17" s="28" customFormat="1" ht="22.5" hidden="1">
      <c r="A952" s="102" t="s">
        <v>192</v>
      </c>
      <c r="B952" s="103"/>
      <c r="C952" s="103"/>
      <c r="D952" s="104"/>
      <c r="E952" s="105">
        <f>E948/E950</f>
        <v>4666666.666666667</v>
      </c>
      <c r="F952" s="105">
        <f>E952</f>
        <v>4666666.666666667</v>
      </c>
      <c r="G952" s="105"/>
      <c r="H952" s="105">
        <f>H948/H950</f>
        <v>5000000</v>
      </c>
      <c r="I952" s="105"/>
      <c r="J952" s="105">
        <f>H952</f>
        <v>5000000</v>
      </c>
      <c r="K952" s="105"/>
      <c r="L952" s="105"/>
      <c r="M952" s="105"/>
      <c r="N952" s="105"/>
      <c r="O952" s="105"/>
      <c r="P952" s="105"/>
      <c r="Q952" s="43"/>
    </row>
    <row r="953" spans="1:17" s="209" customFormat="1" ht="23.25" customHeight="1" hidden="1">
      <c r="A953" s="206" t="s">
        <v>138</v>
      </c>
      <c r="B953" s="237"/>
      <c r="C953" s="237"/>
      <c r="D953" s="248"/>
      <c r="E953" s="248">
        <f>E955</f>
        <v>-2054092</v>
      </c>
      <c r="F953" s="248">
        <f>F955</f>
        <v>-2054092</v>
      </c>
      <c r="G953" s="248"/>
      <c r="H953" s="248"/>
      <c r="I953" s="248"/>
      <c r="J953" s="248"/>
      <c r="K953" s="248"/>
      <c r="L953" s="248"/>
      <c r="M953" s="248"/>
      <c r="N953" s="248"/>
      <c r="O953" s="248"/>
      <c r="P953" s="248"/>
      <c r="Q953" s="248">
        <f>Q955</f>
        <v>0</v>
      </c>
    </row>
    <row r="954" spans="1:131" ht="17.25" customHeight="1" hidden="1">
      <c r="A954" s="7" t="s">
        <v>111</v>
      </c>
      <c r="B954" s="5"/>
      <c r="C954" s="5"/>
      <c r="D954" s="47"/>
      <c r="E954" s="177"/>
      <c r="F954" s="17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1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</row>
    <row r="955" spans="1:17" s="203" customFormat="1" ht="25.5" hidden="1">
      <c r="A955" s="200" t="s">
        <v>442</v>
      </c>
      <c r="B955" s="201"/>
      <c r="C955" s="201"/>
      <c r="D955" s="245"/>
      <c r="E955" s="245">
        <f>E957</f>
        <v>-2054092</v>
      </c>
      <c r="F955" s="245">
        <f>D955+E955</f>
        <v>-2054092</v>
      </c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240"/>
    </row>
    <row r="956" spans="1:131" ht="11.25" hidden="1">
      <c r="A956" s="4" t="s">
        <v>2</v>
      </c>
      <c r="B956" s="5"/>
      <c r="C956" s="5"/>
      <c r="D956" s="47"/>
      <c r="E956" s="177"/>
      <c r="F956" s="17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1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</row>
    <row r="957" spans="1:131" ht="22.5" hidden="1">
      <c r="A957" s="7" t="s">
        <v>113</v>
      </c>
      <c r="B957" s="5"/>
      <c r="C957" s="5"/>
      <c r="D957" s="33"/>
      <c r="E957" s="145">
        <f>E959*E961</f>
        <v>-2054092</v>
      </c>
      <c r="F957" s="145">
        <f>F959*F961</f>
        <v>-2054092</v>
      </c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1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</row>
    <row r="958" spans="1:131" ht="11.25" hidden="1">
      <c r="A958" s="4" t="s">
        <v>3</v>
      </c>
      <c r="B958" s="5"/>
      <c r="C958" s="5"/>
      <c r="D958" s="33"/>
      <c r="E958" s="145"/>
      <c r="F958" s="145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1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</row>
    <row r="959" spans="1:131" ht="22.5" hidden="1">
      <c r="A959" s="7" t="s">
        <v>112</v>
      </c>
      <c r="B959" s="5"/>
      <c r="C959" s="5"/>
      <c r="D959" s="33"/>
      <c r="E959" s="178">
        <v>1</v>
      </c>
      <c r="F959" s="178">
        <f>D959+E959</f>
        <v>1</v>
      </c>
      <c r="G959" s="49"/>
      <c r="H959" s="50"/>
      <c r="I959" s="49"/>
      <c r="J959" s="50"/>
      <c r="K959" s="49"/>
      <c r="L959" s="49"/>
      <c r="M959" s="49"/>
      <c r="N959" s="49"/>
      <c r="O959" s="50"/>
      <c r="P959" s="50"/>
      <c r="Q959" s="1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</row>
    <row r="960" spans="1:131" ht="11.25" hidden="1">
      <c r="A960" s="23" t="s">
        <v>5</v>
      </c>
      <c r="B960" s="5"/>
      <c r="C960" s="5"/>
      <c r="D960" s="33"/>
      <c r="E960" s="145"/>
      <c r="F960" s="145"/>
      <c r="G960" s="49"/>
      <c r="H960" s="50"/>
      <c r="I960" s="49"/>
      <c r="J960" s="50"/>
      <c r="K960" s="49"/>
      <c r="L960" s="49"/>
      <c r="M960" s="49"/>
      <c r="N960" s="49"/>
      <c r="O960" s="50"/>
      <c r="P960" s="50"/>
      <c r="Q960" s="1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</row>
    <row r="961" spans="1:131" ht="22.5" hidden="1">
      <c r="A961" s="29" t="s">
        <v>159</v>
      </c>
      <c r="B961" s="5"/>
      <c r="C961" s="5"/>
      <c r="D961" s="33"/>
      <c r="E961" s="145">
        <v>-2054092</v>
      </c>
      <c r="F961" s="145">
        <f>E961</f>
        <v>-2054092</v>
      </c>
      <c r="G961" s="49"/>
      <c r="H961" s="49"/>
      <c r="I961" s="49"/>
      <c r="J961" s="49"/>
      <c r="K961" s="49"/>
      <c r="L961" s="49"/>
      <c r="M961" s="49"/>
      <c r="N961" s="49"/>
      <c r="O961" s="50"/>
      <c r="P961" s="50"/>
      <c r="Q961" s="1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</row>
    <row r="962" spans="1:17" s="209" customFormat="1" ht="12.75" hidden="1">
      <c r="A962" s="206" t="s">
        <v>149</v>
      </c>
      <c r="B962" s="237"/>
      <c r="C962" s="237"/>
      <c r="D962" s="225"/>
      <c r="E962" s="226">
        <f>E964</f>
        <v>-740000</v>
      </c>
      <c r="F962" s="226">
        <f>E962</f>
        <v>-740000</v>
      </c>
      <c r="G962" s="248"/>
      <c r="H962" s="248"/>
      <c r="I962" s="248"/>
      <c r="J962" s="248"/>
      <c r="K962" s="249"/>
      <c r="L962" s="249"/>
      <c r="M962" s="249"/>
      <c r="N962" s="249"/>
      <c r="O962" s="250"/>
      <c r="P962" s="250"/>
      <c r="Q962" s="239"/>
    </row>
    <row r="963" spans="1:131" ht="11.25" hidden="1">
      <c r="A963" s="7" t="s">
        <v>111</v>
      </c>
      <c r="B963" s="5"/>
      <c r="C963" s="5"/>
      <c r="D963" s="33"/>
      <c r="E963" s="145"/>
      <c r="F963" s="145"/>
      <c r="G963" s="6"/>
      <c r="H963" s="6"/>
      <c r="I963" s="6"/>
      <c r="J963" s="6"/>
      <c r="K963" s="49"/>
      <c r="L963" s="49"/>
      <c r="M963" s="49"/>
      <c r="N963" s="49"/>
      <c r="O963" s="50"/>
      <c r="P963" s="50"/>
      <c r="Q963" s="1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</row>
    <row r="964" spans="1:17" s="198" customFormat="1" ht="34.5" customHeight="1" hidden="1">
      <c r="A964" s="200" t="s">
        <v>517</v>
      </c>
      <c r="B964" s="196"/>
      <c r="C964" s="196"/>
      <c r="D964" s="228"/>
      <c r="E964" s="229">
        <f>E966</f>
        <v>-740000</v>
      </c>
      <c r="F964" s="229">
        <f>E964</f>
        <v>-740000</v>
      </c>
      <c r="G964" s="199"/>
      <c r="H964" s="199"/>
      <c r="I964" s="199"/>
      <c r="J964" s="199"/>
      <c r="K964" s="244"/>
      <c r="L964" s="244"/>
      <c r="M964" s="244"/>
      <c r="N964" s="244"/>
      <c r="O964" s="251"/>
      <c r="P964" s="251"/>
      <c r="Q964" s="247"/>
    </row>
    <row r="965" spans="1:131" ht="11.25" hidden="1">
      <c r="A965" s="4" t="s">
        <v>2</v>
      </c>
      <c r="B965" s="5"/>
      <c r="C965" s="5"/>
      <c r="D965" s="33"/>
      <c r="E965" s="145"/>
      <c r="F965" s="145"/>
      <c r="G965" s="6"/>
      <c r="H965" s="6"/>
      <c r="I965" s="6"/>
      <c r="J965" s="6"/>
      <c r="K965" s="49"/>
      <c r="L965" s="49"/>
      <c r="M965" s="49"/>
      <c r="N965" s="49"/>
      <c r="O965" s="50"/>
      <c r="P965" s="50"/>
      <c r="Q965" s="1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</row>
    <row r="966" spans="1:131" ht="22.5" hidden="1">
      <c r="A966" s="7" t="s">
        <v>113</v>
      </c>
      <c r="B966" s="5"/>
      <c r="C966" s="5"/>
      <c r="D966" s="33"/>
      <c r="E966" s="142">
        <v>-740000</v>
      </c>
      <c r="F966" s="142">
        <f>E966</f>
        <v>-740000</v>
      </c>
      <c r="G966" s="49"/>
      <c r="H966" s="49"/>
      <c r="I966" s="49"/>
      <c r="J966" s="49"/>
      <c r="K966" s="49"/>
      <c r="L966" s="49"/>
      <c r="M966" s="49"/>
      <c r="N966" s="49"/>
      <c r="O966" s="50"/>
      <c r="P966" s="50"/>
      <c r="Q966" s="1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</row>
    <row r="967" spans="1:131" ht="11.25" hidden="1">
      <c r="A967" s="4" t="s">
        <v>3</v>
      </c>
      <c r="B967" s="5"/>
      <c r="C967" s="5"/>
      <c r="D967" s="33"/>
      <c r="E967" s="142"/>
      <c r="F967" s="142"/>
      <c r="G967" s="49"/>
      <c r="H967" s="49"/>
      <c r="I967" s="49"/>
      <c r="J967" s="49"/>
      <c r="K967" s="49"/>
      <c r="L967" s="49"/>
      <c r="M967" s="49"/>
      <c r="N967" s="49"/>
      <c r="O967" s="50"/>
      <c r="P967" s="50"/>
      <c r="Q967" s="1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</row>
    <row r="968" spans="1:131" ht="22.5" hidden="1">
      <c r="A968" s="7" t="s">
        <v>112</v>
      </c>
      <c r="B968" s="5"/>
      <c r="C968" s="5"/>
      <c r="D968" s="33"/>
      <c r="E968" s="179">
        <v>1</v>
      </c>
      <c r="F968" s="166">
        <f>E968</f>
        <v>1</v>
      </c>
      <c r="G968" s="49"/>
      <c r="H968" s="50"/>
      <c r="I968" s="49"/>
      <c r="J968" s="50"/>
      <c r="K968" s="49"/>
      <c r="L968" s="49"/>
      <c r="M968" s="49"/>
      <c r="N968" s="49"/>
      <c r="O968" s="50"/>
      <c r="P968" s="50"/>
      <c r="Q968" s="1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</row>
    <row r="969" spans="1:131" ht="11.25" hidden="1">
      <c r="A969" s="23" t="s">
        <v>5</v>
      </c>
      <c r="B969" s="5"/>
      <c r="C969" s="5"/>
      <c r="D969" s="33"/>
      <c r="E969" s="145"/>
      <c r="F969" s="145"/>
      <c r="G969" s="49"/>
      <c r="H969" s="50"/>
      <c r="I969" s="49"/>
      <c r="J969" s="50"/>
      <c r="K969" s="49"/>
      <c r="L969" s="49"/>
      <c r="M969" s="49"/>
      <c r="N969" s="49"/>
      <c r="O969" s="50"/>
      <c r="P969" s="50"/>
      <c r="Q969" s="1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</row>
    <row r="970" spans="1:131" ht="22.5" hidden="1">
      <c r="A970" s="29" t="s">
        <v>191</v>
      </c>
      <c r="B970" s="5"/>
      <c r="C970" s="5"/>
      <c r="D970" s="33"/>
      <c r="E970" s="145">
        <v>-740000</v>
      </c>
      <c r="F970" s="145">
        <f>D970+E970</f>
        <v>-740000</v>
      </c>
      <c r="G970" s="49"/>
      <c r="H970" s="49"/>
      <c r="I970" s="49"/>
      <c r="J970" s="49"/>
      <c r="K970" s="49"/>
      <c r="L970" s="49"/>
      <c r="M970" s="49"/>
      <c r="N970" s="49"/>
      <c r="O970" s="50"/>
      <c r="P970" s="50"/>
      <c r="Q970" s="1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</row>
    <row r="971" spans="1:17" s="292" customFormat="1" ht="12.75">
      <c r="A971" s="284" t="s">
        <v>549</v>
      </c>
      <c r="B971" s="285"/>
      <c r="C971" s="285"/>
      <c r="D971" s="286"/>
      <c r="E971" s="287">
        <f>E973+E980</f>
        <v>7799999.999980001</v>
      </c>
      <c r="F971" s="287">
        <f>E971</f>
        <v>7799999.999980001</v>
      </c>
      <c r="G971" s="288"/>
      <c r="H971" s="288"/>
      <c r="I971" s="288"/>
      <c r="J971" s="288"/>
      <c r="K971" s="289"/>
      <c r="L971" s="289"/>
      <c r="M971" s="289"/>
      <c r="N971" s="289"/>
      <c r="O971" s="290"/>
      <c r="P971" s="290"/>
      <c r="Q971" s="291"/>
    </row>
    <row r="972" spans="1:131" ht="22.5">
      <c r="A972" s="7" t="s">
        <v>553</v>
      </c>
      <c r="B972" s="5"/>
      <c r="C972" s="5"/>
      <c r="D972" s="33"/>
      <c r="E972" s="145"/>
      <c r="F972" s="145"/>
      <c r="G972" s="6"/>
      <c r="H972" s="6"/>
      <c r="I972" s="6"/>
      <c r="J972" s="6"/>
      <c r="K972" s="49"/>
      <c r="L972" s="49"/>
      <c r="M972" s="49"/>
      <c r="N972" s="49"/>
      <c r="O972" s="50"/>
      <c r="P972" s="50"/>
      <c r="Q972" s="1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</row>
    <row r="973" spans="1:131" ht="63.75">
      <c r="A973" s="200" t="s">
        <v>555</v>
      </c>
      <c r="B973" s="196"/>
      <c r="C973" s="196"/>
      <c r="D973" s="228"/>
      <c r="E973" s="229">
        <f>E975</f>
        <v>4999999.999980001</v>
      </c>
      <c r="F973" s="229">
        <f>E973</f>
        <v>4999999.999980001</v>
      </c>
      <c r="G973" s="199"/>
      <c r="H973" s="199"/>
      <c r="I973" s="199"/>
      <c r="J973" s="199"/>
      <c r="K973" s="244"/>
      <c r="L973" s="244"/>
      <c r="M973" s="244"/>
      <c r="N973" s="244"/>
      <c r="O973" s="251"/>
      <c r="P973" s="251"/>
      <c r="Q973" s="1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</row>
    <row r="974" spans="1:131" ht="11.25">
      <c r="A974" s="4" t="s">
        <v>2</v>
      </c>
      <c r="B974" s="5"/>
      <c r="C974" s="5"/>
      <c r="D974" s="33"/>
      <c r="E974" s="145"/>
      <c r="F974" s="145"/>
      <c r="G974" s="6"/>
      <c r="H974" s="6"/>
      <c r="I974" s="6"/>
      <c r="J974" s="6"/>
      <c r="K974" s="49"/>
      <c r="L974" s="49"/>
      <c r="M974" s="49"/>
      <c r="N974" s="49"/>
      <c r="O974" s="50"/>
      <c r="P974" s="50"/>
      <c r="Q974" s="1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</row>
    <row r="975" spans="1:131" ht="11.25">
      <c r="A975" s="7" t="s">
        <v>23</v>
      </c>
      <c r="B975" s="5"/>
      <c r="C975" s="5"/>
      <c r="D975" s="33"/>
      <c r="E975" s="142">
        <f>E977*E979</f>
        <v>4999999.999980001</v>
      </c>
      <c r="F975" s="142">
        <f>E975</f>
        <v>4999999.999980001</v>
      </c>
      <c r="G975" s="49"/>
      <c r="H975" s="49"/>
      <c r="I975" s="49"/>
      <c r="J975" s="49"/>
      <c r="K975" s="49"/>
      <c r="L975" s="49"/>
      <c r="M975" s="49"/>
      <c r="N975" s="49"/>
      <c r="O975" s="50"/>
      <c r="P975" s="50"/>
      <c r="Q975" s="1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</row>
    <row r="976" spans="1:131" ht="11.25">
      <c r="A976" s="4" t="s">
        <v>3</v>
      </c>
      <c r="B976" s="5"/>
      <c r="C976" s="5"/>
      <c r="D976" s="33"/>
      <c r="E976" s="142"/>
      <c r="F976" s="142"/>
      <c r="G976" s="49"/>
      <c r="H976" s="49"/>
      <c r="I976" s="49"/>
      <c r="J976" s="49"/>
      <c r="K976" s="49"/>
      <c r="L976" s="49"/>
      <c r="M976" s="49"/>
      <c r="N976" s="49"/>
      <c r="O976" s="50"/>
      <c r="P976" s="50"/>
      <c r="Q976" s="1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</row>
    <row r="977" spans="1:131" ht="11.25">
      <c r="A977" s="7" t="s">
        <v>551</v>
      </c>
      <c r="B977" s="5"/>
      <c r="C977" s="5"/>
      <c r="D977" s="33"/>
      <c r="E977" s="179" t="s">
        <v>550</v>
      </c>
      <c r="F977" s="166" t="str">
        <f>E977</f>
        <v>3</v>
      </c>
      <c r="G977" s="49"/>
      <c r="H977" s="50"/>
      <c r="I977" s="49"/>
      <c r="J977" s="50"/>
      <c r="K977" s="49"/>
      <c r="L977" s="49"/>
      <c r="M977" s="49"/>
      <c r="N977" s="49"/>
      <c r="O977" s="50"/>
      <c r="P977" s="50"/>
      <c r="Q977" s="1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</row>
    <row r="978" spans="1:131" ht="11.25">
      <c r="A978" s="23" t="s">
        <v>5</v>
      </c>
      <c r="B978" s="5"/>
      <c r="C978" s="5"/>
      <c r="D978" s="33"/>
      <c r="E978" s="145"/>
      <c r="F978" s="145"/>
      <c r="G978" s="49"/>
      <c r="H978" s="50"/>
      <c r="I978" s="49"/>
      <c r="J978" s="50"/>
      <c r="K978" s="49"/>
      <c r="L978" s="49"/>
      <c r="M978" s="49"/>
      <c r="N978" s="49"/>
      <c r="O978" s="50"/>
      <c r="P978" s="50"/>
      <c r="Q978" s="1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</row>
    <row r="979" spans="1:131" ht="11.25">
      <c r="A979" s="29" t="s">
        <v>552</v>
      </c>
      <c r="B979" s="5"/>
      <c r="C979" s="5"/>
      <c r="D979" s="33"/>
      <c r="E979" s="145">
        <v>1666666.66666</v>
      </c>
      <c r="F979" s="145">
        <f>D979+E979</f>
        <v>1666666.66666</v>
      </c>
      <c r="G979" s="49"/>
      <c r="H979" s="49"/>
      <c r="I979" s="49"/>
      <c r="J979" s="49"/>
      <c r="K979" s="49"/>
      <c r="L979" s="49"/>
      <c r="M979" s="49"/>
      <c r="N979" s="49"/>
      <c r="O979" s="50"/>
      <c r="P979" s="50"/>
      <c r="Q979" s="1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</row>
    <row r="980" spans="1:131" ht="25.5">
      <c r="A980" s="200" t="s">
        <v>556</v>
      </c>
      <c r="B980" s="196"/>
      <c r="C980" s="196"/>
      <c r="D980" s="228"/>
      <c r="E980" s="229">
        <f>E982</f>
        <v>2800000</v>
      </c>
      <c r="F980" s="229">
        <f>E980</f>
        <v>2800000</v>
      </c>
      <c r="G980" s="199"/>
      <c r="H980" s="199"/>
      <c r="I980" s="199"/>
      <c r="J980" s="199"/>
      <c r="K980" s="244"/>
      <c r="L980" s="244"/>
      <c r="M980" s="244"/>
      <c r="N980" s="244"/>
      <c r="O980" s="251"/>
      <c r="P980" s="251"/>
      <c r="Q980" s="1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</row>
    <row r="981" spans="1:131" ht="11.25">
      <c r="A981" s="4" t="s">
        <v>2</v>
      </c>
      <c r="B981" s="5"/>
      <c r="C981" s="5"/>
      <c r="D981" s="33"/>
      <c r="E981" s="145"/>
      <c r="F981" s="145"/>
      <c r="G981" s="6"/>
      <c r="H981" s="6"/>
      <c r="I981" s="6"/>
      <c r="J981" s="6"/>
      <c r="K981" s="49"/>
      <c r="L981" s="49"/>
      <c r="M981" s="49"/>
      <c r="N981" s="49"/>
      <c r="O981" s="50"/>
      <c r="P981" s="50"/>
      <c r="Q981" s="1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</row>
    <row r="982" spans="1:131" ht="11.25">
      <c r="A982" s="7" t="s">
        <v>23</v>
      </c>
      <c r="B982" s="5"/>
      <c r="C982" s="5"/>
      <c r="D982" s="33"/>
      <c r="E982" s="142">
        <f>E984*E986</f>
        <v>2800000</v>
      </c>
      <c r="F982" s="142">
        <f>E982</f>
        <v>2800000</v>
      </c>
      <c r="G982" s="49"/>
      <c r="H982" s="49"/>
      <c r="I982" s="49"/>
      <c r="J982" s="49"/>
      <c r="K982" s="49"/>
      <c r="L982" s="49"/>
      <c r="M982" s="49"/>
      <c r="N982" s="49"/>
      <c r="O982" s="50"/>
      <c r="P982" s="50"/>
      <c r="Q982" s="1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</row>
    <row r="983" spans="1:131" ht="11.25">
      <c r="A983" s="4" t="s">
        <v>3</v>
      </c>
      <c r="B983" s="5"/>
      <c r="C983" s="5"/>
      <c r="D983" s="33"/>
      <c r="E983" s="142"/>
      <c r="F983" s="142"/>
      <c r="G983" s="49"/>
      <c r="H983" s="49"/>
      <c r="I983" s="49"/>
      <c r="J983" s="49"/>
      <c r="K983" s="49"/>
      <c r="L983" s="49"/>
      <c r="M983" s="49"/>
      <c r="N983" s="49"/>
      <c r="O983" s="50"/>
      <c r="P983" s="50"/>
      <c r="Q983" s="1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</row>
    <row r="984" spans="1:131" ht="11.25">
      <c r="A984" s="7" t="s">
        <v>551</v>
      </c>
      <c r="B984" s="5"/>
      <c r="C984" s="5"/>
      <c r="D984" s="33"/>
      <c r="E984" s="179" t="s">
        <v>554</v>
      </c>
      <c r="F984" s="166" t="str">
        <f>E984</f>
        <v>1</v>
      </c>
      <c r="G984" s="49"/>
      <c r="H984" s="50"/>
      <c r="I984" s="49"/>
      <c r="J984" s="50"/>
      <c r="K984" s="49"/>
      <c r="L984" s="49"/>
      <c r="M984" s="49"/>
      <c r="N984" s="49"/>
      <c r="O984" s="50"/>
      <c r="P984" s="50"/>
      <c r="Q984" s="1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</row>
    <row r="985" spans="1:131" ht="11.25">
      <c r="A985" s="23" t="s">
        <v>5</v>
      </c>
      <c r="B985" s="5"/>
      <c r="C985" s="5"/>
      <c r="D985" s="33"/>
      <c r="E985" s="145"/>
      <c r="F985" s="145"/>
      <c r="G985" s="49"/>
      <c r="H985" s="50"/>
      <c r="I985" s="49"/>
      <c r="J985" s="50"/>
      <c r="K985" s="49"/>
      <c r="L985" s="49"/>
      <c r="M985" s="49"/>
      <c r="N985" s="49"/>
      <c r="O985" s="50"/>
      <c r="P985" s="50"/>
      <c r="Q985" s="1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</row>
    <row r="986" spans="1:131" ht="11.25">
      <c r="A986" s="29" t="s">
        <v>552</v>
      </c>
      <c r="B986" s="5"/>
      <c r="C986" s="5"/>
      <c r="D986" s="33"/>
      <c r="E986" s="145">
        <v>2800000</v>
      </c>
      <c r="F986" s="145">
        <f>D986+E986</f>
        <v>2800000</v>
      </c>
      <c r="G986" s="49"/>
      <c r="H986" s="49"/>
      <c r="I986" s="49"/>
      <c r="J986" s="49"/>
      <c r="K986" s="49"/>
      <c r="L986" s="49"/>
      <c r="M986" s="49"/>
      <c r="N986" s="49"/>
      <c r="O986" s="50"/>
      <c r="P986" s="50"/>
      <c r="Q986" s="1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</row>
    <row r="987" spans="1:131" ht="11.25">
      <c r="A987" s="278"/>
      <c r="B987" s="279"/>
      <c r="C987" s="279"/>
      <c r="D987" s="280"/>
      <c r="E987" s="281"/>
      <c r="F987" s="281"/>
      <c r="G987" s="282"/>
      <c r="H987" s="282"/>
      <c r="I987" s="282"/>
      <c r="J987" s="282"/>
      <c r="K987" s="282"/>
      <c r="L987" s="282"/>
      <c r="M987" s="282"/>
      <c r="N987" s="282"/>
      <c r="O987" s="283"/>
      <c r="P987" s="283"/>
      <c r="Q987" s="1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</row>
    <row r="988" spans="1:131" ht="9.75" customHeight="1">
      <c r="A988" s="52"/>
      <c r="B988" s="52"/>
      <c r="C988" s="52"/>
      <c r="D988" s="53"/>
      <c r="E988" s="2"/>
      <c r="F988" s="2"/>
      <c r="G988" s="2"/>
      <c r="H988" s="2"/>
      <c r="I988" s="2"/>
      <c r="J988" s="54"/>
      <c r="K988" s="54"/>
      <c r="L988" s="54"/>
      <c r="M988" s="54"/>
      <c r="N988" s="54"/>
      <c r="O988" s="54"/>
      <c r="P988" s="54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</row>
    <row r="989" spans="1:131" ht="6.75" customHeight="1">
      <c r="A989" s="52"/>
      <c r="B989" s="52"/>
      <c r="C989" s="52"/>
      <c r="D989" s="53"/>
      <c r="E989" s="2"/>
      <c r="F989" s="2"/>
      <c r="G989" s="2"/>
      <c r="H989" s="2"/>
      <c r="I989" s="2"/>
      <c r="J989" s="54"/>
      <c r="K989" s="54"/>
      <c r="L989" s="54"/>
      <c r="M989" s="54"/>
      <c r="N989" s="54"/>
      <c r="O989" s="54"/>
      <c r="P989" s="54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</row>
    <row r="990" spans="1:131" ht="20.25" customHeight="1">
      <c r="A990" s="306" t="s">
        <v>186</v>
      </c>
      <c r="B990" s="306"/>
      <c r="C990" s="306"/>
      <c r="D990" s="306"/>
      <c r="E990" s="56"/>
      <c r="F990" s="57"/>
      <c r="G990" s="58"/>
      <c r="H990" s="58"/>
      <c r="I990" s="58"/>
      <c r="J990" s="59"/>
      <c r="K990" s="59"/>
      <c r="L990" s="59"/>
      <c r="M990" s="59"/>
      <c r="N990" s="58"/>
      <c r="O990" s="316" t="s">
        <v>187</v>
      </c>
      <c r="P990" s="316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</row>
    <row r="991" spans="1:131" ht="8.25" customHeight="1">
      <c r="A991" s="55"/>
      <c r="B991" s="55"/>
      <c r="C991" s="55"/>
      <c r="D991" s="56"/>
      <c r="E991" s="56"/>
      <c r="F991" s="57"/>
      <c r="G991" s="58"/>
      <c r="H991" s="58"/>
      <c r="I991" s="58"/>
      <c r="J991" s="59"/>
      <c r="K991" s="59"/>
      <c r="L991" s="59"/>
      <c r="M991" s="59"/>
      <c r="N991" s="58"/>
      <c r="O991" s="60"/>
      <c r="P991" s="60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</row>
    <row r="992" spans="1:131" ht="6.75" customHeight="1">
      <c r="A992" s="55"/>
      <c r="B992" s="55"/>
      <c r="C992" s="55"/>
      <c r="D992" s="56"/>
      <c r="E992" s="56"/>
      <c r="F992" s="57"/>
      <c r="G992" s="58"/>
      <c r="H992" s="58"/>
      <c r="I992" s="58"/>
      <c r="J992" s="59"/>
      <c r="K992" s="59"/>
      <c r="L992" s="59"/>
      <c r="M992" s="59"/>
      <c r="N992" s="58"/>
      <c r="O992" s="60"/>
      <c r="P992" s="60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</row>
    <row r="993" spans="1:131" ht="18.75" customHeight="1">
      <c r="A993" s="299" t="s">
        <v>530</v>
      </c>
      <c r="B993" s="299"/>
      <c r="C993" s="61"/>
      <c r="D993" s="62"/>
      <c r="E993" s="56"/>
      <c r="F993" s="58"/>
      <c r="G993" s="56"/>
      <c r="H993" s="56"/>
      <c r="I993" s="56"/>
      <c r="J993" s="63"/>
      <c r="K993" s="63"/>
      <c r="L993" s="63"/>
      <c r="M993" s="63"/>
      <c r="N993" s="63"/>
      <c r="O993" s="63"/>
      <c r="P993" s="63"/>
      <c r="Q993" s="64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</row>
    <row r="994" spans="1:131" ht="0.75" customHeight="1">
      <c r="A994" s="18" t="s">
        <v>75</v>
      </c>
      <c r="B994" s="18"/>
      <c r="C994" s="65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</row>
    <row r="995" spans="1:131" ht="28.5" customHeight="1">
      <c r="A995" s="66"/>
      <c r="B995" s="67"/>
      <c r="C995" s="68"/>
      <c r="D995" s="69"/>
      <c r="E995" s="6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</row>
    <row r="996" spans="1:131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</row>
    <row r="997" spans="1:131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</row>
    <row r="998" spans="1:131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</row>
    <row r="999" spans="1:131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</row>
    <row r="1000" spans="1:131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</row>
    <row r="1001" spans="1:131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</row>
    <row r="1002" spans="1:131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</row>
    <row r="1003" spans="1:131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</row>
    <row r="1004" spans="1:131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</row>
    <row r="1005" spans="1:131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</row>
    <row r="1006" spans="1:131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</row>
    <row r="1007" spans="1:131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</row>
    <row r="1008" spans="1:131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</row>
    <row r="1009" spans="1:131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</row>
    <row r="1010" spans="1:131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</row>
    <row r="1011" spans="1:131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</row>
    <row r="1012" spans="1:131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</row>
    <row r="1013" spans="1:131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</row>
    <row r="1014" spans="1:131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</row>
    <row r="1015" spans="1:131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</row>
    <row r="1016" spans="1:131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</row>
    <row r="1017" spans="1:131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</row>
    <row r="1018" spans="1:131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</row>
    <row r="1019" spans="1:131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</row>
    <row r="1020" spans="1:131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</row>
    <row r="1021" spans="1:131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</row>
    <row r="1022" spans="1:131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</row>
    <row r="1023" spans="1:131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</row>
    <row r="1024" spans="1:131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</row>
    <row r="1025" spans="1:131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</row>
    <row r="1026" spans="1:131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</row>
    <row r="1027" spans="1:131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</row>
    <row r="1028" spans="1:131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</row>
    <row r="1029" spans="1:131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</row>
    <row r="1030" spans="1:131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</row>
    <row r="1031" spans="1:131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</row>
    <row r="1032" spans="1:131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</row>
    <row r="1033" spans="1:131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</row>
    <row r="1034" spans="1:131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</row>
    <row r="1035" spans="1:131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8"/>
      <c r="O1035" s="58"/>
      <c r="P1035" s="58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</row>
    <row r="1036" spans="1:131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8"/>
      <c r="O1036" s="58"/>
      <c r="P1036" s="58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</row>
    <row r="1037" spans="1:131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8"/>
      <c r="O1037" s="58"/>
      <c r="P1037" s="58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</row>
    <row r="1038" spans="1:131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8"/>
      <c r="O1038" s="58"/>
      <c r="P1038" s="58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</row>
    <row r="1039" spans="1:131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8"/>
      <c r="O1039" s="58"/>
      <c r="P1039" s="58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</row>
    <row r="1040" spans="1:131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8"/>
      <c r="O1040" s="58"/>
      <c r="P1040" s="58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</row>
    <row r="1041" spans="1:131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8"/>
      <c r="O1041" s="58"/>
      <c r="P1041" s="58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</row>
    <row r="1042" spans="1:131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8"/>
      <c r="O1042" s="58"/>
      <c r="P1042" s="58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</row>
    <row r="1043" spans="1:131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8"/>
      <c r="O1043" s="58"/>
      <c r="P1043" s="58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</row>
    <row r="1044" spans="1:131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8"/>
      <c r="O1044" s="58"/>
      <c r="P1044" s="58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</row>
    <row r="1045" spans="1:131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8"/>
      <c r="O1045" s="58"/>
      <c r="P1045" s="58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</row>
    <row r="1046" spans="1:131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8"/>
      <c r="O1046" s="58"/>
      <c r="P1046" s="58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</row>
    <row r="1047" spans="1:131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8"/>
      <c r="O1047" s="58"/>
      <c r="P1047" s="58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</row>
    <row r="1048" spans="1:131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8"/>
      <c r="O1048" s="58"/>
      <c r="P1048" s="58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</row>
    <row r="1049" spans="1:131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8"/>
      <c r="O1049" s="58"/>
      <c r="P1049" s="58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</row>
    <row r="1050" spans="1:131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8"/>
      <c r="O1050" s="58"/>
      <c r="P1050" s="58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</row>
    <row r="1051" spans="1:131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8"/>
      <c r="O1051" s="58"/>
      <c r="P1051" s="58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</row>
    <row r="1052" spans="1:131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8"/>
      <c r="O1052" s="58"/>
      <c r="P1052" s="58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</row>
    <row r="1053" spans="1:131" ht="11.25">
      <c r="A1053" s="1"/>
      <c r="B1053" s="1"/>
      <c r="C1053" s="1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58"/>
      <c r="O1053" s="58"/>
      <c r="P1053" s="58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  <c r="CC1053" s="35"/>
      <c r="CD1053" s="35"/>
      <c r="CE1053" s="35"/>
      <c r="CF1053" s="35"/>
      <c r="CG1053" s="35"/>
      <c r="CH1053" s="35"/>
      <c r="CI1053" s="35"/>
      <c r="CJ1053" s="35"/>
      <c r="CK1053" s="35"/>
      <c r="CL1053" s="35"/>
      <c r="CM1053" s="35"/>
      <c r="CN1053" s="35"/>
      <c r="CO1053" s="35"/>
      <c r="CP1053" s="35"/>
      <c r="CQ1053" s="35"/>
      <c r="CR1053" s="35"/>
      <c r="CS1053" s="35"/>
      <c r="CT1053" s="35"/>
      <c r="CU1053" s="35"/>
      <c r="CV1053" s="35"/>
      <c r="CW1053" s="35"/>
      <c r="CX1053" s="35"/>
      <c r="CY1053" s="35"/>
      <c r="CZ1053" s="35"/>
      <c r="DA1053" s="35"/>
      <c r="DB1053" s="35"/>
      <c r="DC1053" s="35"/>
      <c r="DD1053" s="35"/>
      <c r="DE1053" s="35"/>
      <c r="DF1053" s="35"/>
      <c r="DG1053" s="35"/>
      <c r="DH1053" s="35"/>
      <c r="DI1053" s="35"/>
      <c r="DJ1053" s="35"/>
      <c r="DK1053" s="35"/>
      <c r="DL1053" s="35"/>
      <c r="DM1053" s="35"/>
      <c r="DN1053" s="35"/>
      <c r="DO1053" s="35"/>
      <c r="DP1053" s="35"/>
      <c r="DQ1053" s="35"/>
      <c r="DR1053" s="35"/>
      <c r="DS1053" s="35"/>
      <c r="DT1053" s="35"/>
      <c r="DU1053" s="35"/>
      <c r="DV1053" s="35"/>
      <c r="DW1053" s="35"/>
      <c r="DX1053" s="35"/>
      <c r="DY1053" s="35"/>
      <c r="DZ1053" s="35"/>
      <c r="EA1053" s="35"/>
    </row>
    <row r="1054" spans="1:131" ht="11.25">
      <c r="A1054" s="1"/>
      <c r="B1054" s="1"/>
      <c r="C1054" s="1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58"/>
      <c r="O1054" s="58"/>
      <c r="P1054" s="58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  <c r="CC1054" s="35"/>
      <c r="CD1054" s="35"/>
      <c r="CE1054" s="35"/>
      <c r="CF1054" s="35"/>
      <c r="CG1054" s="35"/>
      <c r="CH1054" s="35"/>
      <c r="CI1054" s="35"/>
      <c r="CJ1054" s="35"/>
      <c r="CK1054" s="35"/>
      <c r="CL1054" s="35"/>
      <c r="CM1054" s="35"/>
      <c r="CN1054" s="35"/>
      <c r="CO1054" s="35"/>
      <c r="CP1054" s="35"/>
      <c r="CQ1054" s="35"/>
      <c r="CR1054" s="35"/>
      <c r="CS1054" s="35"/>
      <c r="CT1054" s="35"/>
      <c r="CU1054" s="35"/>
      <c r="CV1054" s="35"/>
      <c r="CW1054" s="35"/>
      <c r="CX1054" s="35"/>
      <c r="CY1054" s="35"/>
      <c r="CZ1054" s="35"/>
      <c r="DA1054" s="35"/>
      <c r="DB1054" s="35"/>
      <c r="DC1054" s="35"/>
      <c r="DD1054" s="35"/>
      <c r="DE1054" s="35"/>
      <c r="DF1054" s="35"/>
      <c r="DG1054" s="35"/>
      <c r="DH1054" s="35"/>
      <c r="DI1054" s="35"/>
      <c r="DJ1054" s="35"/>
      <c r="DK1054" s="35"/>
      <c r="DL1054" s="35"/>
      <c r="DM1054" s="35"/>
      <c r="DN1054" s="35"/>
      <c r="DO1054" s="35"/>
      <c r="DP1054" s="35"/>
      <c r="DQ1054" s="35"/>
      <c r="DR1054" s="35"/>
      <c r="DS1054" s="35"/>
      <c r="DT1054" s="35"/>
      <c r="DU1054" s="35"/>
      <c r="DV1054" s="35"/>
      <c r="DW1054" s="35"/>
      <c r="DX1054" s="35"/>
      <c r="DY1054" s="35"/>
      <c r="DZ1054" s="35"/>
      <c r="EA1054" s="35"/>
    </row>
    <row r="1055" spans="1:131" ht="11.25">
      <c r="A1055" s="1"/>
      <c r="B1055" s="1"/>
      <c r="C1055" s="1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58"/>
      <c r="O1055" s="58"/>
      <c r="P1055" s="58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  <c r="CC1055" s="35"/>
      <c r="CD1055" s="35"/>
      <c r="CE1055" s="35"/>
      <c r="CF1055" s="35"/>
      <c r="CG1055" s="35"/>
      <c r="CH1055" s="35"/>
      <c r="CI1055" s="35"/>
      <c r="CJ1055" s="35"/>
      <c r="CK1055" s="35"/>
      <c r="CL1055" s="35"/>
      <c r="CM1055" s="35"/>
      <c r="CN1055" s="35"/>
      <c r="CO1055" s="35"/>
      <c r="CP1055" s="35"/>
      <c r="CQ1055" s="35"/>
      <c r="CR1055" s="35"/>
      <c r="CS1055" s="35"/>
      <c r="CT1055" s="35"/>
      <c r="CU1055" s="35"/>
      <c r="CV1055" s="35"/>
      <c r="CW1055" s="35"/>
      <c r="CX1055" s="35"/>
      <c r="CY1055" s="35"/>
      <c r="CZ1055" s="35"/>
      <c r="DA1055" s="35"/>
      <c r="DB1055" s="35"/>
      <c r="DC1055" s="35"/>
      <c r="DD1055" s="35"/>
      <c r="DE1055" s="35"/>
      <c r="DF1055" s="35"/>
      <c r="DG1055" s="35"/>
      <c r="DH1055" s="35"/>
      <c r="DI1055" s="35"/>
      <c r="DJ1055" s="35"/>
      <c r="DK1055" s="35"/>
      <c r="DL1055" s="35"/>
      <c r="DM1055" s="35"/>
      <c r="DN1055" s="35"/>
      <c r="DO1055" s="35"/>
      <c r="DP1055" s="35"/>
      <c r="DQ1055" s="35"/>
      <c r="DR1055" s="35"/>
      <c r="DS1055" s="35"/>
      <c r="DT1055" s="35"/>
      <c r="DU1055" s="35"/>
      <c r="DV1055" s="35"/>
      <c r="DW1055" s="35"/>
      <c r="DX1055" s="35"/>
      <c r="DY1055" s="35"/>
      <c r="DZ1055" s="35"/>
      <c r="EA1055" s="35"/>
    </row>
    <row r="1056" spans="1:131" ht="11.25">
      <c r="A1056" s="1"/>
      <c r="B1056" s="1"/>
      <c r="C1056" s="1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58"/>
      <c r="O1056" s="58"/>
      <c r="P1056" s="58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BV1056" s="35"/>
      <c r="BW1056" s="35"/>
      <c r="BX1056" s="35"/>
      <c r="BY1056" s="35"/>
      <c r="BZ1056" s="35"/>
      <c r="CA1056" s="35"/>
      <c r="CB1056" s="35"/>
      <c r="CC1056" s="35"/>
      <c r="CD1056" s="35"/>
      <c r="CE1056" s="35"/>
      <c r="CF1056" s="35"/>
      <c r="CG1056" s="35"/>
      <c r="CH1056" s="35"/>
      <c r="CI1056" s="35"/>
      <c r="CJ1056" s="35"/>
      <c r="CK1056" s="35"/>
      <c r="CL1056" s="35"/>
      <c r="CM1056" s="35"/>
      <c r="CN1056" s="35"/>
      <c r="CO1056" s="35"/>
      <c r="CP1056" s="35"/>
      <c r="CQ1056" s="35"/>
      <c r="CR1056" s="35"/>
      <c r="CS1056" s="35"/>
      <c r="CT1056" s="35"/>
      <c r="CU1056" s="35"/>
      <c r="CV1056" s="35"/>
      <c r="CW1056" s="35"/>
      <c r="CX1056" s="35"/>
      <c r="CY1056" s="35"/>
      <c r="CZ1056" s="35"/>
      <c r="DA1056" s="35"/>
      <c r="DB1056" s="35"/>
      <c r="DC1056" s="35"/>
      <c r="DD1056" s="35"/>
      <c r="DE1056" s="35"/>
      <c r="DF1056" s="35"/>
      <c r="DG1056" s="35"/>
      <c r="DH1056" s="35"/>
      <c r="DI1056" s="35"/>
      <c r="DJ1056" s="35"/>
      <c r="DK1056" s="35"/>
      <c r="DL1056" s="35"/>
      <c r="DM1056" s="35"/>
      <c r="DN1056" s="35"/>
      <c r="DO1056" s="35"/>
      <c r="DP1056" s="35"/>
      <c r="DQ1056" s="35"/>
      <c r="DR1056" s="35"/>
      <c r="DS1056" s="35"/>
      <c r="DT1056" s="35"/>
      <c r="DU1056" s="35"/>
      <c r="DV1056" s="35"/>
      <c r="DW1056" s="35"/>
      <c r="DX1056" s="35"/>
      <c r="DY1056" s="35"/>
      <c r="DZ1056" s="35"/>
      <c r="EA1056" s="35"/>
    </row>
    <row r="1057" spans="1:131" ht="11.25">
      <c r="A1057" s="1"/>
      <c r="B1057" s="1"/>
      <c r="C1057" s="1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58"/>
      <c r="O1057" s="58"/>
      <c r="P1057" s="58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  <c r="CC1057" s="35"/>
      <c r="CD1057" s="35"/>
      <c r="CE1057" s="35"/>
      <c r="CF1057" s="35"/>
      <c r="CG1057" s="35"/>
      <c r="CH1057" s="35"/>
      <c r="CI1057" s="35"/>
      <c r="CJ1057" s="35"/>
      <c r="CK1057" s="35"/>
      <c r="CL1057" s="35"/>
      <c r="CM1057" s="35"/>
      <c r="CN1057" s="35"/>
      <c r="CO1057" s="35"/>
      <c r="CP1057" s="35"/>
      <c r="CQ1057" s="35"/>
      <c r="CR1057" s="35"/>
      <c r="CS1057" s="35"/>
      <c r="CT1057" s="35"/>
      <c r="CU1057" s="35"/>
      <c r="CV1057" s="35"/>
      <c r="CW1057" s="35"/>
      <c r="CX1057" s="35"/>
      <c r="CY1057" s="35"/>
      <c r="CZ1057" s="35"/>
      <c r="DA1057" s="35"/>
      <c r="DB1057" s="35"/>
      <c r="DC1057" s="35"/>
      <c r="DD1057" s="35"/>
      <c r="DE1057" s="35"/>
      <c r="DF1057" s="35"/>
      <c r="DG1057" s="35"/>
      <c r="DH1057" s="35"/>
      <c r="DI1057" s="35"/>
      <c r="DJ1057" s="35"/>
      <c r="DK1057" s="35"/>
      <c r="DL1057" s="35"/>
      <c r="DM1057" s="35"/>
      <c r="DN1057" s="35"/>
      <c r="DO1057" s="35"/>
      <c r="DP1057" s="35"/>
      <c r="DQ1057" s="35"/>
      <c r="DR1057" s="35"/>
      <c r="DS1057" s="35"/>
      <c r="DT1057" s="35"/>
      <c r="DU1057" s="35"/>
      <c r="DV1057" s="35"/>
      <c r="DW1057" s="35"/>
      <c r="DX1057" s="35"/>
      <c r="DY1057" s="35"/>
      <c r="DZ1057" s="35"/>
      <c r="EA1057" s="35"/>
    </row>
    <row r="1058" spans="1:131" ht="11.25">
      <c r="A1058" s="1"/>
      <c r="B1058" s="1"/>
      <c r="C1058" s="1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58"/>
      <c r="O1058" s="58"/>
      <c r="P1058" s="58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BV1058" s="35"/>
      <c r="BW1058" s="35"/>
      <c r="BX1058" s="35"/>
      <c r="BY1058" s="35"/>
      <c r="BZ1058" s="35"/>
      <c r="CA1058" s="35"/>
      <c r="CB1058" s="35"/>
      <c r="CC1058" s="35"/>
      <c r="CD1058" s="35"/>
      <c r="CE1058" s="35"/>
      <c r="CF1058" s="35"/>
      <c r="CG1058" s="35"/>
      <c r="CH1058" s="35"/>
      <c r="CI1058" s="35"/>
      <c r="CJ1058" s="35"/>
      <c r="CK1058" s="35"/>
      <c r="CL1058" s="35"/>
      <c r="CM1058" s="35"/>
      <c r="CN1058" s="35"/>
      <c r="CO1058" s="35"/>
      <c r="CP1058" s="35"/>
      <c r="CQ1058" s="35"/>
      <c r="CR1058" s="35"/>
      <c r="CS1058" s="35"/>
      <c r="CT1058" s="35"/>
      <c r="CU1058" s="35"/>
      <c r="CV1058" s="35"/>
      <c r="CW1058" s="35"/>
      <c r="CX1058" s="35"/>
      <c r="CY1058" s="35"/>
      <c r="CZ1058" s="35"/>
      <c r="DA1058" s="35"/>
      <c r="DB1058" s="35"/>
      <c r="DC1058" s="35"/>
      <c r="DD1058" s="35"/>
      <c r="DE1058" s="35"/>
      <c r="DF1058" s="35"/>
      <c r="DG1058" s="35"/>
      <c r="DH1058" s="35"/>
      <c r="DI1058" s="35"/>
      <c r="DJ1058" s="35"/>
      <c r="DK1058" s="35"/>
      <c r="DL1058" s="35"/>
      <c r="DM1058" s="35"/>
      <c r="DN1058" s="35"/>
      <c r="DO1058" s="35"/>
      <c r="DP1058" s="35"/>
      <c r="DQ1058" s="35"/>
      <c r="DR1058" s="35"/>
      <c r="DS1058" s="35"/>
      <c r="DT1058" s="35"/>
      <c r="DU1058" s="35"/>
      <c r="DV1058" s="35"/>
      <c r="DW1058" s="35"/>
      <c r="DX1058" s="35"/>
      <c r="DY1058" s="35"/>
      <c r="DZ1058" s="35"/>
      <c r="EA1058" s="35"/>
    </row>
    <row r="1059" spans="1:131" ht="11.25">
      <c r="A1059" s="1"/>
      <c r="B1059" s="1"/>
      <c r="C1059" s="1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58"/>
      <c r="O1059" s="58"/>
      <c r="P1059" s="58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35"/>
      <c r="CM1059" s="35"/>
      <c r="CN1059" s="35"/>
      <c r="CO1059" s="35"/>
      <c r="CP1059" s="35"/>
      <c r="CQ1059" s="35"/>
      <c r="CR1059" s="35"/>
      <c r="CS1059" s="35"/>
      <c r="CT1059" s="35"/>
      <c r="CU1059" s="35"/>
      <c r="CV1059" s="35"/>
      <c r="CW1059" s="35"/>
      <c r="CX1059" s="35"/>
      <c r="CY1059" s="35"/>
      <c r="CZ1059" s="35"/>
      <c r="DA1059" s="35"/>
      <c r="DB1059" s="35"/>
      <c r="DC1059" s="35"/>
      <c r="DD1059" s="35"/>
      <c r="DE1059" s="35"/>
      <c r="DF1059" s="35"/>
      <c r="DG1059" s="35"/>
      <c r="DH1059" s="35"/>
      <c r="DI1059" s="35"/>
      <c r="DJ1059" s="35"/>
      <c r="DK1059" s="35"/>
      <c r="DL1059" s="35"/>
      <c r="DM1059" s="35"/>
      <c r="DN1059" s="35"/>
      <c r="DO1059" s="35"/>
      <c r="DP1059" s="35"/>
      <c r="DQ1059" s="35"/>
      <c r="DR1059" s="35"/>
      <c r="DS1059" s="35"/>
      <c r="DT1059" s="35"/>
      <c r="DU1059" s="35"/>
      <c r="DV1059" s="35"/>
      <c r="DW1059" s="35"/>
      <c r="DX1059" s="35"/>
      <c r="DY1059" s="35"/>
      <c r="DZ1059" s="35"/>
      <c r="EA1059" s="35"/>
    </row>
    <row r="1060" spans="1:131" ht="11.25">
      <c r="A1060" s="1"/>
      <c r="B1060" s="1"/>
      <c r="C1060" s="1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58"/>
      <c r="O1060" s="58"/>
      <c r="P1060" s="58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35"/>
      <c r="CM1060" s="35"/>
      <c r="CN1060" s="35"/>
      <c r="CO1060" s="35"/>
      <c r="CP1060" s="35"/>
      <c r="CQ1060" s="35"/>
      <c r="CR1060" s="35"/>
      <c r="CS1060" s="35"/>
      <c r="CT1060" s="35"/>
      <c r="CU1060" s="35"/>
      <c r="CV1060" s="35"/>
      <c r="CW1060" s="35"/>
      <c r="CX1060" s="35"/>
      <c r="CY1060" s="35"/>
      <c r="CZ1060" s="35"/>
      <c r="DA1060" s="35"/>
      <c r="DB1060" s="35"/>
      <c r="DC1060" s="35"/>
      <c r="DD1060" s="35"/>
      <c r="DE1060" s="35"/>
      <c r="DF1060" s="35"/>
      <c r="DG1060" s="35"/>
      <c r="DH1060" s="35"/>
      <c r="DI1060" s="35"/>
      <c r="DJ1060" s="35"/>
      <c r="DK1060" s="35"/>
      <c r="DL1060" s="35"/>
      <c r="DM1060" s="35"/>
      <c r="DN1060" s="35"/>
      <c r="DO1060" s="35"/>
      <c r="DP1060" s="35"/>
      <c r="DQ1060" s="35"/>
      <c r="DR1060" s="35"/>
      <c r="DS1060" s="35"/>
      <c r="DT1060" s="35"/>
      <c r="DU1060" s="35"/>
      <c r="DV1060" s="35"/>
      <c r="DW1060" s="35"/>
      <c r="DX1060" s="35"/>
      <c r="DY1060" s="35"/>
      <c r="DZ1060" s="35"/>
      <c r="EA1060" s="35"/>
    </row>
    <row r="1061" spans="1:131" ht="11.25">
      <c r="A1061" s="1"/>
      <c r="B1061" s="1"/>
      <c r="C1061" s="1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58"/>
      <c r="O1061" s="58"/>
      <c r="P1061" s="58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35"/>
      <c r="CM1061" s="35"/>
      <c r="CN1061" s="35"/>
      <c r="CO1061" s="35"/>
      <c r="CP1061" s="35"/>
      <c r="CQ1061" s="35"/>
      <c r="CR1061" s="35"/>
      <c r="CS1061" s="35"/>
      <c r="CT1061" s="35"/>
      <c r="CU1061" s="35"/>
      <c r="CV1061" s="35"/>
      <c r="CW1061" s="35"/>
      <c r="CX1061" s="35"/>
      <c r="CY1061" s="35"/>
      <c r="CZ1061" s="35"/>
      <c r="DA1061" s="35"/>
      <c r="DB1061" s="35"/>
      <c r="DC1061" s="35"/>
      <c r="DD1061" s="35"/>
      <c r="DE1061" s="35"/>
      <c r="DF1061" s="35"/>
      <c r="DG1061" s="35"/>
      <c r="DH1061" s="35"/>
      <c r="DI1061" s="35"/>
      <c r="DJ1061" s="35"/>
      <c r="DK1061" s="35"/>
      <c r="DL1061" s="35"/>
      <c r="DM1061" s="35"/>
      <c r="DN1061" s="35"/>
      <c r="DO1061" s="35"/>
      <c r="DP1061" s="35"/>
      <c r="DQ1061" s="35"/>
      <c r="DR1061" s="35"/>
      <c r="DS1061" s="35"/>
      <c r="DT1061" s="35"/>
      <c r="DU1061" s="35"/>
      <c r="DV1061" s="35"/>
      <c r="DW1061" s="35"/>
      <c r="DX1061" s="35"/>
      <c r="DY1061" s="35"/>
      <c r="DZ1061" s="35"/>
      <c r="EA1061" s="35"/>
    </row>
    <row r="1062" spans="1:131" ht="11.25">
      <c r="A1062" s="1"/>
      <c r="B1062" s="1"/>
      <c r="C1062" s="1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58"/>
      <c r="O1062" s="58"/>
      <c r="P1062" s="58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BV1062" s="35"/>
      <c r="BW1062" s="35"/>
      <c r="BX1062" s="35"/>
      <c r="BY1062" s="35"/>
      <c r="BZ1062" s="35"/>
      <c r="CA1062" s="35"/>
      <c r="CB1062" s="35"/>
      <c r="CC1062" s="35"/>
      <c r="CD1062" s="35"/>
      <c r="CE1062" s="35"/>
      <c r="CF1062" s="35"/>
      <c r="CG1062" s="35"/>
      <c r="CH1062" s="35"/>
      <c r="CI1062" s="35"/>
      <c r="CJ1062" s="35"/>
      <c r="CK1062" s="35"/>
      <c r="CL1062" s="35"/>
      <c r="CM1062" s="35"/>
      <c r="CN1062" s="35"/>
      <c r="CO1062" s="35"/>
      <c r="CP1062" s="35"/>
      <c r="CQ1062" s="35"/>
      <c r="CR1062" s="35"/>
      <c r="CS1062" s="35"/>
      <c r="CT1062" s="35"/>
      <c r="CU1062" s="35"/>
      <c r="CV1062" s="35"/>
      <c r="CW1062" s="35"/>
      <c r="CX1062" s="35"/>
      <c r="CY1062" s="35"/>
      <c r="CZ1062" s="35"/>
      <c r="DA1062" s="35"/>
      <c r="DB1062" s="35"/>
      <c r="DC1062" s="35"/>
      <c r="DD1062" s="35"/>
      <c r="DE1062" s="35"/>
      <c r="DF1062" s="35"/>
      <c r="DG1062" s="35"/>
      <c r="DH1062" s="35"/>
      <c r="DI1062" s="35"/>
      <c r="DJ1062" s="35"/>
      <c r="DK1062" s="35"/>
      <c r="DL1062" s="35"/>
      <c r="DM1062" s="35"/>
      <c r="DN1062" s="35"/>
      <c r="DO1062" s="35"/>
      <c r="DP1062" s="35"/>
      <c r="DQ1062" s="35"/>
      <c r="DR1062" s="35"/>
      <c r="DS1062" s="35"/>
      <c r="DT1062" s="35"/>
      <c r="DU1062" s="35"/>
      <c r="DV1062" s="35"/>
      <c r="DW1062" s="35"/>
      <c r="DX1062" s="35"/>
      <c r="DY1062" s="35"/>
      <c r="DZ1062" s="35"/>
      <c r="EA1062" s="35"/>
    </row>
    <row r="1063" spans="1:131" ht="11.25">
      <c r="A1063" s="1"/>
      <c r="B1063" s="1"/>
      <c r="C1063" s="1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58"/>
      <c r="O1063" s="58"/>
      <c r="P1063" s="58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BV1063" s="35"/>
      <c r="BW1063" s="35"/>
      <c r="BX1063" s="35"/>
      <c r="BY1063" s="35"/>
      <c r="BZ1063" s="35"/>
      <c r="CA1063" s="35"/>
      <c r="CB1063" s="35"/>
      <c r="CC1063" s="35"/>
      <c r="CD1063" s="35"/>
      <c r="CE1063" s="35"/>
      <c r="CF1063" s="35"/>
      <c r="CG1063" s="35"/>
      <c r="CH1063" s="35"/>
      <c r="CI1063" s="35"/>
      <c r="CJ1063" s="35"/>
      <c r="CK1063" s="35"/>
      <c r="CL1063" s="35"/>
      <c r="CM1063" s="35"/>
      <c r="CN1063" s="35"/>
      <c r="CO1063" s="35"/>
      <c r="CP1063" s="35"/>
      <c r="CQ1063" s="35"/>
      <c r="CR1063" s="35"/>
      <c r="CS1063" s="35"/>
      <c r="CT1063" s="35"/>
      <c r="CU1063" s="35"/>
      <c r="CV1063" s="35"/>
      <c r="CW1063" s="35"/>
      <c r="CX1063" s="35"/>
      <c r="CY1063" s="35"/>
      <c r="CZ1063" s="35"/>
      <c r="DA1063" s="35"/>
      <c r="DB1063" s="35"/>
      <c r="DC1063" s="35"/>
      <c r="DD1063" s="35"/>
      <c r="DE1063" s="35"/>
      <c r="DF1063" s="35"/>
      <c r="DG1063" s="35"/>
      <c r="DH1063" s="35"/>
      <c r="DI1063" s="35"/>
      <c r="DJ1063" s="35"/>
      <c r="DK1063" s="35"/>
      <c r="DL1063" s="35"/>
      <c r="DM1063" s="35"/>
      <c r="DN1063" s="35"/>
      <c r="DO1063" s="35"/>
      <c r="DP1063" s="35"/>
      <c r="DQ1063" s="35"/>
      <c r="DR1063" s="35"/>
      <c r="DS1063" s="35"/>
      <c r="DT1063" s="35"/>
      <c r="DU1063" s="35"/>
      <c r="DV1063" s="35"/>
      <c r="DW1063" s="35"/>
      <c r="DX1063" s="35"/>
      <c r="DY1063" s="35"/>
      <c r="DZ1063" s="35"/>
      <c r="EA1063" s="35"/>
    </row>
    <row r="1064" spans="1:131" ht="11.25">
      <c r="A1064" s="1"/>
      <c r="B1064" s="1"/>
      <c r="C1064" s="1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58"/>
      <c r="O1064" s="58"/>
      <c r="P1064" s="58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BV1064" s="35"/>
      <c r="BW1064" s="35"/>
      <c r="BX1064" s="35"/>
      <c r="BY1064" s="35"/>
      <c r="BZ1064" s="35"/>
      <c r="CA1064" s="35"/>
      <c r="CB1064" s="35"/>
      <c r="CC1064" s="35"/>
      <c r="CD1064" s="35"/>
      <c r="CE1064" s="35"/>
      <c r="CF1064" s="35"/>
      <c r="CG1064" s="35"/>
      <c r="CH1064" s="35"/>
      <c r="CI1064" s="35"/>
      <c r="CJ1064" s="35"/>
      <c r="CK1064" s="35"/>
      <c r="CL1064" s="35"/>
      <c r="CM1064" s="35"/>
      <c r="CN1064" s="35"/>
      <c r="CO1064" s="35"/>
      <c r="CP1064" s="35"/>
      <c r="CQ1064" s="35"/>
      <c r="CR1064" s="35"/>
      <c r="CS1064" s="35"/>
      <c r="CT1064" s="35"/>
      <c r="CU1064" s="35"/>
      <c r="CV1064" s="35"/>
      <c r="CW1064" s="35"/>
      <c r="CX1064" s="35"/>
      <c r="CY1064" s="35"/>
      <c r="CZ1064" s="35"/>
      <c r="DA1064" s="35"/>
      <c r="DB1064" s="35"/>
      <c r="DC1064" s="35"/>
      <c r="DD1064" s="35"/>
      <c r="DE1064" s="35"/>
      <c r="DF1064" s="35"/>
      <c r="DG1064" s="35"/>
      <c r="DH1064" s="35"/>
      <c r="DI1064" s="35"/>
      <c r="DJ1064" s="35"/>
      <c r="DK1064" s="35"/>
      <c r="DL1064" s="35"/>
      <c r="DM1064" s="35"/>
      <c r="DN1064" s="35"/>
      <c r="DO1064" s="35"/>
      <c r="DP1064" s="35"/>
      <c r="DQ1064" s="35"/>
      <c r="DR1064" s="35"/>
      <c r="DS1064" s="35"/>
      <c r="DT1064" s="35"/>
      <c r="DU1064" s="35"/>
      <c r="DV1064" s="35"/>
      <c r="DW1064" s="35"/>
      <c r="DX1064" s="35"/>
      <c r="DY1064" s="35"/>
      <c r="DZ1064" s="35"/>
      <c r="EA1064" s="35"/>
    </row>
    <row r="1065" spans="1:131" ht="11.25">
      <c r="A1065" s="1"/>
      <c r="B1065" s="1"/>
      <c r="C1065" s="1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58"/>
      <c r="O1065" s="58"/>
      <c r="P1065" s="58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  <c r="BQ1065" s="35"/>
      <c r="BR1065" s="35"/>
      <c r="BS1065" s="35"/>
      <c r="BT1065" s="35"/>
      <c r="BU1065" s="35"/>
      <c r="BV1065" s="35"/>
      <c r="BW1065" s="35"/>
      <c r="BX1065" s="35"/>
      <c r="BY1065" s="35"/>
      <c r="BZ1065" s="35"/>
      <c r="CA1065" s="35"/>
      <c r="CB1065" s="35"/>
      <c r="CC1065" s="35"/>
      <c r="CD1065" s="35"/>
      <c r="CE1065" s="35"/>
      <c r="CF1065" s="35"/>
      <c r="CG1065" s="35"/>
      <c r="CH1065" s="35"/>
      <c r="CI1065" s="35"/>
      <c r="CJ1065" s="35"/>
      <c r="CK1065" s="35"/>
      <c r="CL1065" s="35"/>
      <c r="CM1065" s="35"/>
      <c r="CN1065" s="35"/>
      <c r="CO1065" s="35"/>
      <c r="CP1065" s="35"/>
      <c r="CQ1065" s="35"/>
      <c r="CR1065" s="35"/>
      <c r="CS1065" s="35"/>
      <c r="CT1065" s="35"/>
      <c r="CU1065" s="35"/>
      <c r="CV1065" s="35"/>
      <c r="CW1065" s="35"/>
      <c r="CX1065" s="35"/>
      <c r="CY1065" s="35"/>
      <c r="CZ1065" s="35"/>
      <c r="DA1065" s="35"/>
      <c r="DB1065" s="35"/>
      <c r="DC1065" s="35"/>
      <c r="DD1065" s="35"/>
      <c r="DE1065" s="35"/>
      <c r="DF1065" s="35"/>
      <c r="DG1065" s="35"/>
      <c r="DH1065" s="35"/>
      <c r="DI1065" s="35"/>
      <c r="DJ1065" s="35"/>
      <c r="DK1065" s="35"/>
      <c r="DL1065" s="35"/>
      <c r="DM1065" s="35"/>
      <c r="DN1065" s="35"/>
      <c r="DO1065" s="35"/>
      <c r="DP1065" s="35"/>
      <c r="DQ1065" s="35"/>
      <c r="DR1065" s="35"/>
      <c r="DS1065" s="35"/>
      <c r="DT1065" s="35"/>
      <c r="DU1065" s="35"/>
      <c r="DV1065" s="35"/>
      <c r="DW1065" s="35"/>
      <c r="DX1065" s="35"/>
      <c r="DY1065" s="35"/>
      <c r="DZ1065" s="35"/>
      <c r="EA1065" s="35"/>
    </row>
    <row r="1066" spans="1:131" ht="11.25">
      <c r="A1066" s="1"/>
      <c r="B1066" s="1"/>
      <c r="C1066" s="1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58"/>
      <c r="O1066" s="58"/>
      <c r="P1066" s="58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35"/>
      <c r="CM1066" s="35"/>
      <c r="CN1066" s="35"/>
      <c r="CO1066" s="35"/>
      <c r="CP1066" s="35"/>
      <c r="CQ1066" s="35"/>
      <c r="CR1066" s="35"/>
      <c r="CS1066" s="35"/>
      <c r="CT1066" s="35"/>
      <c r="CU1066" s="35"/>
      <c r="CV1066" s="35"/>
      <c r="CW1066" s="35"/>
      <c r="CX1066" s="35"/>
      <c r="CY1066" s="35"/>
      <c r="CZ1066" s="35"/>
      <c r="DA1066" s="35"/>
      <c r="DB1066" s="35"/>
      <c r="DC1066" s="35"/>
      <c r="DD1066" s="35"/>
      <c r="DE1066" s="35"/>
      <c r="DF1066" s="35"/>
      <c r="DG1066" s="35"/>
      <c r="DH1066" s="35"/>
      <c r="DI1066" s="35"/>
      <c r="DJ1066" s="35"/>
      <c r="DK1066" s="35"/>
      <c r="DL1066" s="35"/>
      <c r="DM1066" s="35"/>
      <c r="DN1066" s="35"/>
      <c r="DO1066" s="35"/>
      <c r="DP1066" s="35"/>
      <c r="DQ1066" s="35"/>
      <c r="DR1066" s="35"/>
      <c r="DS1066" s="35"/>
      <c r="DT1066" s="35"/>
      <c r="DU1066" s="35"/>
      <c r="DV1066" s="35"/>
      <c r="DW1066" s="35"/>
      <c r="DX1066" s="35"/>
      <c r="DY1066" s="35"/>
      <c r="DZ1066" s="35"/>
      <c r="EA1066" s="35"/>
    </row>
    <row r="1067" spans="1:131" ht="11.25">
      <c r="A1067" s="1"/>
      <c r="B1067" s="1"/>
      <c r="C1067" s="1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58"/>
      <c r="O1067" s="58"/>
      <c r="P1067" s="58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  <c r="BQ1067" s="35"/>
      <c r="BR1067" s="35"/>
      <c r="BS1067" s="35"/>
      <c r="BT1067" s="35"/>
      <c r="BU1067" s="35"/>
      <c r="BV1067" s="35"/>
      <c r="BW1067" s="35"/>
      <c r="BX1067" s="35"/>
      <c r="BY1067" s="35"/>
      <c r="BZ1067" s="35"/>
      <c r="CA1067" s="35"/>
      <c r="CB1067" s="35"/>
      <c r="CC1067" s="35"/>
      <c r="CD1067" s="35"/>
      <c r="CE1067" s="35"/>
      <c r="CF1067" s="35"/>
      <c r="CG1067" s="35"/>
      <c r="CH1067" s="35"/>
      <c r="CI1067" s="35"/>
      <c r="CJ1067" s="35"/>
      <c r="CK1067" s="35"/>
      <c r="CL1067" s="35"/>
      <c r="CM1067" s="35"/>
      <c r="CN1067" s="35"/>
      <c r="CO1067" s="35"/>
      <c r="CP1067" s="35"/>
      <c r="CQ1067" s="35"/>
      <c r="CR1067" s="35"/>
      <c r="CS1067" s="35"/>
      <c r="CT1067" s="35"/>
      <c r="CU1067" s="35"/>
      <c r="CV1067" s="35"/>
      <c r="CW1067" s="35"/>
      <c r="CX1067" s="35"/>
      <c r="CY1067" s="35"/>
      <c r="CZ1067" s="35"/>
      <c r="DA1067" s="35"/>
      <c r="DB1067" s="35"/>
      <c r="DC1067" s="35"/>
      <c r="DD1067" s="35"/>
      <c r="DE1067" s="35"/>
      <c r="DF1067" s="35"/>
      <c r="DG1067" s="35"/>
      <c r="DH1067" s="35"/>
      <c r="DI1067" s="35"/>
      <c r="DJ1067" s="35"/>
      <c r="DK1067" s="35"/>
      <c r="DL1067" s="35"/>
      <c r="DM1067" s="35"/>
      <c r="DN1067" s="35"/>
      <c r="DO1067" s="35"/>
      <c r="DP1067" s="35"/>
      <c r="DQ1067" s="35"/>
      <c r="DR1067" s="35"/>
      <c r="DS1067" s="35"/>
      <c r="DT1067" s="35"/>
      <c r="DU1067" s="35"/>
      <c r="DV1067" s="35"/>
      <c r="DW1067" s="35"/>
      <c r="DX1067" s="35"/>
      <c r="DY1067" s="35"/>
      <c r="DZ1067" s="35"/>
      <c r="EA1067" s="35"/>
    </row>
    <row r="1068" spans="1:131" ht="11.25">
      <c r="A1068" s="1"/>
      <c r="B1068" s="1"/>
      <c r="C1068" s="1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58"/>
      <c r="O1068" s="58"/>
      <c r="P1068" s="58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  <c r="BG1068" s="35"/>
      <c r="BH1068" s="35"/>
      <c r="BI1068" s="35"/>
      <c r="BJ1068" s="35"/>
      <c r="BK1068" s="35"/>
      <c r="BL1068" s="35"/>
      <c r="BM1068" s="35"/>
      <c r="BN1068" s="35"/>
      <c r="BO1068" s="35"/>
      <c r="BP1068" s="35"/>
      <c r="BQ1068" s="35"/>
      <c r="BR1068" s="35"/>
      <c r="BS1068" s="35"/>
      <c r="BT1068" s="35"/>
      <c r="BU1068" s="35"/>
      <c r="BV1068" s="35"/>
      <c r="BW1068" s="35"/>
      <c r="BX1068" s="35"/>
      <c r="BY1068" s="35"/>
      <c r="BZ1068" s="35"/>
      <c r="CA1068" s="35"/>
      <c r="CB1068" s="35"/>
      <c r="CC1068" s="35"/>
      <c r="CD1068" s="35"/>
      <c r="CE1068" s="35"/>
      <c r="CF1068" s="35"/>
      <c r="CG1068" s="35"/>
      <c r="CH1068" s="35"/>
      <c r="CI1068" s="35"/>
      <c r="CJ1068" s="35"/>
      <c r="CK1068" s="35"/>
      <c r="CL1068" s="35"/>
      <c r="CM1068" s="35"/>
      <c r="CN1068" s="35"/>
      <c r="CO1068" s="35"/>
      <c r="CP1068" s="35"/>
      <c r="CQ1068" s="35"/>
      <c r="CR1068" s="35"/>
      <c r="CS1068" s="35"/>
      <c r="CT1068" s="35"/>
      <c r="CU1068" s="35"/>
      <c r="CV1068" s="35"/>
      <c r="CW1068" s="35"/>
      <c r="CX1068" s="35"/>
      <c r="CY1068" s="35"/>
      <c r="CZ1068" s="35"/>
      <c r="DA1068" s="35"/>
      <c r="DB1068" s="35"/>
      <c r="DC1068" s="35"/>
      <c r="DD1068" s="35"/>
      <c r="DE1068" s="35"/>
      <c r="DF1068" s="35"/>
      <c r="DG1068" s="35"/>
      <c r="DH1068" s="35"/>
      <c r="DI1068" s="35"/>
      <c r="DJ1068" s="35"/>
      <c r="DK1068" s="35"/>
      <c r="DL1068" s="35"/>
      <c r="DM1068" s="35"/>
      <c r="DN1068" s="35"/>
      <c r="DO1068" s="35"/>
      <c r="DP1068" s="35"/>
      <c r="DQ1068" s="35"/>
      <c r="DR1068" s="35"/>
      <c r="DS1068" s="35"/>
      <c r="DT1068" s="35"/>
      <c r="DU1068" s="35"/>
      <c r="DV1068" s="35"/>
      <c r="DW1068" s="35"/>
      <c r="DX1068" s="35"/>
      <c r="DY1068" s="35"/>
      <c r="DZ1068" s="35"/>
      <c r="EA1068" s="35"/>
    </row>
    <row r="1069" spans="1:131" ht="11.25">
      <c r="A1069" s="1"/>
      <c r="B1069" s="1"/>
      <c r="C1069" s="1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58"/>
      <c r="O1069" s="58"/>
      <c r="P1069" s="58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  <c r="BG1069" s="35"/>
      <c r="BH1069" s="35"/>
      <c r="BI1069" s="35"/>
      <c r="BJ1069" s="35"/>
      <c r="BK1069" s="35"/>
      <c r="BL1069" s="35"/>
      <c r="BM1069" s="35"/>
      <c r="BN1069" s="35"/>
      <c r="BO1069" s="35"/>
      <c r="BP1069" s="35"/>
      <c r="BQ1069" s="35"/>
      <c r="BR1069" s="35"/>
      <c r="BS1069" s="35"/>
      <c r="BT1069" s="35"/>
      <c r="BU1069" s="35"/>
      <c r="BV1069" s="35"/>
      <c r="BW1069" s="35"/>
      <c r="BX1069" s="35"/>
      <c r="BY1069" s="35"/>
      <c r="BZ1069" s="35"/>
      <c r="CA1069" s="35"/>
      <c r="CB1069" s="35"/>
      <c r="CC1069" s="35"/>
      <c r="CD1069" s="35"/>
      <c r="CE1069" s="35"/>
      <c r="CF1069" s="35"/>
      <c r="CG1069" s="35"/>
      <c r="CH1069" s="35"/>
      <c r="CI1069" s="35"/>
      <c r="CJ1069" s="35"/>
      <c r="CK1069" s="35"/>
      <c r="CL1069" s="35"/>
      <c r="CM1069" s="35"/>
      <c r="CN1069" s="35"/>
      <c r="CO1069" s="35"/>
      <c r="CP1069" s="35"/>
      <c r="CQ1069" s="35"/>
      <c r="CR1069" s="35"/>
      <c r="CS1069" s="35"/>
      <c r="CT1069" s="35"/>
      <c r="CU1069" s="35"/>
      <c r="CV1069" s="35"/>
      <c r="CW1069" s="35"/>
      <c r="CX1069" s="35"/>
      <c r="CY1069" s="35"/>
      <c r="CZ1069" s="35"/>
      <c r="DA1069" s="35"/>
      <c r="DB1069" s="35"/>
      <c r="DC1069" s="35"/>
      <c r="DD1069" s="35"/>
      <c r="DE1069" s="35"/>
      <c r="DF1069" s="35"/>
      <c r="DG1069" s="35"/>
      <c r="DH1069" s="35"/>
      <c r="DI1069" s="35"/>
      <c r="DJ1069" s="35"/>
      <c r="DK1069" s="35"/>
      <c r="DL1069" s="35"/>
      <c r="DM1069" s="35"/>
      <c r="DN1069" s="35"/>
      <c r="DO1069" s="35"/>
      <c r="DP1069" s="35"/>
      <c r="DQ1069" s="35"/>
      <c r="DR1069" s="35"/>
      <c r="DS1069" s="35"/>
      <c r="DT1069" s="35"/>
      <c r="DU1069" s="35"/>
      <c r="DV1069" s="35"/>
      <c r="DW1069" s="35"/>
      <c r="DX1069" s="35"/>
      <c r="DY1069" s="35"/>
      <c r="DZ1069" s="35"/>
      <c r="EA1069" s="35"/>
    </row>
    <row r="1070" spans="1:131" ht="11.25">
      <c r="A1070" s="1"/>
      <c r="B1070" s="1"/>
      <c r="C1070" s="1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58"/>
      <c r="O1070" s="58"/>
      <c r="P1070" s="58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/>
      <c r="AQ1070" s="35"/>
      <c r="AR1070" s="35"/>
      <c r="AS1070" s="35"/>
      <c r="AT1070" s="35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  <c r="BG1070" s="35"/>
      <c r="BH1070" s="35"/>
      <c r="BI1070" s="35"/>
      <c r="BJ1070" s="35"/>
      <c r="BK1070" s="35"/>
      <c r="BL1070" s="35"/>
      <c r="BM1070" s="35"/>
      <c r="BN1070" s="35"/>
      <c r="BO1070" s="35"/>
      <c r="BP1070" s="35"/>
      <c r="BQ1070" s="35"/>
      <c r="BR1070" s="35"/>
      <c r="BS1070" s="35"/>
      <c r="BT1070" s="35"/>
      <c r="BU1070" s="35"/>
      <c r="BV1070" s="35"/>
      <c r="BW1070" s="35"/>
      <c r="BX1070" s="35"/>
      <c r="BY1070" s="35"/>
      <c r="BZ1070" s="35"/>
      <c r="CA1070" s="35"/>
      <c r="CB1070" s="35"/>
      <c r="CC1070" s="35"/>
      <c r="CD1070" s="35"/>
      <c r="CE1070" s="35"/>
      <c r="CF1070" s="35"/>
      <c r="CG1070" s="35"/>
      <c r="CH1070" s="35"/>
      <c r="CI1070" s="35"/>
      <c r="CJ1070" s="35"/>
      <c r="CK1070" s="35"/>
      <c r="CL1070" s="35"/>
      <c r="CM1070" s="35"/>
      <c r="CN1070" s="35"/>
      <c r="CO1070" s="35"/>
      <c r="CP1070" s="35"/>
      <c r="CQ1070" s="35"/>
      <c r="CR1070" s="35"/>
      <c r="CS1070" s="35"/>
      <c r="CT1070" s="35"/>
      <c r="CU1070" s="35"/>
      <c r="CV1070" s="35"/>
      <c r="CW1070" s="35"/>
      <c r="CX1070" s="35"/>
      <c r="CY1070" s="35"/>
      <c r="CZ1070" s="35"/>
      <c r="DA1070" s="35"/>
      <c r="DB1070" s="35"/>
      <c r="DC1070" s="35"/>
      <c r="DD1070" s="35"/>
      <c r="DE1070" s="35"/>
      <c r="DF1070" s="35"/>
      <c r="DG1070" s="35"/>
      <c r="DH1070" s="35"/>
      <c r="DI1070" s="35"/>
      <c r="DJ1070" s="35"/>
      <c r="DK1070" s="35"/>
      <c r="DL1070" s="35"/>
      <c r="DM1070" s="35"/>
      <c r="DN1070" s="35"/>
      <c r="DO1070" s="35"/>
      <c r="DP1070" s="35"/>
      <c r="DQ1070" s="35"/>
      <c r="DR1070" s="35"/>
      <c r="DS1070" s="35"/>
      <c r="DT1070" s="35"/>
      <c r="DU1070" s="35"/>
      <c r="DV1070" s="35"/>
      <c r="DW1070" s="35"/>
      <c r="DX1070" s="35"/>
      <c r="DY1070" s="35"/>
      <c r="DZ1070" s="35"/>
      <c r="EA1070" s="35"/>
    </row>
    <row r="1071" spans="1:131" ht="11.25">
      <c r="A1071" s="1"/>
      <c r="B1071" s="1"/>
      <c r="C1071" s="1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58"/>
      <c r="O1071" s="58"/>
      <c r="P1071" s="58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  <c r="BG1071" s="35"/>
      <c r="BH1071" s="35"/>
      <c r="BI1071" s="35"/>
      <c r="BJ1071" s="35"/>
      <c r="BK1071" s="35"/>
      <c r="BL1071" s="35"/>
      <c r="BM1071" s="35"/>
      <c r="BN1071" s="35"/>
      <c r="BO1071" s="35"/>
      <c r="BP1071" s="35"/>
      <c r="BQ1071" s="35"/>
      <c r="BR1071" s="35"/>
      <c r="BS1071" s="35"/>
      <c r="BT1071" s="35"/>
      <c r="BU1071" s="35"/>
      <c r="BV1071" s="35"/>
      <c r="BW1071" s="35"/>
      <c r="BX1071" s="35"/>
      <c r="BY1071" s="35"/>
      <c r="BZ1071" s="35"/>
      <c r="CA1071" s="35"/>
      <c r="CB1071" s="35"/>
      <c r="CC1071" s="35"/>
      <c r="CD1071" s="35"/>
      <c r="CE1071" s="35"/>
      <c r="CF1071" s="35"/>
      <c r="CG1071" s="35"/>
      <c r="CH1071" s="35"/>
      <c r="CI1071" s="35"/>
      <c r="CJ1071" s="35"/>
      <c r="CK1071" s="35"/>
      <c r="CL1071" s="35"/>
      <c r="CM1071" s="35"/>
      <c r="CN1071" s="35"/>
      <c r="CO1071" s="35"/>
      <c r="CP1071" s="35"/>
      <c r="CQ1071" s="35"/>
      <c r="CR1071" s="35"/>
      <c r="CS1071" s="35"/>
      <c r="CT1071" s="35"/>
      <c r="CU1071" s="35"/>
      <c r="CV1071" s="35"/>
      <c r="CW1071" s="35"/>
      <c r="CX1071" s="35"/>
      <c r="CY1071" s="35"/>
      <c r="CZ1071" s="35"/>
      <c r="DA1071" s="35"/>
      <c r="DB1071" s="35"/>
      <c r="DC1071" s="35"/>
      <c r="DD1071" s="35"/>
      <c r="DE1071" s="35"/>
      <c r="DF1071" s="35"/>
      <c r="DG1071" s="35"/>
      <c r="DH1071" s="35"/>
      <c r="DI1071" s="35"/>
      <c r="DJ1071" s="35"/>
      <c r="DK1071" s="35"/>
      <c r="DL1071" s="35"/>
      <c r="DM1071" s="35"/>
      <c r="DN1071" s="35"/>
      <c r="DO1071" s="35"/>
      <c r="DP1071" s="35"/>
      <c r="DQ1071" s="35"/>
      <c r="DR1071" s="35"/>
      <c r="DS1071" s="35"/>
      <c r="DT1071" s="35"/>
      <c r="DU1071" s="35"/>
      <c r="DV1071" s="35"/>
      <c r="DW1071" s="35"/>
      <c r="DX1071" s="35"/>
      <c r="DY1071" s="35"/>
      <c r="DZ1071" s="35"/>
      <c r="EA1071" s="35"/>
    </row>
    <row r="1072" spans="1:131" ht="11.25">
      <c r="A1072" s="1"/>
      <c r="B1072" s="1"/>
      <c r="C1072" s="1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58"/>
      <c r="O1072" s="58"/>
      <c r="P1072" s="58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  <c r="BQ1072" s="35"/>
      <c r="BR1072" s="35"/>
      <c r="BS1072" s="35"/>
      <c r="BT1072" s="35"/>
      <c r="BU1072" s="35"/>
      <c r="BV1072" s="35"/>
      <c r="BW1072" s="35"/>
      <c r="BX1072" s="35"/>
      <c r="BY1072" s="35"/>
      <c r="BZ1072" s="35"/>
      <c r="CA1072" s="35"/>
      <c r="CB1072" s="35"/>
      <c r="CC1072" s="35"/>
      <c r="CD1072" s="35"/>
      <c r="CE1072" s="35"/>
      <c r="CF1072" s="35"/>
      <c r="CG1072" s="35"/>
      <c r="CH1072" s="35"/>
      <c r="CI1072" s="35"/>
      <c r="CJ1072" s="35"/>
      <c r="CK1072" s="35"/>
      <c r="CL1072" s="35"/>
      <c r="CM1072" s="35"/>
      <c r="CN1072" s="35"/>
      <c r="CO1072" s="35"/>
      <c r="CP1072" s="35"/>
      <c r="CQ1072" s="35"/>
      <c r="CR1072" s="35"/>
      <c r="CS1072" s="35"/>
      <c r="CT1072" s="35"/>
      <c r="CU1072" s="35"/>
      <c r="CV1072" s="35"/>
      <c r="CW1072" s="35"/>
      <c r="CX1072" s="35"/>
      <c r="CY1072" s="35"/>
      <c r="CZ1072" s="35"/>
      <c r="DA1072" s="35"/>
      <c r="DB1072" s="35"/>
      <c r="DC1072" s="35"/>
      <c r="DD1072" s="35"/>
      <c r="DE1072" s="35"/>
      <c r="DF1072" s="35"/>
      <c r="DG1072" s="35"/>
      <c r="DH1072" s="35"/>
      <c r="DI1072" s="35"/>
      <c r="DJ1072" s="35"/>
      <c r="DK1072" s="35"/>
      <c r="DL1072" s="35"/>
      <c r="DM1072" s="35"/>
      <c r="DN1072" s="35"/>
      <c r="DO1072" s="35"/>
      <c r="DP1072" s="35"/>
      <c r="DQ1072" s="35"/>
      <c r="DR1072" s="35"/>
      <c r="DS1072" s="35"/>
      <c r="DT1072" s="35"/>
      <c r="DU1072" s="35"/>
      <c r="DV1072" s="35"/>
      <c r="DW1072" s="35"/>
      <c r="DX1072" s="35"/>
      <c r="DY1072" s="35"/>
      <c r="DZ1072" s="35"/>
      <c r="EA1072" s="35"/>
    </row>
    <row r="1073" spans="1:131" ht="11.25">
      <c r="A1073" s="1"/>
      <c r="B1073" s="1"/>
      <c r="C1073" s="1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58"/>
      <c r="O1073" s="58"/>
      <c r="P1073" s="58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BV1073" s="35"/>
      <c r="BW1073" s="35"/>
      <c r="BX1073" s="35"/>
      <c r="BY1073" s="35"/>
      <c r="BZ1073" s="35"/>
      <c r="CA1073" s="35"/>
      <c r="CB1073" s="35"/>
      <c r="CC1073" s="35"/>
      <c r="CD1073" s="35"/>
      <c r="CE1073" s="35"/>
      <c r="CF1073" s="35"/>
      <c r="CG1073" s="35"/>
      <c r="CH1073" s="35"/>
      <c r="CI1073" s="35"/>
      <c r="CJ1073" s="35"/>
      <c r="CK1073" s="35"/>
      <c r="CL1073" s="35"/>
      <c r="CM1073" s="35"/>
      <c r="CN1073" s="35"/>
      <c r="CO1073" s="35"/>
      <c r="CP1073" s="35"/>
      <c r="CQ1073" s="35"/>
      <c r="CR1073" s="35"/>
      <c r="CS1073" s="35"/>
      <c r="CT1073" s="35"/>
      <c r="CU1073" s="35"/>
      <c r="CV1073" s="35"/>
      <c r="CW1073" s="35"/>
      <c r="CX1073" s="35"/>
      <c r="CY1073" s="35"/>
      <c r="CZ1073" s="35"/>
      <c r="DA1073" s="35"/>
      <c r="DB1073" s="35"/>
      <c r="DC1073" s="35"/>
      <c r="DD1073" s="35"/>
      <c r="DE1073" s="35"/>
      <c r="DF1073" s="35"/>
      <c r="DG1073" s="35"/>
      <c r="DH1073" s="35"/>
      <c r="DI1073" s="35"/>
      <c r="DJ1073" s="35"/>
      <c r="DK1073" s="35"/>
      <c r="DL1073" s="35"/>
      <c r="DM1073" s="35"/>
      <c r="DN1073" s="35"/>
      <c r="DO1073" s="35"/>
      <c r="DP1073" s="35"/>
      <c r="DQ1073" s="35"/>
      <c r="DR1073" s="35"/>
      <c r="DS1073" s="35"/>
      <c r="DT1073" s="35"/>
      <c r="DU1073" s="35"/>
      <c r="DV1073" s="35"/>
      <c r="DW1073" s="35"/>
      <c r="DX1073" s="35"/>
      <c r="DY1073" s="35"/>
      <c r="DZ1073" s="35"/>
      <c r="EA1073" s="35"/>
    </row>
    <row r="1074" spans="1:131" ht="11.25">
      <c r="A1074" s="1"/>
      <c r="B1074" s="1"/>
      <c r="C1074" s="1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58"/>
      <c r="O1074" s="58"/>
      <c r="P1074" s="58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  <c r="BG1074" s="35"/>
      <c r="BH1074" s="35"/>
      <c r="BI1074" s="35"/>
      <c r="BJ1074" s="35"/>
      <c r="BK1074" s="35"/>
      <c r="BL1074" s="35"/>
      <c r="BM1074" s="35"/>
      <c r="BN1074" s="35"/>
      <c r="BO1074" s="35"/>
      <c r="BP1074" s="35"/>
      <c r="BQ1074" s="35"/>
      <c r="BR1074" s="35"/>
      <c r="BS1074" s="35"/>
      <c r="BT1074" s="35"/>
      <c r="BU1074" s="35"/>
      <c r="BV1074" s="35"/>
      <c r="BW1074" s="35"/>
      <c r="BX1074" s="35"/>
      <c r="BY1074" s="35"/>
      <c r="BZ1074" s="35"/>
      <c r="CA1074" s="35"/>
      <c r="CB1074" s="35"/>
      <c r="CC1074" s="35"/>
      <c r="CD1074" s="35"/>
      <c r="CE1074" s="35"/>
      <c r="CF1074" s="35"/>
      <c r="CG1074" s="35"/>
      <c r="CH1074" s="35"/>
      <c r="CI1074" s="35"/>
      <c r="CJ1074" s="35"/>
      <c r="CK1074" s="35"/>
      <c r="CL1074" s="35"/>
      <c r="CM1074" s="35"/>
      <c r="CN1074" s="35"/>
      <c r="CO1074" s="35"/>
      <c r="CP1074" s="35"/>
      <c r="CQ1074" s="35"/>
      <c r="CR1074" s="35"/>
      <c r="CS1074" s="35"/>
      <c r="CT1074" s="35"/>
      <c r="CU1074" s="35"/>
      <c r="CV1074" s="35"/>
      <c r="CW1074" s="35"/>
      <c r="CX1074" s="35"/>
      <c r="CY1074" s="35"/>
      <c r="CZ1074" s="35"/>
      <c r="DA1074" s="35"/>
      <c r="DB1074" s="35"/>
      <c r="DC1074" s="35"/>
      <c r="DD1074" s="35"/>
      <c r="DE1074" s="35"/>
      <c r="DF1074" s="35"/>
      <c r="DG1074" s="35"/>
      <c r="DH1074" s="35"/>
      <c r="DI1074" s="35"/>
      <c r="DJ1074" s="35"/>
      <c r="DK1074" s="35"/>
      <c r="DL1074" s="35"/>
      <c r="DM1074" s="35"/>
      <c r="DN1074" s="35"/>
      <c r="DO1074" s="35"/>
      <c r="DP1074" s="35"/>
      <c r="DQ1074" s="35"/>
      <c r="DR1074" s="35"/>
      <c r="DS1074" s="35"/>
      <c r="DT1074" s="35"/>
      <c r="DU1074" s="35"/>
      <c r="DV1074" s="35"/>
      <c r="DW1074" s="35"/>
      <c r="DX1074" s="35"/>
      <c r="DY1074" s="35"/>
      <c r="DZ1074" s="35"/>
      <c r="EA1074" s="35"/>
    </row>
    <row r="1075" spans="1:131" ht="11.25">
      <c r="A1075" s="1"/>
      <c r="B1075" s="1"/>
      <c r="C1075" s="1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58"/>
      <c r="O1075" s="58"/>
      <c r="P1075" s="58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  <c r="BG1075" s="35"/>
      <c r="BH1075" s="35"/>
      <c r="BI1075" s="35"/>
      <c r="BJ1075" s="35"/>
      <c r="BK1075" s="35"/>
      <c r="BL1075" s="35"/>
      <c r="BM1075" s="35"/>
      <c r="BN1075" s="35"/>
      <c r="BO1075" s="35"/>
      <c r="BP1075" s="35"/>
      <c r="BQ1075" s="35"/>
      <c r="BR1075" s="35"/>
      <c r="BS1075" s="35"/>
      <c r="BT1075" s="35"/>
      <c r="BU1075" s="35"/>
      <c r="BV1075" s="35"/>
      <c r="BW1075" s="35"/>
      <c r="BX1075" s="35"/>
      <c r="BY1075" s="35"/>
      <c r="BZ1075" s="35"/>
      <c r="CA1075" s="35"/>
      <c r="CB1075" s="35"/>
      <c r="CC1075" s="35"/>
      <c r="CD1075" s="35"/>
      <c r="CE1075" s="35"/>
      <c r="CF1075" s="35"/>
      <c r="CG1075" s="35"/>
      <c r="CH1075" s="35"/>
      <c r="CI1075" s="35"/>
      <c r="CJ1075" s="35"/>
      <c r="CK1075" s="35"/>
      <c r="CL1075" s="35"/>
      <c r="CM1075" s="35"/>
      <c r="CN1075" s="35"/>
      <c r="CO1075" s="35"/>
      <c r="CP1075" s="35"/>
      <c r="CQ1075" s="35"/>
      <c r="CR1075" s="35"/>
      <c r="CS1075" s="35"/>
      <c r="CT1075" s="35"/>
      <c r="CU1075" s="35"/>
      <c r="CV1075" s="35"/>
      <c r="CW1075" s="35"/>
      <c r="CX1075" s="35"/>
      <c r="CY1075" s="35"/>
      <c r="CZ1075" s="35"/>
      <c r="DA1075" s="35"/>
      <c r="DB1075" s="35"/>
      <c r="DC1075" s="35"/>
      <c r="DD1075" s="35"/>
      <c r="DE1075" s="35"/>
      <c r="DF1075" s="35"/>
      <c r="DG1075" s="35"/>
      <c r="DH1075" s="35"/>
      <c r="DI1075" s="35"/>
      <c r="DJ1075" s="35"/>
      <c r="DK1075" s="35"/>
      <c r="DL1075" s="35"/>
      <c r="DM1075" s="35"/>
      <c r="DN1075" s="35"/>
      <c r="DO1075" s="35"/>
      <c r="DP1075" s="35"/>
      <c r="DQ1075" s="35"/>
      <c r="DR1075" s="35"/>
      <c r="DS1075" s="35"/>
      <c r="DT1075" s="35"/>
      <c r="DU1075" s="35"/>
      <c r="DV1075" s="35"/>
      <c r="DW1075" s="35"/>
      <c r="DX1075" s="35"/>
      <c r="DY1075" s="35"/>
      <c r="DZ1075" s="35"/>
      <c r="EA1075" s="35"/>
    </row>
    <row r="1076" spans="1:131" ht="11.25">
      <c r="A1076" s="1"/>
      <c r="B1076" s="1"/>
      <c r="C1076" s="1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58"/>
      <c r="O1076" s="58"/>
      <c r="P1076" s="58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  <c r="BQ1076" s="35"/>
      <c r="BR1076" s="35"/>
      <c r="BS1076" s="35"/>
      <c r="BT1076" s="35"/>
      <c r="BU1076" s="35"/>
      <c r="BV1076" s="35"/>
      <c r="BW1076" s="35"/>
      <c r="BX1076" s="35"/>
      <c r="BY1076" s="35"/>
      <c r="BZ1076" s="35"/>
      <c r="CA1076" s="35"/>
      <c r="CB1076" s="35"/>
      <c r="CC1076" s="35"/>
      <c r="CD1076" s="35"/>
      <c r="CE1076" s="35"/>
      <c r="CF1076" s="35"/>
      <c r="CG1076" s="35"/>
      <c r="CH1076" s="35"/>
      <c r="CI1076" s="35"/>
      <c r="CJ1076" s="35"/>
      <c r="CK1076" s="35"/>
      <c r="CL1076" s="35"/>
      <c r="CM1076" s="35"/>
      <c r="CN1076" s="35"/>
      <c r="CO1076" s="35"/>
      <c r="CP1076" s="35"/>
      <c r="CQ1076" s="35"/>
      <c r="CR1076" s="35"/>
      <c r="CS1076" s="35"/>
      <c r="CT1076" s="35"/>
      <c r="CU1076" s="35"/>
      <c r="CV1076" s="35"/>
      <c r="CW1076" s="35"/>
      <c r="CX1076" s="35"/>
      <c r="CY1076" s="35"/>
      <c r="CZ1076" s="35"/>
      <c r="DA1076" s="35"/>
      <c r="DB1076" s="35"/>
      <c r="DC1076" s="35"/>
      <c r="DD1076" s="35"/>
      <c r="DE1076" s="35"/>
      <c r="DF1076" s="35"/>
      <c r="DG1076" s="35"/>
      <c r="DH1076" s="35"/>
      <c r="DI1076" s="35"/>
      <c r="DJ1076" s="35"/>
      <c r="DK1076" s="35"/>
      <c r="DL1076" s="35"/>
      <c r="DM1076" s="35"/>
      <c r="DN1076" s="35"/>
      <c r="DO1076" s="35"/>
      <c r="DP1076" s="35"/>
      <c r="DQ1076" s="35"/>
      <c r="DR1076" s="35"/>
      <c r="DS1076" s="35"/>
      <c r="DT1076" s="35"/>
      <c r="DU1076" s="35"/>
      <c r="DV1076" s="35"/>
      <c r="DW1076" s="35"/>
      <c r="DX1076" s="35"/>
      <c r="DY1076" s="35"/>
      <c r="DZ1076" s="35"/>
      <c r="EA1076" s="35"/>
    </row>
    <row r="1077" spans="1:131" ht="11.25">
      <c r="A1077" s="1"/>
      <c r="B1077" s="1"/>
      <c r="C1077" s="1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58"/>
      <c r="O1077" s="58"/>
      <c r="P1077" s="58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  <c r="BQ1077" s="35"/>
      <c r="BR1077" s="35"/>
      <c r="BS1077" s="35"/>
      <c r="BT1077" s="35"/>
      <c r="BU1077" s="35"/>
      <c r="BV1077" s="35"/>
      <c r="BW1077" s="35"/>
      <c r="BX1077" s="35"/>
      <c r="BY1077" s="35"/>
      <c r="BZ1077" s="35"/>
      <c r="CA1077" s="35"/>
      <c r="CB1077" s="35"/>
      <c r="CC1077" s="35"/>
      <c r="CD1077" s="35"/>
      <c r="CE1077" s="35"/>
      <c r="CF1077" s="35"/>
      <c r="CG1077" s="35"/>
      <c r="CH1077" s="35"/>
      <c r="CI1077" s="35"/>
      <c r="CJ1077" s="35"/>
      <c r="CK1077" s="35"/>
      <c r="CL1077" s="35"/>
      <c r="CM1077" s="35"/>
      <c r="CN1077" s="35"/>
      <c r="CO1077" s="35"/>
      <c r="CP1077" s="35"/>
      <c r="CQ1077" s="35"/>
      <c r="CR1077" s="35"/>
      <c r="CS1077" s="35"/>
      <c r="CT1077" s="35"/>
      <c r="CU1077" s="35"/>
      <c r="CV1077" s="35"/>
      <c r="CW1077" s="35"/>
      <c r="CX1077" s="35"/>
      <c r="CY1077" s="35"/>
      <c r="CZ1077" s="35"/>
      <c r="DA1077" s="35"/>
      <c r="DB1077" s="35"/>
      <c r="DC1077" s="35"/>
      <c r="DD1077" s="35"/>
      <c r="DE1077" s="35"/>
      <c r="DF1077" s="35"/>
      <c r="DG1077" s="35"/>
      <c r="DH1077" s="35"/>
      <c r="DI1077" s="35"/>
      <c r="DJ1077" s="35"/>
      <c r="DK1077" s="35"/>
      <c r="DL1077" s="35"/>
      <c r="DM1077" s="35"/>
      <c r="DN1077" s="35"/>
      <c r="DO1077" s="35"/>
      <c r="DP1077" s="35"/>
      <c r="DQ1077" s="35"/>
      <c r="DR1077" s="35"/>
      <c r="DS1077" s="35"/>
      <c r="DT1077" s="35"/>
      <c r="DU1077" s="35"/>
      <c r="DV1077" s="35"/>
      <c r="DW1077" s="35"/>
      <c r="DX1077" s="35"/>
      <c r="DY1077" s="35"/>
      <c r="DZ1077" s="35"/>
      <c r="EA1077" s="35"/>
    </row>
    <row r="1078" spans="1:131" ht="11.25">
      <c r="A1078" s="1"/>
      <c r="B1078" s="1"/>
      <c r="C1078" s="1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58"/>
      <c r="O1078" s="58"/>
      <c r="P1078" s="58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  <c r="BG1078" s="35"/>
      <c r="BH1078" s="35"/>
      <c r="BI1078" s="35"/>
      <c r="BJ1078" s="35"/>
      <c r="BK1078" s="35"/>
      <c r="BL1078" s="35"/>
      <c r="BM1078" s="35"/>
      <c r="BN1078" s="35"/>
      <c r="BO1078" s="35"/>
      <c r="BP1078" s="35"/>
      <c r="BQ1078" s="35"/>
      <c r="BR1078" s="35"/>
      <c r="BS1078" s="35"/>
      <c r="BT1078" s="35"/>
      <c r="BU1078" s="35"/>
      <c r="BV1078" s="35"/>
      <c r="BW1078" s="35"/>
      <c r="BX1078" s="35"/>
      <c r="BY1078" s="35"/>
      <c r="BZ1078" s="35"/>
      <c r="CA1078" s="35"/>
      <c r="CB1078" s="35"/>
      <c r="CC1078" s="35"/>
      <c r="CD1078" s="35"/>
      <c r="CE1078" s="35"/>
      <c r="CF1078" s="35"/>
      <c r="CG1078" s="35"/>
      <c r="CH1078" s="35"/>
      <c r="CI1078" s="35"/>
      <c r="CJ1078" s="35"/>
      <c r="CK1078" s="35"/>
      <c r="CL1078" s="35"/>
      <c r="CM1078" s="35"/>
      <c r="CN1078" s="35"/>
      <c r="CO1078" s="35"/>
      <c r="CP1078" s="35"/>
      <c r="CQ1078" s="35"/>
      <c r="CR1078" s="35"/>
      <c r="CS1078" s="35"/>
      <c r="CT1078" s="35"/>
      <c r="CU1078" s="35"/>
      <c r="CV1078" s="35"/>
      <c r="CW1078" s="35"/>
      <c r="CX1078" s="35"/>
      <c r="CY1078" s="35"/>
      <c r="CZ1078" s="35"/>
      <c r="DA1078" s="35"/>
      <c r="DB1078" s="35"/>
      <c r="DC1078" s="35"/>
      <c r="DD1078" s="35"/>
      <c r="DE1078" s="35"/>
      <c r="DF1078" s="35"/>
      <c r="DG1078" s="35"/>
      <c r="DH1078" s="35"/>
      <c r="DI1078" s="35"/>
      <c r="DJ1078" s="35"/>
      <c r="DK1078" s="35"/>
      <c r="DL1078" s="35"/>
      <c r="DM1078" s="35"/>
      <c r="DN1078" s="35"/>
      <c r="DO1078" s="35"/>
      <c r="DP1078" s="35"/>
      <c r="DQ1078" s="35"/>
      <c r="DR1078" s="35"/>
      <c r="DS1078" s="35"/>
      <c r="DT1078" s="35"/>
      <c r="DU1078" s="35"/>
      <c r="DV1078" s="35"/>
      <c r="DW1078" s="35"/>
      <c r="DX1078" s="35"/>
      <c r="DY1078" s="35"/>
      <c r="DZ1078" s="35"/>
      <c r="EA1078" s="35"/>
    </row>
    <row r="1079" spans="1:131" ht="11.25">
      <c r="A1079" s="1"/>
      <c r="B1079" s="1"/>
      <c r="C1079" s="1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58"/>
      <c r="O1079" s="58"/>
      <c r="P1079" s="58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  <c r="BQ1079" s="35"/>
      <c r="BR1079" s="35"/>
      <c r="BS1079" s="35"/>
      <c r="BT1079" s="35"/>
      <c r="BU1079" s="35"/>
      <c r="BV1079" s="35"/>
      <c r="BW1079" s="35"/>
      <c r="BX1079" s="35"/>
      <c r="BY1079" s="35"/>
      <c r="BZ1079" s="35"/>
      <c r="CA1079" s="35"/>
      <c r="CB1079" s="35"/>
      <c r="CC1079" s="35"/>
      <c r="CD1079" s="35"/>
      <c r="CE1079" s="35"/>
      <c r="CF1079" s="35"/>
      <c r="CG1079" s="35"/>
      <c r="CH1079" s="35"/>
      <c r="CI1079" s="35"/>
      <c r="CJ1079" s="35"/>
      <c r="CK1079" s="35"/>
      <c r="CL1079" s="35"/>
      <c r="CM1079" s="35"/>
      <c r="CN1079" s="35"/>
      <c r="CO1079" s="35"/>
      <c r="CP1079" s="35"/>
      <c r="CQ1079" s="35"/>
      <c r="CR1079" s="35"/>
      <c r="CS1079" s="35"/>
      <c r="CT1079" s="35"/>
      <c r="CU1079" s="35"/>
      <c r="CV1079" s="35"/>
      <c r="CW1079" s="35"/>
      <c r="CX1079" s="35"/>
      <c r="CY1079" s="35"/>
      <c r="CZ1079" s="35"/>
      <c r="DA1079" s="35"/>
      <c r="DB1079" s="35"/>
      <c r="DC1079" s="35"/>
      <c r="DD1079" s="35"/>
      <c r="DE1079" s="35"/>
      <c r="DF1079" s="35"/>
      <c r="DG1079" s="35"/>
      <c r="DH1079" s="35"/>
      <c r="DI1079" s="35"/>
      <c r="DJ1079" s="35"/>
      <c r="DK1079" s="35"/>
      <c r="DL1079" s="35"/>
      <c r="DM1079" s="35"/>
      <c r="DN1079" s="35"/>
      <c r="DO1079" s="35"/>
      <c r="DP1079" s="35"/>
      <c r="DQ1079" s="35"/>
      <c r="DR1079" s="35"/>
      <c r="DS1079" s="35"/>
      <c r="DT1079" s="35"/>
      <c r="DU1079" s="35"/>
      <c r="DV1079" s="35"/>
      <c r="DW1079" s="35"/>
      <c r="DX1079" s="35"/>
      <c r="DY1079" s="35"/>
      <c r="DZ1079" s="35"/>
      <c r="EA1079" s="35"/>
    </row>
    <row r="1080" spans="1:131" ht="11.25">
      <c r="A1080" s="1"/>
      <c r="B1080" s="1"/>
      <c r="C1080" s="1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58"/>
      <c r="O1080" s="58"/>
      <c r="P1080" s="58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  <c r="BQ1080" s="35"/>
      <c r="BR1080" s="35"/>
      <c r="BS1080" s="35"/>
      <c r="BT1080" s="35"/>
      <c r="BU1080" s="35"/>
      <c r="BV1080" s="35"/>
      <c r="BW1080" s="35"/>
      <c r="BX1080" s="35"/>
      <c r="BY1080" s="35"/>
      <c r="BZ1080" s="35"/>
      <c r="CA1080" s="35"/>
      <c r="CB1080" s="35"/>
      <c r="CC1080" s="35"/>
      <c r="CD1080" s="35"/>
      <c r="CE1080" s="35"/>
      <c r="CF1080" s="35"/>
      <c r="CG1080" s="35"/>
      <c r="CH1080" s="35"/>
      <c r="CI1080" s="35"/>
      <c r="CJ1080" s="35"/>
      <c r="CK1080" s="35"/>
      <c r="CL1080" s="35"/>
      <c r="CM1080" s="35"/>
      <c r="CN1080" s="35"/>
      <c r="CO1080" s="35"/>
      <c r="CP1080" s="35"/>
      <c r="CQ1080" s="35"/>
      <c r="CR1080" s="35"/>
      <c r="CS1080" s="35"/>
      <c r="CT1080" s="35"/>
      <c r="CU1080" s="35"/>
      <c r="CV1080" s="35"/>
      <c r="CW1080" s="35"/>
      <c r="CX1080" s="35"/>
      <c r="CY1080" s="35"/>
      <c r="CZ1080" s="35"/>
      <c r="DA1080" s="35"/>
      <c r="DB1080" s="35"/>
      <c r="DC1080" s="35"/>
      <c r="DD1080" s="35"/>
      <c r="DE1080" s="35"/>
      <c r="DF1080" s="35"/>
      <c r="DG1080" s="35"/>
      <c r="DH1080" s="35"/>
      <c r="DI1080" s="35"/>
      <c r="DJ1080" s="35"/>
      <c r="DK1080" s="35"/>
      <c r="DL1080" s="35"/>
      <c r="DM1080" s="35"/>
      <c r="DN1080" s="35"/>
      <c r="DO1080" s="35"/>
      <c r="DP1080" s="35"/>
      <c r="DQ1080" s="35"/>
      <c r="DR1080" s="35"/>
      <c r="DS1080" s="35"/>
      <c r="DT1080" s="35"/>
      <c r="DU1080" s="35"/>
      <c r="DV1080" s="35"/>
      <c r="DW1080" s="35"/>
      <c r="DX1080" s="35"/>
      <c r="DY1080" s="35"/>
      <c r="DZ1080" s="35"/>
      <c r="EA1080" s="35"/>
    </row>
    <row r="1081" spans="1:131" ht="11.25">
      <c r="A1081" s="1"/>
      <c r="B1081" s="1"/>
      <c r="C1081" s="1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58"/>
      <c r="O1081" s="58"/>
      <c r="P1081" s="58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/>
      <c r="AV1081" s="35"/>
      <c r="AW1081" s="35"/>
      <c r="AX1081" s="35"/>
      <c r="AY1081" s="35"/>
      <c r="AZ1081" s="35"/>
      <c r="BA1081" s="35"/>
      <c r="BB1081" s="35"/>
      <c r="BC1081" s="35"/>
      <c r="BD1081" s="35"/>
      <c r="BE1081" s="35"/>
      <c r="BF1081" s="35"/>
      <c r="BG1081" s="35"/>
      <c r="BH1081" s="35"/>
      <c r="BI1081" s="35"/>
      <c r="BJ1081" s="35"/>
      <c r="BK1081" s="35"/>
      <c r="BL1081" s="35"/>
      <c r="BM1081" s="35"/>
      <c r="BN1081" s="35"/>
      <c r="BO1081" s="35"/>
      <c r="BP1081" s="35"/>
      <c r="BQ1081" s="35"/>
      <c r="BR1081" s="35"/>
      <c r="BS1081" s="35"/>
      <c r="BT1081" s="35"/>
      <c r="BU1081" s="35"/>
      <c r="BV1081" s="35"/>
      <c r="BW1081" s="35"/>
      <c r="BX1081" s="35"/>
      <c r="BY1081" s="35"/>
      <c r="BZ1081" s="35"/>
      <c r="CA1081" s="35"/>
      <c r="CB1081" s="35"/>
      <c r="CC1081" s="35"/>
      <c r="CD1081" s="35"/>
      <c r="CE1081" s="35"/>
      <c r="CF1081" s="35"/>
      <c r="CG1081" s="35"/>
      <c r="CH1081" s="35"/>
      <c r="CI1081" s="35"/>
      <c r="CJ1081" s="35"/>
      <c r="CK1081" s="35"/>
      <c r="CL1081" s="35"/>
      <c r="CM1081" s="35"/>
      <c r="CN1081" s="35"/>
      <c r="CO1081" s="35"/>
      <c r="CP1081" s="35"/>
      <c r="CQ1081" s="35"/>
      <c r="CR1081" s="35"/>
      <c r="CS1081" s="35"/>
      <c r="CT1081" s="35"/>
      <c r="CU1081" s="35"/>
      <c r="CV1081" s="35"/>
      <c r="CW1081" s="35"/>
      <c r="CX1081" s="35"/>
      <c r="CY1081" s="35"/>
      <c r="CZ1081" s="35"/>
      <c r="DA1081" s="35"/>
      <c r="DB1081" s="35"/>
      <c r="DC1081" s="35"/>
      <c r="DD1081" s="35"/>
      <c r="DE1081" s="35"/>
      <c r="DF1081" s="35"/>
      <c r="DG1081" s="35"/>
      <c r="DH1081" s="35"/>
      <c r="DI1081" s="35"/>
      <c r="DJ1081" s="35"/>
      <c r="DK1081" s="35"/>
      <c r="DL1081" s="35"/>
      <c r="DM1081" s="35"/>
      <c r="DN1081" s="35"/>
      <c r="DO1081" s="35"/>
      <c r="DP1081" s="35"/>
      <c r="DQ1081" s="35"/>
      <c r="DR1081" s="35"/>
      <c r="DS1081" s="35"/>
      <c r="DT1081" s="35"/>
      <c r="DU1081" s="35"/>
      <c r="DV1081" s="35"/>
      <c r="DW1081" s="35"/>
      <c r="DX1081" s="35"/>
      <c r="DY1081" s="35"/>
      <c r="DZ1081" s="35"/>
      <c r="EA1081" s="35"/>
    </row>
    <row r="1082" spans="1:131" ht="11.25">
      <c r="A1082" s="1"/>
      <c r="B1082" s="1"/>
      <c r="C1082" s="1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58"/>
      <c r="O1082" s="58"/>
      <c r="P1082" s="58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  <c r="BQ1082" s="35"/>
      <c r="BR1082" s="35"/>
      <c r="BS1082" s="35"/>
      <c r="BT1082" s="35"/>
      <c r="BU1082" s="35"/>
      <c r="BV1082" s="35"/>
      <c r="BW1082" s="35"/>
      <c r="BX1082" s="35"/>
      <c r="BY1082" s="35"/>
      <c r="BZ1082" s="35"/>
      <c r="CA1082" s="35"/>
      <c r="CB1082" s="35"/>
      <c r="CC1082" s="35"/>
      <c r="CD1082" s="35"/>
      <c r="CE1082" s="35"/>
      <c r="CF1082" s="35"/>
      <c r="CG1082" s="35"/>
      <c r="CH1082" s="35"/>
      <c r="CI1082" s="35"/>
      <c r="CJ1082" s="35"/>
      <c r="CK1082" s="35"/>
      <c r="CL1082" s="35"/>
      <c r="CM1082" s="35"/>
      <c r="CN1082" s="35"/>
      <c r="CO1082" s="35"/>
      <c r="CP1082" s="35"/>
      <c r="CQ1082" s="35"/>
      <c r="CR1082" s="35"/>
      <c r="CS1082" s="35"/>
      <c r="CT1082" s="35"/>
      <c r="CU1082" s="35"/>
      <c r="CV1082" s="35"/>
      <c r="CW1082" s="35"/>
      <c r="CX1082" s="35"/>
      <c r="CY1082" s="35"/>
      <c r="CZ1082" s="35"/>
      <c r="DA1082" s="35"/>
      <c r="DB1082" s="35"/>
      <c r="DC1082" s="35"/>
      <c r="DD1082" s="35"/>
      <c r="DE1082" s="35"/>
      <c r="DF1082" s="35"/>
      <c r="DG1082" s="35"/>
      <c r="DH1082" s="35"/>
      <c r="DI1082" s="35"/>
      <c r="DJ1082" s="35"/>
      <c r="DK1082" s="35"/>
      <c r="DL1082" s="35"/>
      <c r="DM1082" s="35"/>
      <c r="DN1082" s="35"/>
      <c r="DO1082" s="35"/>
      <c r="DP1082" s="35"/>
      <c r="DQ1082" s="35"/>
      <c r="DR1082" s="35"/>
      <c r="DS1082" s="35"/>
      <c r="DT1082" s="35"/>
      <c r="DU1082" s="35"/>
      <c r="DV1082" s="35"/>
      <c r="DW1082" s="35"/>
      <c r="DX1082" s="35"/>
      <c r="DY1082" s="35"/>
      <c r="DZ1082" s="35"/>
      <c r="EA1082" s="35"/>
    </row>
    <row r="1083" spans="1:131" ht="11.25">
      <c r="A1083" s="1"/>
      <c r="B1083" s="1"/>
      <c r="C1083" s="1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58"/>
      <c r="O1083" s="58"/>
      <c r="P1083" s="58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  <c r="BK1083" s="35"/>
      <c r="BL1083" s="35"/>
      <c r="BM1083" s="35"/>
      <c r="BN1083" s="35"/>
      <c r="BO1083" s="35"/>
      <c r="BP1083" s="35"/>
      <c r="BQ1083" s="35"/>
      <c r="BR1083" s="35"/>
      <c r="BS1083" s="35"/>
      <c r="BT1083" s="35"/>
      <c r="BU1083" s="35"/>
      <c r="BV1083" s="35"/>
      <c r="BW1083" s="35"/>
      <c r="BX1083" s="35"/>
      <c r="BY1083" s="35"/>
      <c r="BZ1083" s="35"/>
      <c r="CA1083" s="35"/>
      <c r="CB1083" s="35"/>
      <c r="CC1083" s="35"/>
      <c r="CD1083" s="35"/>
      <c r="CE1083" s="35"/>
      <c r="CF1083" s="35"/>
      <c r="CG1083" s="35"/>
      <c r="CH1083" s="35"/>
      <c r="CI1083" s="35"/>
      <c r="CJ1083" s="35"/>
      <c r="CK1083" s="35"/>
      <c r="CL1083" s="35"/>
      <c r="CM1083" s="35"/>
      <c r="CN1083" s="35"/>
      <c r="CO1083" s="35"/>
      <c r="CP1083" s="35"/>
      <c r="CQ1083" s="35"/>
      <c r="CR1083" s="35"/>
      <c r="CS1083" s="35"/>
      <c r="CT1083" s="35"/>
      <c r="CU1083" s="35"/>
      <c r="CV1083" s="35"/>
      <c r="CW1083" s="35"/>
      <c r="CX1083" s="35"/>
      <c r="CY1083" s="35"/>
      <c r="CZ1083" s="35"/>
      <c r="DA1083" s="35"/>
      <c r="DB1083" s="35"/>
      <c r="DC1083" s="35"/>
      <c r="DD1083" s="35"/>
      <c r="DE1083" s="35"/>
      <c r="DF1083" s="35"/>
      <c r="DG1083" s="35"/>
      <c r="DH1083" s="35"/>
      <c r="DI1083" s="35"/>
      <c r="DJ1083" s="35"/>
      <c r="DK1083" s="35"/>
      <c r="DL1083" s="35"/>
      <c r="DM1083" s="35"/>
      <c r="DN1083" s="35"/>
      <c r="DO1083" s="35"/>
      <c r="DP1083" s="35"/>
      <c r="DQ1083" s="35"/>
      <c r="DR1083" s="35"/>
      <c r="DS1083" s="35"/>
      <c r="DT1083" s="35"/>
      <c r="DU1083" s="35"/>
      <c r="DV1083" s="35"/>
      <c r="DW1083" s="35"/>
      <c r="DX1083" s="35"/>
      <c r="DY1083" s="35"/>
      <c r="DZ1083" s="35"/>
      <c r="EA1083" s="35"/>
    </row>
    <row r="1084" spans="1:131" ht="11.25">
      <c r="A1084" s="1"/>
      <c r="B1084" s="1"/>
      <c r="C1084" s="1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58"/>
      <c r="O1084" s="58"/>
      <c r="P1084" s="58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  <c r="BK1084" s="35"/>
      <c r="BL1084" s="35"/>
      <c r="BM1084" s="35"/>
      <c r="BN1084" s="35"/>
      <c r="BO1084" s="35"/>
      <c r="BP1084" s="35"/>
      <c r="BQ1084" s="35"/>
      <c r="BR1084" s="35"/>
      <c r="BS1084" s="35"/>
      <c r="BT1084" s="35"/>
      <c r="BU1084" s="35"/>
      <c r="BV1084" s="35"/>
      <c r="BW1084" s="35"/>
      <c r="BX1084" s="35"/>
      <c r="BY1084" s="35"/>
      <c r="BZ1084" s="35"/>
      <c r="CA1084" s="35"/>
      <c r="CB1084" s="35"/>
      <c r="CC1084" s="35"/>
      <c r="CD1084" s="35"/>
      <c r="CE1084" s="35"/>
      <c r="CF1084" s="35"/>
      <c r="CG1084" s="35"/>
      <c r="CH1084" s="35"/>
      <c r="CI1084" s="35"/>
      <c r="CJ1084" s="35"/>
      <c r="CK1084" s="35"/>
      <c r="CL1084" s="35"/>
      <c r="CM1084" s="35"/>
      <c r="CN1084" s="35"/>
      <c r="CO1084" s="35"/>
      <c r="CP1084" s="35"/>
      <c r="CQ1084" s="35"/>
      <c r="CR1084" s="35"/>
      <c r="CS1084" s="35"/>
      <c r="CT1084" s="35"/>
      <c r="CU1084" s="35"/>
      <c r="CV1084" s="35"/>
      <c r="CW1084" s="35"/>
      <c r="CX1084" s="35"/>
      <c r="CY1084" s="35"/>
      <c r="CZ1084" s="35"/>
      <c r="DA1084" s="35"/>
      <c r="DB1084" s="35"/>
      <c r="DC1084" s="35"/>
      <c r="DD1084" s="35"/>
      <c r="DE1084" s="35"/>
      <c r="DF1084" s="35"/>
      <c r="DG1084" s="35"/>
      <c r="DH1084" s="35"/>
      <c r="DI1084" s="35"/>
      <c r="DJ1084" s="35"/>
      <c r="DK1084" s="35"/>
      <c r="DL1084" s="35"/>
      <c r="DM1084" s="35"/>
      <c r="DN1084" s="35"/>
      <c r="DO1084" s="35"/>
      <c r="DP1084" s="35"/>
      <c r="DQ1084" s="35"/>
      <c r="DR1084" s="35"/>
      <c r="DS1084" s="35"/>
      <c r="DT1084" s="35"/>
      <c r="DU1084" s="35"/>
      <c r="DV1084" s="35"/>
      <c r="DW1084" s="35"/>
      <c r="DX1084" s="35"/>
      <c r="DY1084" s="35"/>
      <c r="DZ1084" s="35"/>
      <c r="EA1084" s="35"/>
    </row>
    <row r="1085" spans="1:131" ht="11.25">
      <c r="A1085" s="1"/>
      <c r="B1085" s="1"/>
      <c r="C1085" s="1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58"/>
      <c r="O1085" s="58"/>
      <c r="P1085" s="58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/>
      <c r="AQ1085" s="35"/>
      <c r="AR1085" s="35"/>
      <c r="AS1085" s="35"/>
      <c r="AT1085" s="35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  <c r="BG1085" s="35"/>
      <c r="BH1085" s="35"/>
      <c r="BI1085" s="35"/>
      <c r="BJ1085" s="35"/>
      <c r="BK1085" s="35"/>
      <c r="BL1085" s="35"/>
      <c r="BM1085" s="35"/>
      <c r="BN1085" s="35"/>
      <c r="BO1085" s="35"/>
      <c r="BP1085" s="35"/>
      <c r="BQ1085" s="35"/>
      <c r="BR1085" s="35"/>
      <c r="BS1085" s="35"/>
      <c r="BT1085" s="35"/>
      <c r="BU1085" s="35"/>
      <c r="BV1085" s="35"/>
      <c r="BW1085" s="35"/>
      <c r="BX1085" s="35"/>
      <c r="BY1085" s="35"/>
      <c r="BZ1085" s="35"/>
      <c r="CA1085" s="35"/>
      <c r="CB1085" s="35"/>
      <c r="CC1085" s="35"/>
      <c r="CD1085" s="35"/>
      <c r="CE1085" s="35"/>
      <c r="CF1085" s="35"/>
      <c r="CG1085" s="35"/>
      <c r="CH1085" s="35"/>
      <c r="CI1085" s="35"/>
      <c r="CJ1085" s="35"/>
      <c r="CK1085" s="35"/>
      <c r="CL1085" s="35"/>
      <c r="CM1085" s="35"/>
      <c r="CN1085" s="35"/>
      <c r="CO1085" s="35"/>
      <c r="CP1085" s="35"/>
      <c r="CQ1085" s="35"/>
      <c r="CR1085" s="35"/>
      <c r="CS1085" s="35"/>
      <c r="CT1085" s="35"/>
      <c r="CU1085" s="35"/>
      <c r="CV1085" s="35"/>
      <c r="CW1085" s="35"/>
      <c r="CX1085" s="35"/>
      <c r="CY1085" s="35"/>
      <c r="CZ1085" s="35"/>
      <c r="DA1085" s="35"/>
      <c r="DB1085" s="35"/>
      <c r="DC1085" s="35"/>
      <c r="DD1085" s="35"/>
      <c r="DE1085" s="35"/>
      <c r="DF1085" s="35"/>
      <c r="DG1085" s="35"/>
      <c r="DH1085" s="35"/>
      <c r="DI1085" s="35"/>
      <c r="DJ1085" s="35"/>
      <c r="DK1085" s="35"/>
      <c r="DL1085" s="35"/>
      <c r="DM1085" s="35"/>
      <c r="DN1085" s="35"/>
      <c r="DO1085" s="35"/>
      <c r="DP1085" s="35"/>
      <c r="DQ1085" s="35"/>
      <c r="DR1085" s="35"/>
      <c r="DS1085" s="35"/>
      <c r="DT1085" s="35"/>
      <c r="DU1085" s="35"/>
      <c r="DV1085" s="35"/>
      <c r="DW1085" s="35"/>
      <c r="DX1085" s="35"/>
      <c r="DY1085" s="35"/>
      <c r="DZ1085" s="35"/>
      <c r="EA1085" s="35"/>
    </row>
    <row r="1086" spans="1:131" ht="11.25">
      <c r="A1086" s="1"/>
      <c r="B1086" s="1"/>
      <c r="C1086" s="1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58"/>
      <c r="O1086" s="58"/>
      <c r="P1086" s="58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  <c r="AP1086" s="35"/>
      <c r="AQ1086" s="35"/>
      <c r="AR1086" s="35"/>
      <c r="AS1086" s="35"/>
      <c r="AT1086" s="35"/>
      <c r="AU1086" s="35"/>
      <c r="AV1086" s="35"/>
      <c r="AW1086" s="35"/>
      <c r="AX1086" s="35"/>
      <c r="AY1086" s="35"/>
      <c r="AZ1086" s="35"/>
      <c r="BA1086" s="35"/>
      <c r="BB1086" s="35"/>
      <c r="BC1086" s="35"/>
      <c r="BD1086" s="35"/>
      <c r="BE1086" s="35"/>
      <c r="BF1086" s="35"/>
      <c r="BG1086" s="35"/>
      <c r="BH1086" s="35"/>
      <c r="BI1086" s="35"/>
      <c r="BJ1086" s="35"/>
      <c r="BK1086" s="35"/>
      <c r="BL1086" s="35"/>
      <c r="BM1086" s="35"/>
      <c r="BN1086" s="35"/>
      <c r="BO1086" s="35"/>
      <c r="BP1086" s="35"/>
      <c r="BQ1086" s="35"/>
      <c r="BR1086" s="35"/>
      <c r="BS1086" s="35"/>
      <c r="BT1086" s="35"/>
      <c r="BU1086" s="35"/>
      <c r="BV1086" s="35"/>
      <c r="BW1086" s="35"/>
      <c r="BX1086" s="35"/>
      <c r="BY1086" s="35"/>
      <c r="BZ1086" s="35"/>
      <c r="CA1086" s="35"/>
      <c r="CB1086" s="35"/>
      <c r="CC1086" s="35"/>
      <c r="CD1086" s="35"/>
      <c r="CE1086" s="35"/>
      <c r="CF1086" s="35"/>
      <c r="CG1086" s="35"/>
      <c r="CH1086" s="35"/>
      <c r="CI1086" s="35"/>
      <c r="CJ1086" s="35"/>
      <c r="CK1086" s="35"/>
      <c r="CL1086" s="35"/>
      <c r="CM1086" s="35"/>
      <c r="CN1086" s="35"/>
      <c r="CO1086" s="35"/>
      <c r="CP1086" s="35"/>
      <c r="CQ1086" s="35"/>
      <c r="CR1086" s="35"/>
      <c r="CS1086" s="35"/>
      <c r="CT1086" s="35"/>
      <c r="CU1086" s="35"/>
      <c r="CV1086" s="35"/>
      <c r="CW1086" s="35"/>
      <c r="CX1086" s="35"/>
      <c r="CY1086" s="35"/>
      <c r="CZ1086" s="35"/>
      <c r="DA1086" s="35"/>
      <c r="DB1086" s="35"/>
      <c r="DC1086" s="35"/>
      <c r="DD1086" s="35"/>
      <c r="DE1086" s="35"/>
      <c r="DF1086" s="35"/>
      <c r="DG1086" s="35"/>
      <c r="DH1086" s="35"/>
      <c r="DI1086" s="35"/>
      <c r="DJ1086" s="35"/>
      <c r="DK1086" s="35"/>
      <c r="DL1086" s="35"/>
      <c r="DM1086" s="35"/>
      <c r="DN1086" s="35"/>
      <c r="DO1086" s="35"/>
      <c r="DP1086" s="35"/>
      <c r="DQ1086" s="35"/>
      <c r="DR1086" s="35"/>
      <c r="DS1086" s="35"/>
      <c r="DT1086" s="35"/>
      <c r="DU1086" s="35"/>
      <c r="DV1086" s="35"/>
      <c r="DW1086" s="35"/>
      <c r="DX1086" s="35"/>
      <c r="DY1086" s="35"/>
      <c r="DZ1086" s="35"/>
      <c r="EA1086" s="35"/>
    </row>
    <row r="1087" spans="1:131" ht="11.25">
      <c r="A1087" s="1"/>
      <c r="B1087" s="1"/>
      <c r="C1087" s="1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58"/>
      <c r="O1087" s="58"/>
      <c r="P1087" s="58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  <c r="AP1087" s="35"/>
      <c r="AQ1087" s="35"/>
      <c r="AR1087" s="35"/>
      <c r="AS1087" s="35"/>
      <c r="AT1087" s="35"/>
      <c r="AU1087" s="35"/>
      <c r="AV1087" s="35"/>
      <c r="AW1087" s="35"/>
      <c r="AX1087" s="35"/>
      <c r="AY1087" s="35"/>
      <c r="AZ1087" s="35"/>
      <c r="BA1087" s="35"/>
      <c r="BB1087" s="35"/>
      <c r="BC1087" s="35"/>
      <c r="BD1087" s="35"/>
      <c r="BE1087" s="35"/>
      <c r="BF1087" s="35"/>
      <c r="BG1087" s="35"/>
      <c r="BH1087" s="35"/>
      <c r="BI1087" s="35"/>
      <c r="BJ1087" s="35"/>
      <c r="BK1087" s="35"/>
      <c r="BL1087" s="35"/>
      <c r="BM1087" s="35"/>
      <c r="BN1087" s="35"/>
      <c r="BO1087" s="35"/>
      <c r="BP1087" s="35"/>
      <c r="BQ1087" s="35"/>
      <c r="BR1087" s="35"/>
      <c r="BS1087" s="35"/>
      <c r="BT1087" s="35"/>
      <c r="BU1087" s="35"/>
      <c r="BV1087" s="35"/>
      <c r="BW1087" s="35"/>
      <c r="BX1087" s="35"/>
      <c r="BY1087" s="35"/>
      <c r="BZ1087" s="35"/>
      <c r="CA1087" s="35"/>
      <c r="CB1087" s="35"/>
      <c r="CC1087" s="35"/>
      <c r="CD1087" s="35"/>
      <c r="CE1087" s="35"/>
      <c r="CF1087" s="35"/>
      <c r="CG1087" s="35"/>
      <c r="CH1087" s="35"/>
      <c r="CI1087" s="35"/>
      <c r="CJ1087" s="35"/>
      <c r="CK1087" s="35"/>
      <c r="CL1087" s="35"/>
      <c r="CM1087" s="35"/>
      <c r="CN1087" s="35"/>
      <c r="CO1087" s="35"/>
      <c r="CP1087" s="35"/>
      <c r="CQ1087" s="35"/>
      <c r="CR1087" s="35"/>
      <c r="CS1087" s="35"/>
      <c r="CT1087" s="35"/>
      <c r="CU1087" s="35"/>
      <c r="CV1087" s="35"/>
      <c r="CW1087" s="35"/>
      <c r="CX1087" s="35"/>
      <c r="CY1087" s="35"/>
      <c r="CZ1087" s="35"/>
      <c r="DA1087" s="35"/>
      <c r="DB1087" s="35"/>
      <c r="DC1087" s="35"/>
      <c r="DD1087" s="35"/>
      <c r="DE1087" s="35"/>
      <c r="DF1087" s="35"/>
      <c r="DG1087" s="35"/>
      <c r="DH1087" s="35"/>
      <c r="DI1087" s="35"/>
      <c r="DJ1087" s="35"/>
      <c r="DK1087" s="35"/>
      <c r="DL1087" s="35"/>
      <c r="DM1087" s="35"/>
      <c r="DN1087" s="35"/>
      <c r="DO1087" s="35"/>
      <c r="DP1087" s="35"/>
      <c r="DQ1087" s="35"/>
      <c r="DR1087" s="35"/>
      <c r="DS1087" s="35"/>
      <c r="DT1087" s="35"/>
      <c r="DU1087" s="35"/>
      <c r="DV1087" s="35"/>
      <c r="DW1087" s="35"/>
      <c r="DX1087" s="35"/>
      <c r="DY1087" s="35"/>
      <c r="DZ1087" s="35"/>
      <c r="EA1087" s="35"/>
    </row>
    <row r="1088" spans="1:131" ht="11.25">
      <c r="A1088" s="1"/>
      <c r="B1088" s="1"/>
      <c r="C1088" s="1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58"/>
      <c r="O1088" s="58"/>
      <c r="P1088" s="58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/>
      <c r="AV1088" s="35"/>
      <c r="AW1088" s="35"/>
      <c r="AX1088" s="35"/>
      <c r="AY1088" s="35"/>
      <c r="AZ1088" s="35"/>
      <c r="BA1088" s="35"/>
      <c r="BB1088" s="35"/>
      <c r="BC1088" s="35"/>
      <c r="BD1088" s="35"/>
      <c r="BE1088" s="35"/>
      <c r="BF1088" s="35"/>
      <c r="BG1088" s="35"/>
      <c r="BH1088" s="35"/>
      <c r="BI1088" s="35"/>
      <c r="BJ1088" s="35"/>
      <c r="BK1088" s="35"/>
      <c r="BL1088" s="35"/>
      <c r="BM1088" s="35"/>
      <c r="BN1088" s="35"/>
      <c r="BO1088" s="35"/>
      <c r="BP1088" s="35"/>
      <c r="BQ1088" s="35"/>
      <c r="BR1088" s="35"/>
      <c r="BS1088" s="35"/>
      <c r="BT1088" s="35"/>
      <c r="BU1088" s="35"/>
      <c r="BV1088" s="35"/>
      <c r="BW1088" s="35"/>
      <c r="BX1088" s="35"/>
      <c r="BY1088" s="35"/>
      <c r="BZ1088" s="35"/>
      <c r="CA1088" s="35"/>
      <c r="CB1088" s="35"/>
      <c r="CC1088" s="35"/>
      <c r="CD1088" s="35"/>
      <c r="CE1088" s="35"/>
      <c r="CF1088" s="35"/>
      <c r="CG1088" s="35"/>
      <c r="CH1088" s="35"/>
      <c r="CI1088" s="35"/>
      <c r="CJ1088" s="35"/>
      <c r="CK1088" s="35"/>
      <c r="CL1088" s="35"/>
      <c r="CM1088" s="35"/>
      <c r="CN1088" s="35"/>
      <c r="CO1088" s="35"/>
      <c r="CP1088" s="35"/>
      <c r="CQ1088" s="35"/>
      <c r="CR1088" s="35"/>
      <c r="CS1088" s="35"/>
      <c r="CT1088" s="35"/>
      <c r="CU1088" s="35"/>
      <c r="CV1088" s="35"/>
      <c r="CW1088" s="35"/>
      <c r="CX1088" s="35"/>
      <c r="CY1088" s="35"/>
      <c r="CZ1088" s="35"/>
      <c r="DA1088" s="35"/>
      <c r="DB1088" s="35"/>
      <c r="DC1088" s="35"/>
      <c r="DD1088" s="35"/>
      <c r="DE1088" s="35"/>
      <c r="DF1088" s="35"/>
      <c r="DG1088" s="35"/>
      <c r="DH1088" s="35"/>
      <c r="DI1088" s="35"/>
      <c r="DJ1088" s="35"/>
      <c r="DK1088" s="35"/>
      <c r="DL1088" s="35"/>
      <c r="DM1088" s="35"/>
      <c r="DN1088" s="35"/>
      <c r="DO1088" s="35"/>
      <c r="DP1088" s="35"/>
      <c r="DQ1088" s="35"/>
      <c r="DR1088" s="35"/>
      <c r="DS1088" s="35"/>
      <c r="DT1088" s="35"/>
      <c r="DU1088" s="35"/>
      <c r="DV1088" s="35"/>
      <c r="DW1088" s="35"/>
      <c r="DX1088" s="35"/>
      <c r="DY1088" s="35"/>
      <c r="DZ1088" s="35"/>
      <c r="EA1088" s="35"/>
    </row>
    <row r="1089" spans="1:131" ht="11.25">
      <c r="A1089" s="1"/>
      <c r="B1089" s="1"/>
      <c r="C1089" s="1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58"/>
      <c r="O1089" s="58"/>
      <c r="P1089" s="58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/>
      <c r="AQ1089" s="35"/>
      <c r="AR1089" s="35"/>
      <c r="AS1089" s="35"/>
      <c r="AT1089" s="35"/>
      <c r="AU1089" s="35"/>
      <c r="AV1089" s="35"/>
      <c r="AW1089" s="35"/>
      <c r="AX1089" s="35"/>
      <c r="AY1089" s="35"/>
      <c r="AZ1089" s="35"/>
      <c r="BA1089" s="35"/>
      <c r="BB1089" s="35"/>
      <c r="BC1089" s="35"/>
      <c r="BD1089" s="35"/>
      <c r="BE1089" s="35"/>
      <c r="BF1089" s="35"/>
      <c r="BG1089" s="35"/>
      <c r="BH1089" s="35"/>
      <c r="BI1089" s="35"/>
      <c r="BJ1089" s="35"/>
      <c r="BK1089" s="35"/>
      <c r="BL1089" s="35"/>
      <c r="BM1089" s="35"/>
      <c r="BN1089" s="35"/>
      <c r="BO1089" s="35"/>
      <c r="BP1089" s="35"/>
      <c r="BQ1089" s="35"/>
      <c r="BR1089" s="35"/>
      <c r="BS1089" s="35"/>
      <c r="BT1089" s="35"/>
      <c r="BU1089" s="35"/>
      <c r="BV1089" s="35"/>
      <c r="BW1089" s="35"/>
      <c r="BX1089" s="35"/>
      <c r="BY1089" s="35"/>
      <c r="BZ1089" s="35"/>
      <c r="CA1089" s="35"/>
      <c r="CB1089" s="35"/>
      <c r="CC1089" s="35"/>
      <c r="CD1089" s="35"/>
      <c r="CE1089" s="35"/>
      <c r="CF1089" s="35"/>
      <c r="CG1089" s="35"/>
      <c r="CH1089" s="35"/>
      <c r="CI1089" s="35"/>
      <c r="CJ1089" s="35"/>
      <c r="CK1089" s="35"/>
      <c r="CL1089" s="35"/>
      <c r="CM1089" s="35"/>
      <c r="CN1089" s="35"/>
      <c r="CO1089" s="35"/>
      <c r="CP1089" s="35"/>
      <c r="CQ1089" s="35"/>
      <c r="CR1089" s="35"/>
      <c r="CS1089" s="35"/>
      <c r="CT1089" s="35"/>
      <c r="CU1089" s="35"/>
      <c r="CV1089" s="35"/>
      <c r="CW1089" s="35"/>
      <c r="CX1089" s="35"/>
      <c r="CY1089" s="35"/>
      <c r="CZ1089" s="35"/>
      <c r="DA1089" s="35"/>
      <c r="DB1089" s="35"/>
      <c r="DC1089" s="35"/>
      <c r="DD1089" s="35"/>
      <c r="DE1089" s="35"/>
      <c r="DF1089" s="35"/>
      <c r="DG1089" s="35"/>
      <c r="DH1089" s="35"/>
      <c r="DI1089" s="35"/>
      <c r="DJ1089" s="35"/>
      <c r="DK1089" s="35"/>
      <c r="DL1089" s="35"/>
      <c r="DM1089" s="35"/>
      <c r="DN1089" s="35"/>
      <c r="DO1089" s="35"/>
      <c r="DP1089" s="35"/>
      <c r="DQ1089" s="35"/>
      <c r="DR1089" s="35"/>
      <c r="DS1089" s="35"/>
      <c r="DT1089" s="35"/>
      <c r="DU1089" s="35"/>
      <c r="DV1089" s="35"/>
      <c r="DW1089" s="35"/>
      <c r="DX1089" s="35"/>
      <c r="DY1089" s="35"/>
      <c r="DZ1089" s="35"/>
      <c r="EA1089" s="35"/>
    </row>
    <row r="1090" spans="1:131" ht="11.25">
      <c r="A1090" s="1"/>
      <c r="B1090" s="1"/>
      <c r="C1090" s="1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58"/>
      <c r="O1090" s="58"/>
      <c r="P1090" s="58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/>
      <c r="AV1090" s="35"/>
      <c r="AW1090" s="35"/>
      <c r="AX1090" s="35"/>
      <c r="AY1090" s="35"/>
      <c r="AZ1090" s="35"/>
      <c r="BA1090" s="35"/>
      <c r="BB1090" s="35"/>
      <c r="BC1090" s="35"/>
      <c r="BD1090" s="35"/>
      <c r="BE1090" s="35"/>
      <c r="BF1090" s="35"/>
      <c r="BG1090" s="35"/>
      <c r="BH1090" s="35"/>
      <c r="BI1090" s="35"/>
      <c r="BJ1090" s="35"/>
      <c r="BK1090" s="35"/>
      <c r="BL1090" s="35"/>
      <c r="BM1090" s="35"/>
      <c r="BN1090" s="35"/>
      <c r="BO1090" s="35"/>
      <c r="BP1090" s="35"/>
      <c r="BQ1090" s="35"/>
      <c r="BR1090" s="35"/>
      <c r="BS1090" s="35"/>
      <c r="BT1090" s="35"/>
      <c r="BU1090" s="35"/>
      <c r="BV1090" s="35"/>
      <c r="BW1090" s="35"/>
      <c r="BX1090" s="35"/>
      <c r="BY1090" s="35"/>
      <c r="BZ1090" s="35"/>
      <c r="CA1090" s="35"/>
      <c r="CB1090" s="35"/>
      <c r="CC1090" s="35"/>
      <c r="CD1090" s="35"/>
      <c r="CE1090" s="35"/>
      <c r="CF1090" s="35"/>
      <c r="CG1090" s="35"/>
      <c r="CH1090" s="35"/>
      <c r="CI1090" s="35"/>
      <c r="CJ1090" s="35"/>
      <c r="CK1090" s="35"/>
      <c r="CL1090" s="35"/>
      <c r="CM1090" s="35"/>
      <c r="CN1090" s="35"/>
      <c r="CO1090" s="35"/>
      <c r="CP1090" s="35"/>
      <c r="CQ1090" s="35"/>
      <c r="CR1090" s="35"/>
      <c r="CS1090" s="35"/>
      <c r="CT1090" s="35"/>
      <c r="CU1090" s="35"/>
      <c r="CV1090" s="35"/>
      <c r="CW1090" s="35"/>
      <c r="CX1090" s="35"/>
      <c r="CY1090" s="35"/>
      <c r="CZ1090" s="35"/>
      <c r="DA1090" s="35"/>
      <c r="DB1090" s="35"/>
      <c r="DC1090" s="35"/>
      <c r="DD1090" s="35"/>
      <c r="DE1090" s="35"/>
      <c r="DF1090" s="35"/>
      <c r="DG1090" s="35"/>
      <c r="DH1090" s="35"/>
      <c r="DI1090" s="35"/>
      <c r="DJ1090" s="35"/>
      <c r="DK1090" s="35"/>
      <c r="DL1090" s="35"/>
      <c r="DM1090" s="35"/>
      <c r="DN1090" s="35"/>
      <c r="DO1090" s="35"/>
      <c r="DP1090" s="35"/>
      <c r="DQ1090" s="35"/>
      <c r="DR1090" s="35"/>
      <c r="DS1090" s="35"/>
      <c r="DT1090" s="35"/>
      <c r="DU1090" s="35"/>
      <c r="DV1090" s="35"/>
      <c r="DW1090" s="35"/>
      <c r="DX1090" s="35"/>
      <c r="DY1090" s="35"/>
      <c r="DZ1090" s="35"/>
      <c r="EA1090" s="35"/>
    </row>
    <row r="1091" spans="1:131" ht="11.25">
      <c r="A1091" s="1"/>
      <c r="B1091" s="1"/>
      <c r="C1091" s="1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58"/>
      <c r="O1091" s="58"/>
      <c r="P1091" s="58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/>
      <c r="AV1091" s="35"/>
      <c r="AW1091" s="35"/>
      <c r="AX1091" s="35"/>
      <c r="AY1091" s="35"/>
      <c r="AZ1091" s="35"/>
      <c r="BA1091" s="35"/>
      <c r="BB1091" s="35"/>
      <c r="BC1091" s="35"/>
      <c r="BD1091" s="35"/>
      <c r="BE1091" s="35"/>
      <c r="BF1091" s="35"/>
      <c r="BG1091" s="35"/>
      <c r="BH1091" s="35"/>
      <c r="BI1091" s="35"/>
      <c r="BJ1091" s="35"/>
      <c r="BK1091" s="35"/>
      <c r="BL1091" s="35"/>
      <c r="BM1091" s="35"/>
      <c r="BN1091" s="35"/>
      <c r="BO1091" s="35"/>
      <c r="BP1091" s="35"/>
      <c r="BQ1091" s="35"/>
      <c r="BR1091" s="35"/>
      <c r="BS1091" s="35"/>
      <c r="BT1091" s="35"/>
      <c r="BU1091" s="35"/>
      <c r="BV1091" s="35"/>
      <c r="BW1091" s="35"/>
      <c r="BX1091" s="35"/>
      <c r="BY1091" s="35"/>
      <c r="BZ1091" s="35"/>
      <c r="CA1091" s="35"/>
      <c r="CB1091" s="35"/>
      <c r="CC1091" s="35"/>
      <c r="CD1091" s="35"/>
      <c r="CE1091" s="35"/>
      <c r="CF1091" s="35"/>
      <c r="CG1091" s="35"/>
      <c r="CH1091" s="35"/>
      <c r="CI1091" s="35"/>
      <c r="CJ1091" s="35"/>
      <c r="CK1091" s="35"/>
      <c r="CL1091" s="35"/>
      <c r="CM1091" s="35"/>
      <c r="CN1091" s="35"/>
      <c r="CO1091" s="35"/>
      <c r="CP1091" s="35"/>
      <c r="CQ1091" s="35"/>
      <c r="CR1091" s="35"/>
      <c r="CS1091" s="35"/>
      <c r="CT1091" s="35"/>
      <c r="CU1091" s="35"/>
      <c r="CV1091" s="35"/>
      <c r="CW1091" s="35"/>
      <c r="CX1091" s="35"/>
      <c r="CY1091" s="35"/>
      <c r="CZ1091" s="35"/>
      <c r="DA1091" s="35"/>
      <c r="DB1091" s="35"/>
      <c r="DC1091" s="35"/>
      <c r="DD1091" s="35"/>
      <c r="DE1091" s="35"/>
      <c r="DF1091" s="35"/>
      <c r="DG1091" s="35"/>
      <c r="DH1091" s="35"/>
      <c r="DI1091" s="35"/>
      <c r="DJ1091" s="35"/>
      <c r="DK1091" s="35"/>
      <c r="DL1091" s="35"/>
      <c r="DM1091" s="35"/>
      <c r="DN1091" s="35"/>
      <c r="DO1091" s="35"/>
      <c r="DP1091" s="35"/>
      <c r="DQ1091" s="35"/>
      <c r="DR1091" s="35"/>
      <c r="DS1091" s="35"/>
      <c r="DT1091" s="35"/>
      <c r="DU1091" s="35"/>
      <c r="DV1091" s="35"/>
      <c r="DW1091" s="35"/>
      <c r="DX1091" s="35"/>
      <c r="DY1091" s="35"/>
      <c r="DZ1091" s="35"/>
      <c r="EA1091" s="35"/>
    </row>
  </sheetData>
  <sheetProtection/>
  <mergeCells count="21">
    <mergeCell ref="O990:P990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993:B993"/>
    <mergeCell ref="F15:F16"/>
    <mergeCell ref="D14:F14"/>
    <mergeCell ref="G15:I15"/>
    <mergeCell ref="A990:D990"/>
    <mergeCell ref="A14:A16"/>
    <mergeCell ref="B14:B16"/>
    <mergeCell ref="C14:C16"/>
  </mergeCells>
  <printOptions horizontalCentered="1"/>
  <pageMargins left="0" right="0" top="0.9448818897637796" bottom="0.15748031496062992" header="0" footer="0"/>
  <pageSetup fitToHeight="2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2021-06-09T12:16:05Z</cp:lastPrinted>
  <dcterms:created xsi:type="dcterms:W3CDTF">2014-04-22T08:24:49Z</dcterms:created>
  <dcterms:modified xsi:type="dcterms:W3CDTF">2021-06-10T10:15:57Z</dcterms:modified>
  <cp:category/>
  <cp:version/>
  <cp:contentType/>
  <cp:contentStatus/>
</cp:coreProperties>
</file>