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my.local\depdata\Users_DFEI\Tkachenko7\Входящие\Програма 2022-2024\Програма\редаговане\"/>
    </mc:Choice>
  </mc:AlternateContent>
  <bookViews>
    <workbookView xWindow="0" yWindow="0" windowWidth="28800" windowHeight="12300"/>
  </bookViews>
  <sheets>
    <sheet name="Лист1" sheetId="1" r:id="rId1"/>
    <sheet name="Лист1 (2)" sheetId="2" r:id="rId2"/>
    <sheet name="Лист1 (3)" sheetId="3" r:id="rId3"/>
  </sheets>
  <definedNames>
    <definedName name="_xlnm.Print_Area" localSheetId="0">Лист1!$A$2:$I$53</definedName>
    <definedName name="_xlnm.Print_Area" localSheetId="1">'Лист1 (2)'!$A$2:$H$49</definedName>
    <definedName name="_xlnm.Print_Area" localSheetId="2">'Лист1 (3)'!$A$2:$H$34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E27" i="1"/>
  <c r="I30" i="1" l="1"/>
  <c r="H33" i="1"/>
  <c r="I29" i="1"/>
  <c r="H31" i="1"/>
  <c r="G32" i="1"/>
  <c r="G43" i="1"/>
  <c r="H43" i="1" s="1"/>
  <c r="H40" i="1"/>
  <c r="H39" i="1"/>
  <c r="G38" i="1"/>
  <c r="H37" i="1"/>
  <c r="I37" i="1" s="1"/>
  <c r="I41" i="1" s="1"/>
  <c r="G36" i="1"/>
  <c r="G14" i="1"/>
  <c r="I25" i="1"/>
  <c r="I22" i="1"/>
  <c r="H24" i="1"/>
  <c r="I23" i="1"/>
  <c r="I15" i="1"/>
  <c r="G17" i="1"/>
  <c r="H13" i="1"/>
  <c r="H18" i="1"/>
  <c r="I16" i="1"/>
  <c r="H26" i="1"/>
  <c r="H19" i="1"/>
  <c r="H21" i="1"/>
  <c r="G20" i="1"/>
  <c r="I27" i="1" l="1"/>
  <c r="H32" i="1"/>
  <c r="I32" i="1" s="1"/>
  <c r="G34" i="1"/>
  <c r="I31" i="1"/>
  <c r="H20" i="3"/>
  <c r="K20" i="3"/>
  <c r="I34" i="1" l="1"/>
  <c r="H34" i="1"/>
  <c r="J30" i="3"/>
  <c r="J32" i="3" s="1"/>
  <c r="I30" i="3"/>
  <c r="I32" i="3" s="1"/>
  <c r="G30" i="3"/>
  <c r="G32" i="3" s="1"/>
  <c r="F30" i="3"/>
  <c r="F32" i="3" s="1"/>
  <c r="E30" i="3"/>
  <c r="E32" i="3" s="1"/>
  <c r="J29" i="3"/>
  <c r="I29" i="3"/>
  <c r="G29" i="3"/>
  <c r="F29" i="3"/>
  <c r="E29" i="3"/>
  <c r="L28" i="3"/>
  <c r="H28" i="3" s="1"/>
  <c r="H30" i="3" s="1"/>
  <c r="H32" i="3" s="1"/>
  <c r="L27" i="3"/>
  <c r="H27" i="3" s="1"/>
  <c r="H29" i="3" s="1"/>
  <c r="J25" i="3"/>
  <c r="I25" i="3"/>
  <c r="G25" i="3"/>
  <c r="F25" i="3"/>
  <c r="E25" i="3"/>
  <c r="L24" i="3"/>
  <c r="H24" i="3" s="1"/>
  <c r="L23" i="3"/>
  <c r="H23" i="3" s="1"/>
  <c r="J21" i="3"/>
  <c r="I21" i="3"/>
  <c r="G21" i="3"/>
  <c r="F21" i="3"/>
  <c r="E21" i="3"/>
  <c r="L20" i="3"/>
  <c r="L19" i="3"/>
  <c r="H19" i="3" s="1"/>
  <c r="J17" i="3"/>
  <c r="I17" i="3"/>
  <c r="G17" i="3"/>
  <c r="F17" i="3"/>
  <c r="E17" i="3"/>
  <c r="O16" i="3"/>
  <c r="L16" i="3"/>
  <c r="H16" i="3" s="1"/>
  <c r="P15" i="3"/>
  <c r="O15" i="3"/>
  <c r="L15" i="3"/>
  <c r="H15" i="3" s="1"/>
  <c r="N15" i="3" s="1"/>
  <c r="K14" i="3"/>
  <c r="L14" i="3" s="1"/>
  <c r="H14" i="3" s="1"/>
  <c r="N14" i="3" s="1"/>
  <c r="O13" i="3"/>
  <c r="L13" i="3"/>
  <c r="H13" i="3" s="1"/>
  <c r="L43" i="2"/>
  <c r="H43" i="2" s="1"/>
  <c r="H42" i="2"/>
  <c r="H36" i="2"/>
  <c r="H37" i="2"/>
  <c r="H38" i="2"/>
  <c r="H39" i="2"/>
  <c r="H35" i="2"/>
  <c r="H33" i="2"/>
  <c r="H30" i="2"/>
  <c r="H31" i="2"/>
  <c r="H32" i="2"/>
  <c r="H29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13" i="2"/>
  <c r="L17" i="2"/>
  <c r="L20" i="2"/>
  <c r="L21" i="2"/>
  <c r="L30" i="2"/>
  <c r="L32" i="2"/>
  <c r="L35" i="2"/>
  <c r="L37" i="2"/>
  <c r="L42" i="2"/>
  <c r="L14" i="2"/>
  <c r="K17" i="2"/>
  <c r="R17" i="3" l="1"/>
  <c r="H21" i="3"/>
  <c r="N21" i="3" s="1"/>
  <c r="H25" i="3"/>
  <c r="R21" i="3"/>
  <c r="E31" i="3"/>
  <c r="J31" i="3"/>
  <c r="R31" i="3" s="1"/>
  <c r="F31" i="3"/>
  <c r="G31" i="3"/>
  <c r="R32" i="3"/>
  <c r="I31" i="3"/>
  <c r="H17" i="3"/>
  <c r="N17" i="3" s="1"/>
  <c r="O17" i="3" s="1"/>
  <c r="N29" i="3"/>
  <c r="O29" i="3" s="1"/>
  <c r="P29" i="3" s="1"/>
  <c r="R29" i="3"/>
  <c r="F47" i="2"/>
  <c r="F45" i="2"/>
  <c r="F44" i="2"/>
  <c r="F40" i="2"/>
  <c r="H31" i="3" l="1"/>
  <c r="N32" i="3" s="1"/>
  <c r="O21" i="3"/>
  <c r="P21" i="3" s="1"/>
  <c r="P17" i="3"/>
  <c r="F33" i="2"/>
  <c r="F46" i="2" s="1"/>
  <c r="I47" i="2"/>
  <c r="J45" i="2"/>
  <c r="J47" i="2" s="1"/>
  <c r="I45" i="2"/>
  <c r="H45" i="2"/>
  <c r="H47" i="2" s="1"/>
  <c r="G45" i="2"/>
  <c r="G47" i="2" s="1"/>
  <c r="E45" i="2"/>
  <c r="E47" i="2" s="1"/>
  <c r="J44" i="2"/>
  <c r="R44" i="2" s="1"/>
  <c r="I44" i="2"/>
  <c r="I46" i="2" s="1"/>
  <c r="H44" i="2"/>
  <c r="G44" i="2"/>
  <c r="E44" i="2"/>
  <c r="J40" i="2"/>
  <c r="I40" i="2"/>
  <c r="H40" i="2"/>
  <c r="G40" i="2"/>
  <c r="E40" i="2"/>
  <c r="J33" i="2"/>
  <c r="I33" i="2"/>
  <c r="G33" i="2"/>
  <c r="E33" i="2"/>
  <c r="J27" i="2"/>
  <c r="R27" i="2" s="1"/>
  <c r="I27" i="2"/>
  <c r="H27" i="2"/>
  <c r="G27" i="2"/>
  <c r="F27" i="2"/>
  <c r="E27" i="2"/>
  <c r="P26" i="2"/>
  <c r="N25" i="2"/>
  <c r="P24" i="2"/>
  <c r="N24" i="2"/>
  <c r="O23" i="2"/>
  <c r="P22" i="2"/>
  <c r="O21" i="2"/>
  <c r="P20" i="2"/>
  <c r="O20" i="2"/>
  <c r="N20" i="2"/>
  <c r="N19" i="2"/>
  <c r="N17" i="2"/>
  <c r="O16" i="2"/>
  <c r="N16" i="2"/>
  <c r="P15" i="2"/>
  <c r="O15" i="2"/>
  <c r="N15" i="2"/>
  <c r="O14" i="2"/>
  <c r="P13" i="2"/>
  <c r="O13" i="2"/>
  <c r="N33" i="2" l="1"/>
  <c r="O33" i="2" s="1"/>
  <c r="P33" i="2" s="1"/>
  <c r="E46" i="2"/>
  <c r="N44" i="2"/>
  <c r="O44" i="2" s="1"/>
  <c r="P44" i="2" s="1"/>
  <c r="R47" i="2"/>
  <c r="G46" i="2"/>
  <c r="N27" i="2"/>
  <c r="O27" i="2" s="1"/>
  <c r="R33" i="2"/>
  <c r="J46" i="2"/>
  <c r="H46" i="2"/>
  <c r="F44" i="1"/>
  <c r="G44" i="1"/>
  <c r="H44" i="1"/>
  <c r="I44" i="1"/>
  <c r="E44" i="1"/>
  <c r="F41" i="1"/>
  <c r="G41" i="1"/>
  <c r="H41" i="1"/>
  <c r="E41" i="1"/>
  <c r="F27" i="1"/>
  <c r="G27" i="1"/>
  <c r="H27" i="1"/>
  <c r="E45" i="1" l="1"/>
  <c r="F45" i="1"/>
  <c r="I45" i="1"/>
  <c r="G45" i="1"/>
  <c r="H45" i="1"/>
  <c r="P27" i="2"/>
  <c r="N47" i="2"/>
  <c r="R46" i="2"/>
</calcChain>
</file>

<file path=xl/sharedStrings.xml><?xml version="1.0" encoding="utf-8"?>
<sst xmlns="http://schemas.openxmlformats.org/spreadsheetml/2006/main" count="371" uniqueCount="81">
  <si>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</si>
  <si>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</si>
  <si>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</si>
  <si>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</si>
  <si>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</si>
  <si>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</si>
  <si>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</si>
  <si>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</si>
  <si>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</si>
  <si>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</si>
  <si>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</si>
  <si>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</si>
  <si>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</si>
  <si>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</si>
  <si>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</si>
  <si>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</si>
  <si>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</si>
  <si>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</si>
  <si>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</si>
  <si>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</si>
  <si>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</si>
  <si>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</si>
  <si>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Найменування енергоресурсу</t>
  </si>
  <si>
    <t>Динаміка споживання</t>
  </si>
  <si>
    <t>КУ ССШ № 7 ім. М. Савченка СМР по вул. Л. Українки, 23</t>
  </si>
  <si>
    <t>КУ ССШ № 2  по вул. Г.Кондратьєва,76</t>
  </si>
  <si>
    <t>КУ ССШ № 29 по вул. Заливна, 25</t>
  </si>
  <si>
    <t>ДМШ № 1 по вул. Д.Галицького, 73</t>
  </si>
  <si>
    <t>Бібліотека-філія № 7 по вул. Г.Кондрат`єва, 140</t>
  </si>
  <si>
    <t>Бібліотека-філія № 14 по вул. М.Лушпи, 54</t>
  </si>
  <si>
    <t xml:space="preserve">2020 рік </t>
  </si>
  <si>
    <t>2021 рік</t>
  </si>
  <si>
    <t>2022 рік</t>
  </si>
  <si>
    <t>Електрична енергія</t>
  </si>
  <si>
    <t>МВт*год</t>
  </si>
  <si>
    <t xml:space="preserve">Сумський міський голова </t>
  </si>
  <si>
    <t>О.М. Лисенко</t>
  </si>
  <si>
    <t>Виконавець: Липова С.А.</t>
  </si>
  <si>
    <t>12.</t>
  </si>
  <si>
    <t>13.</t>
  </si>
  <si>
    <t>14.</t>
  </si>
  <si>
    <t>КУ ЗОШ № 15 ім Д. Турбіна по вул. Пушкіна,52</t>
  </si>
  <si>
    <t>2021 рік (план)</t>
  </si>
  <si>
    <t xml:space="preserve">2022 рік </t>
  </si>
  <si>
    <t>2023 рік</t>
  </si>
  <si>
    <t>2024 рік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</si>
  <si>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2022-2024 роки</t>
  </si>
  <si>
    <t>до рішення Сумської міської ради        «Про   Програму підвищення енергоефективності в бюджетній сфері Сумської міської територіальної громади на 2022-2024 роки»</t>
  </si>
  <si>
    <t>від                            №</t>
  </si>
  <si>
    <t>ЗСО Спеціальна школа по вул. Прокоф'єва, 28</t>
  </si>
  <si>
    <t>ДНЗ №2 "Ясочка" по вул. Інтернаціоналістів, 39</t>
  </si>
  <si>
    <t>ДНЗ №1 "Ромашка" по вул. Олександра Олеся, 3А</t>
  </si>
  <si>
    <t xml:space="preserve">КУ ССШ № 10 ім. Героя Радянського Союзу О.А. Бутка по вул.Новомістенська,30 </t>
  </si>
  <si>
    <t>ДНЗ №6 "Метелик" по вул. Харківська, 10</t>
  </si>
  <si>
    <t>ДНЗ №14 "Золотий півник" по вул. Прокоф'єва, 15</t>
  </si>
  <si>
    <t>ДНЗ №25 "Білосніжка" по вул. Лесі Українки, 2-1</t>
  </si>
  <si>
    <t>ДНЗ №26 "Ласкавушка" по провулок лікаря Івана Дерев'янка, 3</t>
  </si>
  <si>
    <t>ДНЗ №36 "Червоненька квіточка"по вул. Супруна, 12</t>
  </si>
  <si>
    <t>ДНЗ №40 "Дельфіна" по вул. Лермонтова, 2</t>
  </si>
  <si>
    <t>КНП "ДКЛ Святої Зінаїди" СМР по вул. Праці, 3</t>
  </si>
  <si>
    <t>ДМШ № 3  по вул. Шевченка, 16</t>
  </si>
  <si>
    <t>Галузь " Соціальний захист та соціальне забезпечення"</t>
  </si>
  <si>
    <t xml:space="preserve">КУ "СМТЦСО (НСП) "Берегиня"" (будинок нічного перебування) </t>
  </si>
  <si>
    <t xml:space="preserve">КНП "Клінічний пологовий будинок Пресвятої Діви Марії" СМР по вул. Троїцька, 20 </t>
  </si>
  <si>
    <t>МЦБС ім. Т. Г. Шевченка по вул. Кооперативна, 6</t>
  </si>
  <si>
    <t>6.</t>
  </si>
  <si>
    <t>2020 рік</t>
  </si>
  <si>
    <t xml:space="preserve">КНП "ДКЛ Святої Зінаїди" СМР </t>
  </si>
  <si>
    <t>КНП "Клінична лікарня №5" СМР</t>
  </si>
  <si>
    <t>КНП "Центральна міська клінічна лікарня" СМР</t>
  </si>
  <si>
    <t xml:space="preserve">КНП "Клінічний пологовий будинок Пресвятої Діви Марії" СМР </t>
  </si>
  <si>
    <t>Економія у 2022 році</t>
  </si>
  <si>
    <t>Мвтгод/рік</t>
  </si>
  <si>
    <t xml:space="preserve">КНП "Центральна міська клінічна лікарня" СМР по вул. 20 років Перемоги, 13 </t>
  </si>
  <si>
    <t xml:space="preserve">КНП "Клінична лікарня №5" СМР по вул. М.Вовчок, 2 </t>
  </si>
  <si>
    <t xml:space="preserve">КНП "Клінічна лікарня №4" Сумської міської ради </t>
  </si>
  <si>
    <t>ДНЗ №29 "Росинка" по пр-т. Шевченко, 16</t>
  </si>
  <si>
    <t>ЗДО №24 "Оленка" по вул. Пушкіна, 49а</t>
  </si>
  <si>
    <t>ЗДО №35 "Дюймовочка", с. Піщане, вул. Кооперативна, 2</t>
  </si>
  <si>
    <t>Олександр ЛИСЕНКО</t>
  </si>
  <si>
    <t xml:space="preserve">              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</si>
</sst>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14" fontId="1" fillId="0" borderId="0" xfId="0" applyNumberFormat="1" applyFont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0" xfId="0" applyFill="1"/>
    <xf numFmtId="2" fontId="7" fillId="3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0" fillId="3" borderId="0" xfId="0" applyNumberForma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/>
    <xf numFmtId="2" fontId="4" fillId="0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justify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tabSelected="1" view="pageBreakPreview" topLeftCell="A25" zoomScale="30" zoomScaleNormal="100" zoomScaleSheetLayoutView="30" workbookViewId="0">
      <selection activeCell="B54" sqref="B54"/>
    </sheetView>
  </sheetViews>
  <sheetFormatPr defaultRowHeight="15" x14ac:dyDescent="0.25"/>
  <cols>
    <col min="1" max="1" width="7.140625" customWidth="1"/>
    <col min="2" max="2" width="124.7109375" customWidth="1"/>
    <col min="3" max="3" width="41.140625" customWidth="1"/>
    <col min="4" max="4" width="24.28515625" style="4" customWidth="1"/>
    <col min="5" max="5" width="23" style="58" customWidth="1"/>
    <col min="6" max="6" width="21.42578125" style="58" customWidth="1"/>
    <col min="7" max="7" width="23" style="58" customWidth="1"/>
    <col min="8" max="8" width="23.5703125" customWidth="1"/>
    <col min="9" max="9" width="22.28515625" customWidth="1"/>
    <col min="11" max="11" width="23.28515625" bestFit="1" customWidth="1"/>
    <col min="12" max="12" width="21.42578125" customWidth="1"/>
    <col min="13" max="13" width="23.42578125" customWidth="1"/>
    <col min="15" max="15" width="27.7109375" customWidth="1"/>
  </cols>
  <sheetData>
    <row r="1" spans="1:13" x14ac:dyDescent="0.25">
      <c r="D1" s="1"/>
    </row>
    <row r="2" spans="1:13" ht="20.25" customHeight="1" x14ac:dyDescent="0.45">
      <c r="C2" s="16"/>
      <c r="D2" s="12"/>
      <c r="E2" s="80"/>
      <c r="F2" s="80"/>
      <c r="G2" s="80"/>
      <c r="H2" s="80"/>
      <c r="I2" s="80"/>
    </row>
    <row r="3" spans="1:13" ht="15" customHeight="1" x14ac:dyDescent="0.25">
      <c r="D3" s="13"/>
      <c r="E3" s="93" t="s">
        <v>20</v>
      </c>
      <c r="F3" s="93"/>
      <c r="G3" s="93"/>
      <c r="H3" s="93"/>
      <c r="I3" s="93"/>
    </row>
    <row r="4" spans="1:13" ht="15" customHeight="1" x14ac:dyDescent="0.25">
      <c r="D4" s="13"/>
      <c r="E4" s="93"/>
      <c r="F4" s="93"/>
      <c r="G4" s="93"/>
      <c r="H4" s="93"/>
      <c r="I4" s="93"/>
    </row>
    <row r="5" spans="1:13" ht="15" customHeight="1" x14ac:dyDescent="0.25">
      <c r="D5" s="13"/>
      <c r="E5" s="93"/>
      <c r="F5" s="93"/>
      <c r="G5" s="93"/>
      <c r="H5" s="93"/>
      <c r="I5" s="93"/>
    </row>
    <row r="6" spans="1:13" ht="171.75" customHeight="1" x14ac:dyDescent="0.25">
      <c r="D6" s="13"/>
      <c r="E6" s="75"/>
      <c r="F6" s="106" t="s">
        <v>47</v>
      </c>
      <c r="G6" s="106"/>
      <c r="H6" s="106"/>
      <c r="I6" s="106"/>
    </row>
    <row r="7" spans="1:13" ht="37.5" customHeight="1" x14ac:dyDescent="0.45">
      <c r="D7" s="14"/>
      <c r="E7" s="76"/>
      <c r="F7" s="76" t="s">
        <v>48</v>
      </c>
      <c r="G7" s="76"/>
      <c r="H7" s="76"/>
      <c r="I7" s="76"/>
    </row>
    <row r="8" spans="1:13" ht="167.25" customHeight="1" x14ac:dyDescent="0.25">
      <c r="A8" s="107" t="s">
        <v>46</v>
      </c>
      <c r="B8" s="107"/>
      <c r="C8" s="107"/>
      <c r="D8" s="107"/>
      <c r="E8" s="107"/>
      <c r="F8" s="107"/>
      <c r="G8" s="107"/>
      <c r="H8" s="107"/>
      <c r="I8" s="107"/>
    </row>
    <row r="9" spans="1:13" ht="45" customHeight="1" x14ac:dyDescent="0.25">
      <c r="A9" s="99" t="s">
        <v>0</v>
      </c>
      <c r="B9" s="86" t="s">
        <v>1</v>
      </c>
      <c r="C9" s="97" t="s">
        <v>22</v>
      </c>
      <c r="D9" s="99" t="s">
        <v>2</v>
      </c>
      <c r="E9" s="86" t="s">
        <v>23</v>
      </c>
      <c r="F9" s="86"/>
      <c r="G9" s="86"/>
      <c r="H9" s="86"/>
      <c r="I9" s="86"/>
    </row>
    <row r="10" spans="1:13" ht="147.75" customHeight="1" x14ac:dyDescent="0.25">
      <c r="A10" s="99"/>
      <c r="B10" s="86"/>
      <c r="C10" s="98"/>
      <c r="D10" s="99"/>
      <c r="E10" s="78" t="s">
        <v>3</v>
      </c>
      <c r="F10" s="79" t="s">
        <v>42</v>
      </c>
      <c r="G10" s="79" t="s">
        <v>43</v>
      </c>
      <c r="H10" s="73" t="s">
        <v>44</v>
      </c>
      <c r="I10" s="73" t="s">
        <v>45</v>
      </c>
      <c r="K10" s="29"/>
      <c r="L10" s="30"/>
      <c r="M10" s="30"/>
    </row>
    <row r="11" spans="1:13" s="15" customFormat="1" ht="29.25" customHeight="1" x14ac:dyDescent="0.25">
      <c r="A11" s="79">
        <v>1</v>
      </c>
      <c r="B11" s="73">
        <v>2</v>
      </c>
      <c r="C11" s="74">
        <v>3</v>
      </c>
      <c r="D11" s="73">
        <v>4</v>
      </c>
      <c r="E11" s="78">
        <v>5</v>
      </c>
      <c r="F11" s="79">
        <v>6</v>
      </c>
      <c r="G11" s="73">
        <v>7</v>
      </c>
      <c r="H11" s="73">
        <v>8</v>
      </c>
      <c r="I11" s="73">
        <v>9</v>
      </c>
    </row>
    <row r="12" spans="1:13" ht="30" x14ac:dyDescent="0.4">
      <c r="A12" s="100" t="s">
        <v>14</v>
      </c>
      <c r="B12" s="101"/>
      <c r="C12" s="101"/>
      <c r="D12" s="101"/>
      <c r="E12" s="101"/>
      <c r="F12" s="101"/>
      <c r="G12" s="101"/>
      <c r="H12" s="101"/>
      <c r="I12" s="102"/>
      <c r="K12" s="31"/>
      <c r="L12" s="31"/>
      <c r="M12" s="31"/>
    </row>
    <row r="13" spans="1:13" s="10" customFormat="1" ht="49.5" customHeight="1" x14ac:dyDescent="0.25">
      <c r="A13" s="5" t="s">
        <v>4</v>
      </c>
      <c r="B13" s="6" t="s">
        <v>25</v>
      </c>
      <c r="C13" s="7" t="s">
        <v>18</v>
      </c>
      <c r="D13" s="5" t="s">
        <v>17</v>
      </c>
      <c r="E13" s="8">
        <v>792.9</v>
      </c>
      <c r="F13" s="9">
        <v>680</v>
      </c>
      <c r="G13" s="9">
        <v>680</v>
      </c>
      <c r="H13" s="9">
        <f>G13-(130*1000*0.00086)</f>
        <v>568.20000000000005</v>
      </c>
      <c r="I13" s="9">
        <v>568.20000000000005</v>
      </c>
      <c r="K13" s="32"/>
      <c r="L13" s="33"/>
      <c r="M13" s="33"/>
    </row>
    <row r="14" spans="1:13" s="10" customFormat="1" ht="30.75" x14ac:dyDescent="0.25">
      <c r="A14" s="5" t="s">
        <v>5</v>
      </c>
      <c r="B14" s="6" t="s">
        <v>24</v>
      </c>
      <c r="C14" s="7" t="s">
        <v>18</v>
      </c>
      <c r="D14" s="5" t="s">
        <v>17</v>
      </c>
      <c r="E14" s="8">
        <v>1440.4</v>
      </c>
      <c r="F14" s="25">
        <v>893.08299999999997</v>
      </c>
      <c r="G14" s="25">
        <f>F14-(8*1000*0.00086)</f>
        <v>886.20299999999997</v>
      </c>
      <c r="H14" s="9">
        <v>886.20299999999997</v>
      </c>
      <c r="I14" s="9">
        <v>886.20299999999997</v>
      </c>
      <c r="K14" s="32"/>
      <c r="L14" s="33"/>
      <c r="M14" s="32"/>
    </row>
    <row r="15" spans="1:13" s="38" customFormat="1" ht="61.5" x14ac:dyDescent="0.25">
      <c r="A15" s="5" t="s">
        <v>6</v>
      </c>
      <c r="B15" s="47" t="s">
        <v>52</v>
      </c>
      <c r="C15" s="7" t="s">
        <v>18</v>
      </c>
      <c r="D15" s="5" t="s">
        <v>17</v>
      </c>
      <c r="E15" s="8">
        <v>569.1</v>
      </c>
      <c r="F15" s="9">
        <v>460</v>
      </c>
      <c r="G15" s="9">
        <v>460</v>
      </c>
      <c r="H15" s="9">
        <v>460</v>
      </c>
      <c r="I15" s="9">
        <f>H15-(155*1000*0.00086)</f>
        <v>326.70000000000005</v>
      </c>
      <c r="K15" s="39"/>
      <c r="L15" s="39"/>
      <c r="M15" s="39"/>
    </row>
    <row r="16" spans="1:13" s="10" customFormat="1" ht="30.75" x14ac:dyDescent="0.25">
      <c r="A16" s="5" t="s">
        <v>7</v>
      </c>
      <c r="B16" s="6" t="s">
        <v>41</v>
      </c>
      <c r="C16" s="7" t="s">
        <v>18</v>
      </c>
      <c r="D16" s="5" t="s">
        <v>17</v>
      </c>
      <c r="E16" s="8">
        <v>853.2</v>
      </c>
      <c r="F16" s="9">
        <v>736.40200000000004</v>
      </c>
      <c r="G16" s="9">
        <v>736.40200000000004</v>
      </c>
      <c r="H16" s="9">
        <v>736.40200000000004</v>
      </c>
      <c r="I16" s="9">
        <f>H16-(22*1000*0.00086)</f>
        <v>717.48200000000008</v>
      </c>
      <c r="K16" s="33"/>
      <c r="L16" s="33"/>
      <c r="M16" s="32"/>
    </row>
    <row r="17" spans="1:15" s="10" customFormat="1" ht="30.75" x14ac:dyDescent="0.25">
      <c r="A17" s="5" t="s">
        <v>8</v>
      </c>
      <c r="B17" s="17" t="s">
        <v>26</v>
      </c>
      <c r="C17" s="7" t="s">
        <v>18</v>
      </c>
      <c r="D17" s="5" t="s">
        <v>17</v>
      </c>
      <c r="E17" s="8">
        <v>727.9</v>
      </c>
      <c r="F17" s="5">
        <v>580</v>
      </c>
      <c r="G17" s="9">
        <f>F17-((62+54)*1000*0.00086)</f>
        <v>480.24</v>
      </c>
      <c r="H17" s="9">
        <v>480.24</v>
      </c>
      <c r="I17" s="9">
        <v>480.24</v>
      </c>
      <c r="K17" s="33"/>
      <c r="L17" s="33"/>
      <c r="M17" s="32"/>
    </row>
    <row r="18" spans="1:15" s="10" customFormat="1" ht="30.75" x14ac:dyDescent="0.25">
      <c r="A18" s="5" t="s">
        <v>65</v>
      </c>
      <c r="B18" s="17" t="s">
        <v>49</v>
      </c>
      <c r="C18" s="7" t="s">
        <v>18</v>
      </c>
      <c r="D18" s="5" t="s">
        <v>17</v>
      </c>
      <c r="E18" s="8">
        <v>381.4</v>
      </c>
      <c r="F18" s="9">
        <v>300</v>
      </c>
      <c r="G18" s="9">
        <v>300</v>
      </c>
      <c r="H18" s="9">
        <f>G18-(29*1000*0.00086)</f>
        <v>275.06</v>
      </c>
      <c r="I18" s="9">
        <v>275.06</v>
      </c>
      <c r="K18" s="32"/>
      <c r="L18" s="32"/>
      <c r="M18" s="32"/>
    </row>
    <row r="19" spans="1:15" s="10" customFormat="1" ht="48" customHeight="1" x14ac:dyDescent="0.25">
      <c r="A19" s="5" t="s">
        <v>9</v>
      </c>
      <c r="B19" s="17" t="s">
        <v>51</v>
      </c>
      <c r="C19" s="7" t="s">
        <v>18</v>
      </c>
      <c r="D19" s="5" t="s">
        <v>17</v>
      </c>
      <c r="E19" s="8">
        <v>270.3</v>
      </c>
      <c r="F19" s="9">
        <v>310</v>
      </c>
      <c r="G19" s="9">
        <v>310</v>
      </c>
      <c r="H19" s="9">
        <f>G19-(18.6*1000*0.00086)</f>
        <v>294.00400000000002</v>
      </c>
      <c r="I19" s="9">
        <v>294</v>
      </c>
      <c r="K19" s="33"/>
      <c r="L19" s="32"/>
      <c r="M19" s="32"/>
    </row>
    <row r="20" spans="1:15" s="10" customFormat="1" ht="39.75" customHeight="1" x14ac:dyDescent="0.25">
      <c r="A20" s="5" t="s">
        <v>10</v>
      </c>
      <c r="B20" s="17" t="s">
        <v>50</v>
      </c>
      <c r="C20" s="7" t="s">
        <v>18</v>
      </c>
      <c r="D20" s="5" t="s">
        <v>17</v>
      </c>
      <c r="E20" s="8">
        <v>316.60000000000002</v>
      </c>
      <c r="F20" s="5">
        <v>217</v>
      </c>
      <c r="G20" s="9">
        <f>F20-(42*1000*0.00086)</f>
        <v>180.88</v>
      </c>
      <c r="H20" s="9">
        <v>180.88</v>
      </c>
      <c r="I20" s="9">
        <v>180.88</v>
      </c>
      <c r="K20" s="33"/>
      <c r="L20" s="33"/>
      <c r="M20" s="33"/>
    </row>
    <row r="21" spans="1:15" s="10" customFormat="1" ht="44.25" customHeight="1" x14ac:dyDescent="0.25">
      <c r="A21" s="5" t="s">
        <v>11</v>
      </c>
      <c r="B21" s="6" t="s">
        <v>54</v>
      </c>
      <c r="C21" s="7" t="s">
        <v>18</v>
      </c>
      <c r="D21" s="5" t="s">
        <v>17</v>
      </c>
      <c r="E21" s="8">
        <v>256</v>
      </c>
      <c r="F21" s="5">
        <v>190</v>
      </c>
      <c r="G21" s="5">
        <v>190</v>
      </c>
      <c r="H21" s="5">
        <f>G21-(41*1000*0.00086)</f>
        <v>154.74</v>
      </c>
      <c r="I21" s="9">
        <v>154.74</v>
      </c>
      <c r="K21" s="32"/>
      <c r="L21" s="32"/>
      <c r="M21" s="33"/>
    </row>
    <row r="22" spans="1:15" s="10" customFormat="1" ht="44.25" customHeight="1" x14ac:dyDescent="0.25">
      <c r="A22" s="5" t="s">
        <v>12</v>
      </c>
      <c r="B22" s="6" t="s">
        <v>77</v>
      </c>
      <c r="C22" s="7" t="s">
        <v>18</v>
      </c>
      <c r="D22" s="5" t="s">
        <v>17</v>
      </c>
      <c r="E22" s="8">
        <v>100.8</v>
      </c>
      <c r="F22" s="5">
        <v>90</v>
      </c>
      <c r="G22" s="5">
        <v>90</v>
      </c>
      <c r="H22" s="5">
        <v>90</v>
      </c>
      <c r="I22" s="9">
        <f>H22-((9.11+12.8)*1000*0.00086)</f>
        <v>71.157399999999996</v>
      </c>
      <c r="K22" s="32"/>
      <c r="L22" s="32"/>
      <c r="M22" s="33"/>
    </row>
    <row r="23" spans="1:15" s="10" customFormat="1" ht="65.25" customHeight="1" x14ac:dyDescent="0.25">
      <c r="A23" s="5" t="s">
        <v>13</v>
      </c>
      <c r="B23" s="6" t="s">
        <v>56</v>
      </c>
      <c r="C23" s="7" t="s">
        <v>18</v>
      </c>
      <c r="D23" s="5" t="s">
        <v>17</v>
      </c>
      <c r="E23" s="8">
        <v>458.1</v>
      </c>
      <c r="F23" s="5">
        <v>410</v>
      </c>
      <c r="G23" s="5">
        <v>410</v>
      </c>
      <c r="H23" s="5">
        <v>410</v>
      </c>
      <c r="I23" s="9">
        <f>H23-(27*1000*0.00086)</f>
        <v>386.78</v>
      </c>
      <c r="K23" s="33"/>
      <c r="L23" s="32"/>
      <c r="M23" s="33"/>
    </row>
    <row r="24" spans="1:15" s="10" customFormat="1" ht="44.25" customHeight="1" x14ac:dyDescent="0.25">
      <c r="A24" s="5" t="s">
        <v>38</v>
      </c>
      <c r="B24" s="6" t="s">
        <v>76</v>
      </c>
      <c r="C24" s="7" t="s">
        <v>18</v>
      </c>
      <c r="D24" s="5" t="s">
        <v>17</v>
      </c>
      <c r="E24" s="8">
        <v>195.3</v>
      </c>
      <c r="F24" s="5">
        <v>175</v>
      </c>
      <c r="G24" s="5">
        <v>175</v>
      </c>
      <c r="H24" s="5">
        <f>G24-(13.6*1000*0.00086)</f>
        <v>163.304</v>
      </c>
      <c r="I24" s="9">
        <v>163.304</v>
      </c>
      <c r="K24" s="33"/>
      <c r="L24" s="32"/>
      <c r="M24" s="33"/>
    </row>
    <row r="25" spans="1:15" s="10" customFormat="1" ht="59.25" customHeight="1" x14ac:dyDescent="0.25">
      <c r="A25" s="5" t="s">
        <v>39</v>
      </c>
      <c r="B25" s="6" t="s">
        <v>78</v>
      </c>
      <c r="C25" s="7" t="s">
        <v>18</v>
      </c>
      <c r="D25" s="5" t="s">
        <v>17</v>
      </c>
      <c r="E25" s="8">
        <v>177.9</v>
      </c>
      <c r="F25" s="5">
        <v>157</v>
      </c>
      <c r="G25" s="5">
        <v>157</v>
      </c>
      <c r="H25" s="5">
        <v>157</v>
      </c>
      <c r="I25" s="9">
        <f>H25-((7.63+15.6)*1000*0.00086)</f>
        <v>137.0222</v>
      </c>
      <c r="K25" s="33"/>
      <c r="L25" s="32"/>
      <c r="M25" s="33"/>
    </row>
    <row r="26" spans="1:15" s="10" customFormat="1" ht="38.25" customHeight="1" x14ac:dyDescent="0.25">
      <c r="A26" s="5" t="s">
        <v>40</v>
      </c>
      <c r="B26" s="6" t="s">
        <v>57</v>
      </c>
      <c r="C26" s="7" t="s">
        <v>18</v>
      </c>
      <c r="D26" s="5" t="s">
        <v>17</v>
      </c>
      <c r="E26" s="8">
        <v>479.9</v>
      </c>
      <c r="F26" s="5">
        <v>430</v>
      </c>
      <c r="G26" s="9">
        <v>430</v>
      </c>
      <c r="H26" s="9">
        <f>G26-(15*1000*0.00086)</f>
        <v>417.1</v>
      </c>
      <c r="I26" s="9">
        <v>417.1</v>
      </c>
      <c r="K26" s="33"/>
      <c r="L26" s="32"/>
      <c r="M26" s="32"/>
    </row>
    <row r="27" spans="1:15" s="38" customFormat="1" ht="46.5" customHeight="1" x14ac:dyDescent="0.25">
      <c r="A27" s="91" t="s">
        <v>19</v>
      </c>
      <c r="B27" s="92"/>
      <c r="C27" s="74" t="s">
        <v>18</v>
      </c>
      <c r="D27" s="73" t="s">
        <v>17</v>
      </c>
      <c r="E27" s="20">
        <f>SUM(E13:E26)</f>
        <v>7019.8</v>
      </c>
      <c r="F27" s="20">
        <f>SUM(F13:F26)</f>
        <v>5628.4850000000006</v>
      </c>
      <c r="G27" s="20">
        <f>SUM(G13:G26)</f>
        <v>5485.7250000000004</v>
      </c>
      <c r="H27" s="20">
        <f>SUM(H13:H26)</f>
        <v>5273.1330000000007</v>
      </c>
      <c r="I27" s="20">
        <f>SUM(I13:I26)</f>
        <v>5058.8686000000007</v>
      </c>
      <c r="K27" s="43"/>
      <c r="L27" s="43"/>
      <c r="M27" s="43"/>
      <c r="O27" s="43"/>
    </row>
    <row r="28" spans="1:15" s="38" customFormat="1" ht="30" x14ac:dyDescent="0.4">
      <c r="A28" s="103" t="s">
        <v>15</v>
      </c>
      <c r="B28" s="104"/>
      <c r="C28" s="104"/>
      <c r="D28" s="104"/>
      <c r="E28" s="104"/>
      <c r="F28" s="104"/>
      <c r="G28" s="104"/>
      <c r="H28" s="104"/>
      <c r="I28" s="105"/>
      <c r="K28" s="44"/>
      <c r="L28" s="44"/>
      <c r="M28" s="44"/>
    </row>
    <row r="29" spans="1:15" s="38" customFormat="1" ht="45.75" customHeight="1" x14ac:dyDescent="0.25">
      <c r="A29" s="82" t="s">
        <v>4</v>
      </c>
      <c r="B29" s="83" t="s">
        <v>59</v>
      </c>
      <c r="C29" s="37" t="s">
        <v>18</v>
      </c>
      <c r="D29" s="35" t="s">
        <v>17</v>
      </c>
      <c r="E29" s="8">
        <v>352</v>
      </c>
      <c r="F29" s="5">
        <v>260</v>
      </c>
      <c r="G29" s="5">
        <v>260</v>
      </c>
      <c r="H29" s="5">
        <v>260</v>
      </c>
      <c r="I29" s="9">
        <f>H29-(103.6*1000*0.00086)</f>
        <v>170.904</v>
      </c>
      <c r="K29" s="44"/>
      <c r="L29" s="44"/>
      <c r="M29" s="44"/>
    </row>
    <row r="30" spans="1:15" s="38" customFormat="1" ht="70.5" customHeight="1" x14ac:dyDescent="0.25">
      <c r="A30" s="35" t="s">
        <v>5</v>
      </c>
      <c r="B30" s="6" t="s">
        <v>74</v>
      </c>
      <c r="C30" s="37" t="s">
        <v>18</v>
      </c>
      <c r="D30" s="35" t="s">
        <v>17</v>
      </c>
      <c r="E30" s="8">
        <v>2980</v>
      </c>
      <c r="F30" s="5">
        <v>2650</v>
      </c>
      <c r="G30" s="5">
        <v>2650</v>
      </c>
      <c r="H30" s="5">
        <v>2650</v>
      </c>
      <c r="I30" s="9">
        <f>H30-(622.6*1000*0.00086)</f>
        <v>2114.5639999999999</v>
      </c>
      <c r="K30" s="44"/>
      <c r="L30" s="44"/>
      <c r="M30" s="44"/>
    </row>
    <row r="31" spans="1:15" s="38" customFormat="1" ht="61.5" x14ac:dyDescent="0.25">
      <c r="A31" s="35" t="s">
        <v>6</v>
      </c>
      <c r="B31" s="6" t="s">
        <v>73</v>
      </c>
      <c r="C31" s="37" t="s">
        <v>18</v>
      </c>
      <c r="D31" s="35" t="s">
        <v>17</v>
      </c>
      <c r="E31" s="8">
        <v>1570</v>
      </c>
      <c r="F31" s="5">
        <v>1250</v>
      </c>
      <c r="G31" s="9">
        <v>1250</v>
      </c>
      <c r="H31" s="81">
        <f>G31-((295+108.8)*1000*0.00086)</f>
        <v>902.73199999999997</v>
      </c>
      <c r="I31" s="9">
        <f>H31-(109.3*1000*0.00086)</f>
        <v>808.73399999999992</v>
      </c>
      <c r="K31" s="44"/>
      <c r="L31" s="44"/>
      <c r="M31" s="44"/>
    </row>
    <row r="32" spans="1:15" s="38" customFormat="1" ht="61.5" x14ac:dyDescent="0.25">
      <c r="A32" s="35" t="s">
        <v>7</v>
      </c>
      <c r="B32" s="6" t="s">
        <v>63</v>
      </c>
      <c r="C32" s="37" t="s">
        <v>18</v>
      </c>
      <c r="D32" s="35" t="s">
        <v>17</v>
      </c>
      <c r="E32" s="8">
        <v>1440</v>
      </c>
      <c r="F32" s="5">
        <v>1173</v>
      </c>
      <c r="G32" s="5">
        <f>F32-(172.9*1000*0.00086)</f>
        <v>1024.306</v>
      </c>
      <c r="H32" s="9">
        <f>G32-(249*1000*0.00086)</f>
        <v>810.16600000000005</v>
      </c>
      <c r="I32" s="9">
        <f>H32-(193.4*1000*0.00086)</f>
        <v>643.8420000000001</v>
      </c>
      <c r="K32" s="44"/>
      <c r="L32" s="44"/>
      <c r="M32" s="44"/>
    </row>
    <row r="33" spans="1:15" s="38" customFormat="1" ht="62.25" customHeight="1" x14ac:dyDescent="0.25">
      <c r="A33" s="37" t="s">
        <v>8</v>
      </c>
      <c r="B33" s="6" t="s">
        <v>75</v>
      </c>
      <c r="C33" s="37" t="s">
        <v>18</v>
      </c>
      <c r="D33" s="35" t="s">
        <v>17</v>
      </c>
      <c r="E33" s="8">
        <v>1259</v>
      </c>
      <c r="F33" s="72">
        <v>1700</v>
      </c>
      <c r="G33" s="72">
        <v>1700</v>
      </c>
      <c r="H33" s="8">
        <f>G33-(353*1000*0.00086)</f>
        <v>1396.42</v>
      </c>
      <c r="I33" s="8">
        <v>1396.42</v>
      </c>
      <c r="K33" s="44"/>
      <c r="L33" s="44"/>
      <c r="M33" s="44"/>
    </row>
    <row r="34" spans="1:15" s="38" customFormat="1" ht="49.5" customHeight="1" x14ac:dyDescent="0.25">
      <c r="A34" s="94" t="s">
        <v>19</v>
      </c>
      <c r="B34" s="96"/>
      <c r="C34" s="40" t="s">
        <v>18</v>
      </c>
      <c r="D34" s="41" t="s">
        <v>17</v>
      </c>
      <c r="E34" s="20">
        <f>SUM(E29:E33)</f>
        <v>7601</v>
      </c>
      <c r="F34" s="20">
        <f t="shared" ref="F34:I34" si="0">SUM(F29:F33)</f>
        <v>7033</v>
      </c>
      <c r="G34" s="20">
        <f t="shared" si="0"/>
        <v>6884.3060000000005</v>
      </c>
      <c r="H34" s="20">
        <f t="shared" si="0"/>
        <v>6019.3180000000002</v>
      </c>
      <c r="I34" s="20">
        <f t="shared" si="0"/>
        <v>5134.4639999999999</v>
      </c>
      <c r="J34" s="45"/>
      <c r="K34" s="43"/>
      <c r="L34" s="43"/>
      <c r="M34" s="43"/>
      <c r="O34" s="43"/>
    </row>
    <row r="35" spans="1:15" s="38" customFormat="1" ht="39.75" customHeight="1" x14ac:dyDescent="0.25">
      <c r="A35" s="94" t="s">
        <v>16</v>
      </c>
      <c r="B35" s="95"/>
      <c r="C35" s="95"/>
      <c r="D35" s="95"/>
      <c r="E35" s="95"/>
      <c r="F35" s="95"/>
      <c r="G35" s="95"/>
      <c r="H35" s="95"/>
      <c r="I35" s="96"/>
      <c r="K35" s="44"/>
      <c r="L35" s="44"/>
      <c r="M35" s="44"/>
    </row>
    <row r="36" spans="1:15" s="10" customFormat="1" ht="52.5" customHeight="1" x14ac:dyDescent="0.25">
      <c r="A36" s="5" t="s">
        <v>4</v>
      </c>
      <c r="B36" s="17" t="s">
        <v>27</v>
      </c>
      <c r="C36" s="7" t="s">
        <v>18</v>
      </c>
      <c r="D36" s="5" t="s">
        <v>17</v>
      </c>
      <c r="E36" s="8">
        <v>117.944</v>
      </c>
      <c r="F36" s="5">
        <v>63</v>
      </c>
      <c r="G36" s="9">
        <f>F36-(15*1000*0.00086)</f>
        <v>50.1</v>
      </c>
      <c r="H36" s="9">
        <v>50.1</v>
      </c>
      <c r="I36" s="9">
        <v>50.1</v>
      </c>
      <c r="K36" s="32"/>
      <c r="L36" s="32"/>
      <c r="M36" s="32"/>
    </row>
    <row r="37" spans="1:15" s="10" customFormat="1" ht="52.5" customHeight="1" x14ac:dyDescent="0.25">
      <c r="A37" s="5" t="s">
        <v>5</v>
      </c>
      <c r="B37" s="6" t="s">
        <v>60</v>
      </c>
      <c r="C37" s="7" t="s">
        <v>18</v>
      </c>
      <c r="D37" s="5" t="s">
        <v>17</v>
      </c>
      <c r="E37" s="8">
        <v>88.59</v>
      </c>
      <c r="F37" s="5">
        <v>62</v>
      </c>
      <c r="G37" s="5">
        <v>62</v>
      </c>
      <c r="H37" s="9">
        <f>G37-(13*1000*0.00086)</f>
        <v>50.82</v>
      </c>
      <c r="I37" s="9">
        <f>H37-(15*1000*0.00086)</f>
        <v>37.92</v>
      </c>
      <c r="K37" s="32"/>
      <c r="L37" s="32"/>
      <c r="M37" s="32"/>
    </row>
    <row r="38" spans="1:15" s="10" customFormat="1" ht="58.5" customHeight="1" x14ac:dyDescent="0.25">
      <c r="A38" s="5" t="s">
        <v>6</v>
      </c>
      <c r="B38" s="6" t="s">
        <v>64</v>
      </c>
      <c r="C38" s="7" t="s">
        <v>18</v>
      </c>
      <c r="D38" s="5" t="s">
        <v>17</v>
      </c>
      <c r="E38" s="8">
        <v>106.999</v>
      </c>
      <c r="F38" s="5">
        <v>110</v>
      </c>
      <c r="G38" s="9">
        <f>F38-(7*1000*0.00086)</f>
        <v>103.98</v>
      </c>
      <c r="H38" s="9">
        <v>103.98</v>
      </c>
      <c r="I38" s="9">
        <v>103.98</v>
      </c>
      <c r="K38" s="32"/>
      <c r="L38" s="32"/>
      <c r="M38" s="32"/>
    </row>
    <row r="39" spans="1:15" s="10" customFormat="1" ht="66" customHeight="1" x14ac:dyDescent="0.25">
      <c r="A39" s="5" t="s">
        <v>7</v>
      </c>
      <c r="B39" s="6" t="s">
        <v>28</v>
      </c>
      <c r="C39" s="7" t="s">
        <v>18</v>
      </c>
      <c r="D39" s="5" t="s">
        <v>17</v>
      </c>
      <c r="E39" s="8">
        <v>24.878</v>
      </c>
      <c r="F39" s="5">
        <v>24</v>
      </c>
      <c r="G39" s="9">
        <v>24</v>
      </c>
      <c r="H39" s="9">
        <f>G39-(3*1000*0.00086)</f>
        <v>21.42</v>
      </c>
      <c r="I39" s="9">
        <v>21.42</v>
      </c>
      <c r="K39" s="32"/>
      <c r="L39" s="32"/>
      <c r="M39" s="32"/>
    </row>
    <row r="40" spans="1:15" s="10" customFormat="1" ht="63.75" customHeight="1" x14ac:dyDescent="0.25">
      <c r="A40" s="5" t="s">
        <v>8</v>
      </c>
      <c r="B40" s="6" t="s">
        <v>29</v>
      </c>
      <c r="C40" s="7" t="s">
        <v>18</v>
      </c>
      <c r="D40" s="5" t="s">
        <v>17</v>
      </c>
      <c r="E40" s="8">
        <v>19.003</v>
      </c>
      <c r="F40" s="5">
        <v>16</v>
      </c>
      <c r="G40" s="9">
        <v>16</v>
      </c>
      <c r="H40" s="9">
        <f>G40-(4.8*1000*0.00086)</f>
        <v>11.872</v>
      </c>
      <c r="I40" s="9">
        <v>11.87</v>
      </c>
      <c r="K40" s="32"/>
      <c r="L40" s="32"/>
      <c r="M40" s="32"/>
    </row>
    <row r="41" spans="1:15" s="10" customFormat="1" ht="67.5" customHeight="1" x14ac:dyDescent="0.25">
      <c r="A41" s="86" t="s">
        <v>19</v>
      </c>
      <c r="B41" s="86"/>
      <c r="C41" s="18" t="s">
        <v>18</v>
      </c>
      <c r="D41" s="46" t="s">
        <v>17</v>
      </c>
      <c r="E41" s="20">
        <f>SUM(E36:E40)</f>
        <v>357.41399999999999</v>
      </c>
      <c r="F41" s="20">
        <f t="shared" ref="F41:H41" si="1">SUM(F36:F40)</f>
        <v>275</v>
      </c>
      <c r="G41" s="20">
        <f t="shared" si="1"/>
        <v>256.08</v>
      </c>
      <c r="H41" s="20">
        <f t="shared" si="1"/>
        <v>238.19200000000001</v>
      </c>
      <c r="I41" s="20">
        <f>SUM(I36:I40)</f>
        <v>225.29000000000002</v>
      </c>
      <c r="K41" s="32"/>
      <c r="L41" s="32"/>
      <c r="M41" s="32"/>
    </row>
    <row r="42" spans="1:15" s="10" customFormat="1" ht="34.5" customHeight="1" x14ac:dyDescent="0.25">
      <c r="A42" s="87" t="s">
        <v>61</v>
      </c>
      <c r="B42" s="88"/>
      <c r="C42" s="88"/>
      <c r="D42" s="88"/>
      <c r="E42" s="88"/>
      <c r="F42" s="88"/>
      <c r="G42" s="88"/>
      <c r="H42" s="88"/>
      <c r="I42" s="89"/>
      <c r="K42" s="32"/>
      <c r="L42" s="32"/>
      <c r="M42" s="32"/>
    </row>
    <row r="43" spans="1:15" s="10" customFormat="1" ht="59.25" customHeight="1" x14ac:dyDescent="0.25">
      <c r="A43" s="77" t="s">
        <v>4</v>
      </c>
      <c r="B43" s="6" t="s">
        <v>62</v>
      </c>
      <c r="C43" s="7" t="s">
        <v>18</v>
      </c>
      <c r="D43" s="5" t="s">
        <v>17</v>
      </c>
      <c r="E43" s="8">
        <v>66.328999999999994</v>
      </c>
      <c r="F43" s="9">
        <v>60</v>
      </c>
      <c r="G43" s="9">
        <f>F43-(4.652*1000*0.00086)</f>
        <v>55.999279999999999</v>
      </c>
      <c r="H43" s="9">
        <f>G43-(3*1000*0.00086)</f>
        <v>53.419280000000001</v>
      </c>
      <c r="I43" s="9">
        <v>53.42</v>
      </c>
      <c r="K43" s="32"/>
      <c r="L43" s="32"/>
      <c r="M43" s="32"/>
    </row>
    <row r="44" spans="1:15" s="10" customFormat="1" ht="47.25" customHeight="1" x14ac:dyDescent="0.25">
      <c r="A44" s="91" t="s">
        <v>19</v>
      </c>
      <c r="B44" s="92"/>
      <c r="C44" s="18" t="s">
        <v>18</v>
      </c>
      <c r="D44" s="19" t="s">
        <v>17</v>
      </c>
      <c r="E44" s="20">
        <f>E43</f>
        <v>66.328999999999994</v>
      </c>
      <c r="F44" s="20">
        <f>F43</f>
        <v>60</v>
      </c>
      <c r="G44" s="20">
        <f>G43</f>
        <v>55.999279999999999</v>
      </c>
      <c r="H44" s="20">
        <f>H43</f>
        <v>53.419280000000001</v>
      </c>
      <c r="I44" s="20">
        <f>I43</f>
        <v>53.42</v>
      </c>
      <c r="K44" s="34"/>
      <c r="L44" s="34"/>
      <c r="M44" s="34"/>
      <c r="N44" s="34"/>
      <c r="O44" s="34"/>
    </row>
    <row r="45" spans="1:15" s="10" customFormat="1" ht="47.25" customHeight="1" x14ac:dyDescent="0.25">
      <c r="A45" s="86" t="s">
        <v>21</v>
      </c>
      <c r="B45" s="86"/>
      <c r="C45" s="22" t="s">
        <v>18</v>
      </c>
      <c r="D45" s="19" t="s">
        <v>17</v>
      </c>
      <c r="E45" s="20">
        <f>E44+E41+E34+E27</f>
        <v>15044.543000000001</v>
      </c>
      <c r="F45" s="20">
        <f>F44+F41+F34+F27</f>
        <v>12996.485000000001</v>
      </c>
      <c r="G45" s="20">
        <f>G44+G41+G34+G27</f>
        <v>12682.110280000001</v>
      </c>
      <c r="H45" s="20">
        <f>H44+H41+H34+H27</f>
        <v>11584.062280000002</v>
      </c>
      <c r="I45" s="20">
        <f>I44+I41+I34+I27</f>
        <v>10472.042600000001</v>
      </c>
      <c r="J45" s="23"/>
      <c r="K45" s="32"/>
      <c r="L45" s="32"/>
      <c r="M45" s="32"/>
      <c r="O45" s="34"/>
    </row>
    <row r="46" spans="1:15" s="10" customFormat="1" ht="27.7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32"/>
      <c r="L46" s="32"/>
      <c r="M46" s="32"/>
    </row>
    <row r="47" spans="1:15" s="10" customFormat="1" ht="27.7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32"/>
      <c r="L47" s="32"/>
      <c r="M47" s="32"/>
    </row>
    <row r="48" spans="1:15" s="10" customFormat="1" ht="143.2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32"/>
      <c r="L48" s="32"/>
      <c r="M48" s="32"/>
    </row>
    <row r="49" spans="1:13" s="28" customFormat="1" ht="39" x14ac:dyDescent="0.6">
      <c r="A49" s="26" t="s">
        <v>35</v>
      </c>
      <c r="B49" s="26"/>
      <c r="C49" s="27"/>
      <c r="D49" s="27"/>
      <c r="E49" s="84"/>
      <c r="F49" s="84"/>
      <c r="G49" s="90" t="s">
        <v>79</v>
      </c>
      <c r="H49" s="90"/>
      <c r="I49" s="90"/>
      <c r="J49" s="27"/>
      <c r="K49" s="31"/>
      <c r="L49" s="31"/>
      <c r="M49" s="31"/>
    </row>
    <row r="50" spans="1:13" ht="27.75" x14ac:dyDescent="0.25">
      <c r="A50" s="1"/>
      <c r="B50" s="1"/>
      <c r="C50" s="1"/>
      <c r="D50" s="1"/>
      <c r="E50" s="23"/>
      <c r="F50" s="23"/>
      <c r="G50" s="23"/>
      <c r="H50" s="1"/>
      <c r="I50" s="1"/>
      <c r="J50" s="1"/>
      <c r="K50" s="31"/>
      <c r="L50" s="31"/>
      <c r="M50" s="31"/>
    </row>
    <row r="51" spans="1:13" ht="33.75" customHeight="1" x14ac:dyDescent="0.25">
      <c r="A51" s="1"/>
      <c r="B51" s="1"/>
      <c r="C51" s="1"/>
      <c r="D51" s="1"/>
      <c r="E51" s="23"/>
      <c r="F51" s="23"/>
      <c r="G51" s="23"/>
      <c r="H51" s="1"/>
      <c r="I51" s="1"/>
      <c r="J51" s="1"/>
      <c r="K51" s="31"/>
      <c r="L51" s="31"/>
      <c r="M51" s="31"/>
    </row>
    <row r="52" spans="1:13" ht="30.75" x14ac:dyDescent="0.45">
      <c r="A52" s="85" t="s">
        <v>37</v>
      </c>
      <c r="B52" s="85"/>
      <c r="C52" s="1"/>
      <c r="D52" s="1"/>
      <c r="E52" s="23"/>
      <c r="F52" s="23"/>
      <c r="G52" s="23"/>
      <c r="H52" s="1"/>
      <c r="I52" s="1"/>
      <c r="J52" s="1"/>
      <c r="K52" s="31"/>
      <c r="L52" s="31"/>
      <c r="M52" s="31"/>
    </row>
    <row r="53" spans="1:13" ht="30.75" x14ac:dyDescent="0.25">
      <c r="B53" s="24" t="s">
        <v>80</v>
      </c>
      <c r="C53" s="1"/>
      <c r="D53" s="1"/>
      <c r="E53" s="23"/>
      <c r="F53" s="23"/>
      <c r="G53" s="23"/>
      <c r="H53" s="1"/>
      <c r="I53" s="1"/>
      <c r="J53" s="1"/>
      <c r="K53" s="31"/>
      <c r="L53" s="31"/>
      <c r="M53" s="31"/>
    </row>
    <row r="54" spans="1:13" ht="27.75" x14ac:dyDescent="0.25">
      <c r="A54" s="1"/>
      <c r="B54" s="1"/>
      <c r="C54" s="1"/>
      <c r="D54" s="1"/>
      <c r="E54" s="67"/>
      <c r="F54" s="67"/>
      <c r="G54" s="67"/>
      <c r="H54" s="1"/>
      <c r="I54" s="1"/>
      <c r="J54" s="1"/>
      <c r="K54" s="31"/>
      <c r="L54" s="31"/>
      <c r="M54" s="31"/>
    </row>
    <row r="55" spans="1:13" x14ac:dyDescent="0.25">
      <c r="A55" s="1"/>
      <c r="B55" s="1"/>
      <c r="C55" s="1"/>
      <c r="D55" s="1"/>
      <c r="E55" s="67"/>
      <c r="F55" s="67"/>
      <c r="G55" s="67"/>
      <c r="H55" s="1"/>
      <c r="I55" s="1"/>
      <c r="J55" s="1"/>
    </row>
    <row r="56" spans="1:13" x14ac:dyDescent="0.25">
      <c r="A56" s="1"/>
      <c r="B56" s="1"/>
      <c r="C56" s="1"/>
      <c r="D56" s="1"/>
      <c r="E56" s="67"/>
      <c r="F56" s="67"/>
      <c r="G56" s="67"/>
      <c r="H56" s="1"/>
      <c r="I56" s="1"/>
      <c r="J56" s="1"/>
    </row>
    <row r="57" spans="1:13" x14ac:dyDescent="0.25">
      <c r="A57" s="1"/>
      <c r="B57" s="1"/>
      <c r="C57" s="1"/>
      <c r="D57" s="1"/>
      <c r="E57" s="67"/>
      <c r="F57" s="67"/>
      <c r="G57" s="67"/>
      <c r="H57" s="1"/>
      <c r="I57" s="1"/>
      <c r="J57" s="1"/>
    </row>
    <row r="58" spans="1:13" x14ac:dyDescent="0.25">
      <c r="A58" s="1"/>
      <c r="B58" s="1"/>
      <c r="C58" s="1"/>
      <c r="D58" s="1"/>
      <c r="E58" s="67"/>
      <c r="F58" s="67"/>
      <c r="G58" s="67"/>
      <c r="H58" s="1"/>
      <c r="I58" s="1"/>
      <c r="J58" s="1"/>
    </row>
    <row r="59" spans="1:13" x14ac:dyDescent="0.25">
      <c r="A59" s="1"/>
      <c r="B59" s="1"/>
      <c r="C59" s="1"/>
      <c r="D59" s="1"/>
      <c r="E59" s="67"/>
      <c r="F59" s="67"/>
      <c r="G59" s="67"/>
      <c r="H59" s="1"/>
      <c r="I59" s="1"/>
      <c r="J59" s="1"/>
    </row>
    <row r="60" spans="1:13" x14ac:dyDescent="0.25">
      <c r="A60" s="1"/>
      <c r="B60" s="1"/>
      <c r="C60" s="1"/>
      <c r="D60" s="1"/>
      <c r="E60" s="67"/>
      <c r="F60" s="67"/>
      <c r="G60" s="67"/>
      <c r="H60" s="1"/>
      <c r="I60" s="1"/>
      <c r="J60" s="1"/>
    </row>
    <row r="61" spans="1:13" x14ac:dyDescent="0.25">
      <c r="A61" s="1"/>
      <c r="B61" s="1"/>
      <c r="C61" s="1"/>
      <c r="D61" s="1"/>
      <c r="E61" s="67"/>
      <c r="F61" s="67"/>
      <c r="G61" s="67"/>
      <c r="H61" s="1"/>
      <c r="I61" s="1"/>
      <c r="J61" s="1"/>
    </row>
    <row r="62" spans="1:13" x14ac:dyDescent="0.25">
      <c r="A62" s="1"/>
      <c r="B62" s="1"/>
      <c r="C62" s="1"/>
      <c r="D62" s="1"/>
      <c r="E62" s="67"/>
      <c r="F62" s="67"/>
      <c r="G62" s="67"/>
      <c r="H62" s="1"/>
      <c r="I62" s="1"/>
      <c r="J62" s="1"/>
    </row>
    <row r="63" spans="1:13" x14ac:dyDescent="0.25">
      <c r="A63" s="1"/>
      <c r="B63" s="1"/>
      <c r="C63" s="1"/>
      <c r="D63" s="1"/>
      <c r="E63" s="67"/>
      <c r="F63" s="67"/>
      <c r="G63" s="67"/>
      <c r="H63" s="1"/>
      <c r="I63" s="1"/>
      <c r="J63" s="1"/>
    </row>
    <row r="64" spans="1:13" x14ac:dyDescent="0.25">
      <c r="A64" s="1"/>
      <c r="B64" s="1"/>
      <c r="C64" s="1"/>
      <c r="D64" s="1"/>
      <c r="E64" s="67"/>
      <c r="F64" s="67"/>
      <c r="G64" s="67"/>
      <c r="H64" s="1"/>
      <c r="I64" s="1"/>
      <c r="J64" s="1"/>
    </row>
    <row r="65" spans="1:10" x14ac:dyDescent="0.25">
      <c r="A65" s="1"/>
      <c r="B65" s="1"/>
      <c r="C65" s="1"/>
      <c r="D65" s="1"/>
      <c r="E65" s="67"/>
      <c r="F65" s="67"/>
      <c r="G65" s="67"/>
      <c r="H65" s="1"/>
      <c r="I65" s="1"/>
      <c r="J65" s="1"/>
    </row>
    <row r="66" spans="1:10" x14ac:dyDescent="0.25">
      <c r="A66" s="1"/>
      <c r="B66" s="1"/>
      <c r="C66" s="1"/>
      <c r="D66" s="1"/>
      <c r="E66" s="67"/>
      <c r="F66" s="67"/>
      <c r="G66" s="67"/>
      <c r="H66" s="1"/>
      <c r="I66" s="1"/>
      <c r="J66" s="1"/>
    </row>
    <row r="67" spans="1:10" x14ac:dyDescent="0.25">
      <c r="A67" s="1"/>
      <c r="B67" s="1"/>
      <c r="C67" s="1"/>
      <c r="D67" s="1"/>
      <c r="E67" s="67"/>
      <c r="F67" s="67"/>
      <c r="G67" s="67"/>
      <c r="H67" s="1"/>
      <c r="I67" s="1"/>
      <c r="J67" s="1"/>
    </row>
    <row r="68" spans="1:10" x14ac:dyDescent="0.25">
      <c r="A68" s="1"/>
      <c r="B68" s="1"/>
      <c r="C68" s="1"/>
      <c r="D68" s="1"/>
      <c r="E68" s="67"/>
      <c r="F68" s="67"/>
      <c r="G68" s="67"/>
      <c r="H68" s="1"/>
      <c r="I68" s="1"/>
      <c r="J68" s="1"/>
    </row>
    <row r="69" spans="1:10" x14ac:dyDescent="0.25">
      <c r="A69" s="1"/>
      <c r="B69" s="1"/>
      <c r="C69" s="1"/>
      <c r="D69" s="1"/>
      <c r="E69" s="67"/>
      <c r="F69" s="67"/>
      <c r="G69" s="67"/>
      <c r="H69" s="1"/>
      <c r="I69" s="1"/>
      <c r="J69" s="1"/>
    </row>
    <row r="70" spans="1:10" x14ac:dyDescent="0.25">
      <c r="A70" s="1"/>
      <c r="B70" s="1"/>
      <c r="C70" s="1"/>
      <c r="D70" s="1"/>
      <c r="E70" s="67"/>
      <c r="F70" s="67"/>
      <c r="G70" s="67"/>
      <c r="H70" s="1"/>
      <c r="I70" s="1"/>
      <c r="J70" s="1"/>
    </row>
    <row r="71" spans="1:10" x14ac:dyDescent="0.25">
      <c r="A71" s="1"/>
      <c r="B71" s="1"/>
      <c r="C71" s="1"/>
      <c r="D71" s="1"/>
      <c r="E71" s="67"/>
      <c r="F71" s="67"/>
      <c r="G71" s="67"/>
      <c r="H71" s="1"/>
      <c r="I71" s="1"/>
      <c r="J71" s="1"/>
    </row>
    <row r="72" spans="1:10" x14ac:dyDescent="0.25">
      <c r="A72" s="1"/>
      <c r="B72" s="1"/>
      <c r="C72" s="1"/>
      <c r="D72" s="1"/>
      <c r="E72" s="67"/>
      <c r="F72" s="67"/>
      <c r="G72" s="67"/>
      <c r="H72" s="1"/>
      <c r="I72" s="1"/>
      <c r="J72" s="1"/>
    </row>
    <row r="73" spans="1:10" x14ac:dyDescent="0.25">
      <c r="A73" s="1"/>
      <c r="B73" s="1"/>
      <c r="C73" s="1"/>
      <c r="D73" s="1"/>
      <c r="E73" s="67"/>
      <c r="F73" s="67"/>
      <c r="G73" s="67"/>
      <c r="H73" s="1"/>
      <c r="I73" s="1"/>
      <c r="J73" s="1"/>
    </row>
    <row r="74" spans="1:10" x14ac:dyDescent="0.25">
      <c r="A74" s="1"/>
      <c r="B74" s="1"/>
      <c r="C74" s="1"/>
      <c r="D74" s="1"/>
      <c r="E74" s="67"/>
      <c r="F74" s="67"/>
      <c r="G74" s="67"/>
      <c r="H74" s="1"/>
      <c r="I74" s="1"/>
      <c r="J74" s="1"/>
    </row>
    <row r="75" spans="1:10" x14ac:dyDescent="0.25">
      <c r="A75" s="1"/>
      <c r="B75" s="1"/>
      <c r="C75" s="1"/>
      <c r="D75" s="1"/>
      <c r="E75" s="67"/>
      <c r="F75" s="67"/>
      <c r="G75" s="67"/>
      <c r="H75" s="1"/>
      <c r="I75" s="1"/>
      <c r="J75" s="1"/>
    </row>
    <row r="76" spans="1:10" x14ac:dyDescent="0.25">
      <c r="A76" s="1"/>
      <c r="B76" s="1"/>
      <c r="C76" s="1"/>
      <c r="D76" s="1"/>
      <c r="E76" s="67"/>
      <c r="F76" s="67"/>
      <c r="G76" s="67"/>
      <c r="H76" s="1"/>
      <c r="I76" s="1"/>
      <c r="J76" s="1"/>
    </row>
    <row r="77" spans="1:10" x14ac:dyDescent="0.25">
      <c r="A77" s="1"/>
      <c r="B77" s="1"/>
      <c r="C77" s="1"/>
      <c r="D77" s="1"/>
      <c r="E77" s="67"/>
      <c r="F77" s="67"/>
      <c r="G77" s="67"/>
      <c r="H77" s="1"/>
      <c r="I77" s="1"/>
      <c r="J77" s="1"/>
    </row>
    <row r="78" spans="1:10" x14ac:dyDescent="0.25">
      <c r="A78" s="1"/>
      <c r="B78" s="1"/>
      <c r="C78" s="1"/>
      <c r="D78" s="1"/>
      <c r="E78" s="67"/>
      <c r="F78" s="67"/>
      <c r="G78" s="67"/>
      <c r="H78" s="1"/>
      <c r="I78" s="1"/>
      <c r="J78" s="1"/>
    </row>
    <row r="79" spans="1:10" x14ac:dyDescent="0.25">
      <c r="A79" s="1"/>
      <c r="B79" s="1"/>
      <c r="C79" s="1"/>
      <c r="D79" s="1"/>
      <c r="E79" s="67"/>
      <c r="F79" s="67"/>
      <c r="G79" s="67"/>
      <c r="H79" s="1"/>
      <c r="I79" s="1"/>
      <c r="J79" s="1"/>
    </row>
    <row r="80" spans="1:10" x14ac:dyDescent="0.25">
      <c r="A80" s="1"/>
      <c r="B80" s="1"/>
      <c r="C80" s="1"/>
      <c r="D80" s="1"/>
      <c r="E80" s="67"/>
      <c r="F80" s="67"/>
      <c r="G80" s="67"/>
      <c r="H80" s="1"/>
      <c r="I80" s="1"/>
      <c r="J80" s="1"/>
    </row>
    <row r="81" spans="1:10" x14ac:dyDescent="0.25">
      <c r="A81" s="1"/>
      <c r="B81" s="1"/>
      <c r="C81" s="1"/>
      <c r="D81" s="1"/>
      <c r="E81" s="67"/>
      <c r="F81" s="67"/>
      <c r="G81" s="67"/>
      <c r="H81" s="1"/>
      <c r="I81" s="1"/>
      <c r="J81" s="1"/>
    </row>
    <row r="82" spans="1:10" x14ac:dyDescent="0.25">
      <c r="A82" s="1"/>
      <c r="B82" s="1"/>
      <c r="D82" s="1"/>
    </row>
    <row r="83" spans="1:10" x14ac:dyDescent="0.25">
      <c r="D83" s="1"/>
    </row>
    <row r="84" spans="1:10" x14ac:dyDescent="0.25">
      <c r="D84" s="1"/>
    </row>
    <row r="85" spans="1:10" x14ac:dyDescent="0.25">
      <c r="D85" s="1"/>
    </row>
    <row r="86" spans="1:10" x14ac:dyDescent="0.25">
      <c r="D86" s="1"/>
    </row>
    <row r="87" spans="1:10" x14ac:dyDescent="0.25">
      <c r="D87" s="1"/>
    </row>
    <row r="88" spans="1:10" x14ac:dyDescent="0.25">
      <c r="D88" s="1"/>
    </row>
    <row r="89" spans="1:10" x14ac:dyDescent="0.25">
      <c r="D89" s="1"/>
    </row>
    <row r="90" spans="1:10" x14ac:dyDescent="0.25">
      <c r="D90" s="1"/>
    </row>
    <row r="91" spans="1:10" x14ac:dyDescent="0.25"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</sheetData>
  <mergeCells count="19">
    <mergeCell ref="A27:B27"/>
    <mergeCell ref="A44:B44"/>
    <mergeCell ref="E3:I5"/>
    <mergeCell ref="A35:I35"/>
    <mergeCell ref="C9:C10"/>
    <mergeCell ref="A34:B34"/>
    <mergeCell ref="A9:A10"/>
    <mergeCell ref="B9:B10"/>
    <mergeCell ref="D9:D10"/>
    <mergeCell ref="A12:I12"/>
    <mergeCell ref="A28:I28"/>
    <mergeCell ref="E9:I9"/>
    <mergeCell ref="F6:I6"/>
    <mergeCell ref="A8:I8"/>
    <mergeCell ref="A52:B52"/>
    <mergeCell ref="A45:B45"/>
    <mergeCell ref="A42:I42"/>
    <mergeCell ref="A41:B41"/>
    <mergeCell ref="G49:I49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3"/>
  <sheetViews>
    <sheetView view="pageBreakPreview" topLeftCell="A10" zoomScale="50" zoomScaleNormal="100" zoomScaleSheetLayoutView="50" workbookViewId="0">
      <selection activeCell="A14" sqref="A14:XFD14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4" customWidth="1"/>
    <col min="5" max="6" width="23" style="58" customWidth="1"/>
    <col min="7" max="7" width="21.42578125" style="58" customWidth="1"/>
    <col min="8" max="8" width="23" style="58" customWidth="1"/>
    <col min="9" max="9" width="23.5703125" customWidth="1"/>
    <col min="10" max="10" width="22.28515625" customWidth="1"/>
    <col min="11" max="13" width="44.28515625" customWidth="1"/>
    <col min="14" max="14" width="23.28515625" bestFit="1" customWidth="1"/>
    <col min="15" max="15" width="21.42578125" customWidth="1"/>
    <col min="16" max="16" width="23.42578125" customWidth="1"/>
    <col min="18" max="18" width="27.7109375" customWidth="1"/>
  </cols>
  <sheetData>
    <row r="1" spans="1:16" x14ac:dyDescent="0.25">
      <c r="D1" s="1"/>
    </row>
    <row r="2" spans="1:16" ht="20.25" customHeight="1" x14ac:dyDescent="0.45">
      <c r="C2" s="16"/>
      <c r="D2" s="12"/>
      <c r="E2" s="59"/>
      <c r="F2" s="59"/>
      <c r="G2" s="59"/>
      <c r="H2" s="59"/>
      <c r="I2" s="12"/>
      <c r="J2" s="12"/>
    </row>
    <row r="3" spans="1:16" ht="15" customHeight="1" x14ac:dyDescent="0.25">
      <c r="D3" s="13"/>
      <c r="E3" s="118" t="s">
        <v>20</v>
      </c>
      <c r="F3" s="118"/>
      <c r="G3" s="118"/>
      <c r="H3" s="118"/>
      <c r="I3" s="118"/>
      <c r="J3" s="118"/>
    </row>
    <row r="4" spans="1:16" ht="15" customHeight="1" x14ac:dyDescent="0.25">
      <c r="D4" s="13"/>
      <c r="E4" s="118"/>
      <c r="F4" s="118"/>
      <c r="G4" s="118"/>
      <c r="H4" s="118"/>
      <c r="I4" s="118"/>
      <c r="J4" s="118"/>
    </row>
    <row r="5" spans="1:16" ht="15" customHeight="1" x14ac:dyDescent="0.25">
      <c r="D5" s="13"/>
      <c r="E5" s="118"/>
      <c r="F5" s="118"/>
      <c r="G5" s="118"/>
      <c r="H5" s="118"/>
      <c r="I5" s="118"/>
      <c r="J5" s="118"/>
    </row>
    <row r="6" spans="1:16" ht="171.75" customHeight="1" x14ac:dyDescent="0.25">
      <c r="D6" s="13"/>
      <c r="E6" s="60"/>
      <c r="F6" s="60"/>
      <c r="G6" s="119" t="s">
        <v>47</v>
      </c>
      <c r="H6" s="119"/>
      <c r="I6" s="119"/>
      <c r="J6" s="119"/>
    </row>
    <row r="7" spans="1:16" ht="37.5" customHeight="1" x14ac:dyDescent="0.45">
      <c r="D7" s="14"/>
      <c r="E7" s="61"/>
      <c r="F7" s="61"/>
      <c r="G7" s="61" t="s">
        <v>48</v>
      </c>
      <c r="H7" s="61"/>
      <c r="I7" s="11"/>
      <c r="J7" s="11"/>
    </row>
    <row r="8" spans="1:16" ht="167.25" customHeight="1" x14ac:dyDescent="0.25">
      <c r="A8" s="107" t="s">
        <v>46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6" ht="45" customHeight="1" x14ac:dyDescent="0.25">
      <c r="A9" s="120" t="s">
        <v>0</v>
      </c>
      <c r="B9" s="121" t="s">
        <v>1</v>
      </c>
      <c r="C9" s="122" t="s">
        <v>22</v>
      </c>
      <c r="D9" s="120" t="s">
        <v>2</v>
      </c>
      <c r="E9" s="121" t="s">
        <v>23</v>
      </c>
      <c r="F9" s="121"/>
      <c r="G9" s="121"/>
      <c r="H9" s="121"/>
      <c r="I9" s="121"/>
      <c r="J9" s="121"/>
      <c r="K9" s="4"/>
    </row>
    <row r="10" spans="1:16" ht="147.75" customHeight="1" x14ac:dyDescent="0.25">
      <c r="A10" s="120"/>
      <c r="B10" s="121"/>
      <c r="C10" s="123"/>
      <c r="D10" s="120"/>
      <c r="E10" s="62" t="s">
        <v>3</v>
      </c>
      <c r="F10" s="62" t="s">
        <v>66</v>
      </c>
      <c r="G10" s="63" t="s">
        <v>42</v>
      </c>
      <c r="H10" s="63" t="s">
        <v>43</v>
      </c>
      <c r="I10" s="52" t="s">
        <v>44</v>
      </c>
      <c r="J10" s="52" t="s">
        <v>45</v>
      </c>
      <c r="K10" s="63" t="s">
        <v>71</v>
      </c>
      <c r="L10" s="63" t="s">
        <v>71</v>
      </c>
      <c r="M10" s="62"/>
      <c r="N10" s="3" t="s">
        <v>30</v>
      </c>
      <c r="O10" s="57" t="s">
        <v>31</v>
      </c>
      <c r="P10" s="57" t="s">
        <v>32</v>
      </c>
    </row>
    <row r="11" spans="1:16" s="15" customFormat="1" ht="29.25" customHeight="1" x14ac:dyDescent="0.25">
      <c r="A11" s="56">
        <v>1</v>
      </c>
      <c r="B11" s="57">
        <v>2</v>
      </c>
      <c r="C11" s="2">
        <v>3</v>
      </c>
      <c r="D11" s="57">
        <v>4</v>
      </c>
      <c r="E11" s="62">
        <v>5</v>
      </c>
      <c r="F11" s="62"/>
      <c r="G11" s="63">
        <v>6</v>
      </c>
      <c r="H11" s="64">
        <v>7</v>
      </c>
      <c r="I11" s="57">
        <v>8</v>
      </c>
      <c r="J11" s="57">
        <v>9</v>
      </c>
      <c r="K11" s="63" t="s">
        <v>72</v>
      </c>
      <c r="L11" s="63" t="s">
        <v>17</v>
      </c>
      <c r="M11" s="70"/>
    </row>
    <row r="12" spans="1:16" ht="30.75" x14ac:dyDescent="0.4">
      <c r="A12" s="108" t="s">
        <v>14</v>
      </c>
      <c r="B12" s="109"/>
      <c r="C12" s="109"/>
      <c r="D12" s="109"/>
      <c r="E12" s="109"/>
      <c r="F12" s="109"/>
      <c r="G12" s="109"/>
      <c r="H12" s="109"/>
      <c r="I12" s="109"/>
      <c r="J12" s="110"/>
      <c r="K12" s="4"/>
      <c r="L12" s="9"/>
      <c r="M12" s="71"/>
      <c r="N12" s="31"/>
      <c r="O12" s="31"/>
      <c r="P12" s="31"/>
    </row>
    <row r="13" spans="1:16" s="10" customFormat="1" ht="49.5" customHeight="1" x14ac:dyDescent="0.25">
      <c r="A13" s="5" t="s">
        <v>4</v>
      </c>
      <c r="B13" s="6" t="s">
        <v>25</v>
      </c>
      <c r="C13" s="7" t="s">
        <v>18</v>
      </c>
      <c r="D13" s="5" t="s">
        <v>17</v>
      </c>
      <c r="E13" s="8">
        <v>792.9</v>
      </c>
      <c r="F13" s="8">
        <v>638.57299999999998</v>
      </c>
      <c r="G13" s="9">
        <v>680</v>
      </c>
      <c r="H13" s="50">
        <f>G13-L13</f>
        <v>680</v>
      </c>
      <c r="I13" s="9"/>
      <c r="J13" s="9"/>
      <c r="K13" s="9"/>
      <c r="L13" s="9"/>
      <c r="M13" s="71"/>
      <c r="N13" s="32"/>
      <c r="O13" s="33">
        <f>I13</f>
        <v>0</v>
      </c>
      <c r="P13" s="33">
        <f>J13</f>
        <v>0</v>
      </c>
    </row>
    <row r="14" spans="1:16" s="10" customFormat="1" ht="30.75" x14ac:dyDescent="0.25">
      <c r="A14" s="5" t="s">
        <v>5</v>
      </c>
      <c r="B14" s="36" t="s">
        <v>24</v>
      </c>
      <c r="C14" s="7" t="s">
        <v>18</v>
      </c>
      <c r="D14" s="5" t="s">
        <v>17</v>
      </c>
      <c r="E14" s="8">
        <v>1440.4</v>
      </c>
      <c r="F14" s="8">
        <v>952.75699999999995</v>
      </c>
      <c r="G14" s="25">
        <v>893.08299999999997</v>
      </c>
      <c r="H14" s="50">
        <f t="shared" ref="H14:H26" si="0">G14-L14</f>
        <v>886.2042381771281</v>
      </c>
      <c r="I14" s="9"/>
      <c r="J14" s="9"/>
      <c r="K14" s="9">
        <v>8</v>
      </c>
      <c r="L14" s="9">
        <f>K14/1.163</f>
        <v>6.8787618228718825</v>
      </c>
      <c r="M14" s="71"/>
      <c r="N14" s="32"/>
      <c r="O14" s="33">
        <f>I14</f>
        <v>0</v>
      </c>
      <c r="P14" s="32"/>
    </row>
    <row r="15" spans="1:16" s="38" customFormat="1" ht="61.5" x14ac:dyDescent="0.25">
      <c r="A15" s="35" t="s">
        <v>6</v>
      </c>
      <c r="B15" s="47" t="s">
        <v>52</v>
      </c>
      <c r="C15" s="37" t="s">
        <v>18</v>
      </c>
      <c r="D15" s="35" t="s">
        <v>17</v>
      </c>
      <c r="E15" s="8">
        <v>569.1</v>
      </c>
      <c r="F15" s="8">
        <v>368.017</v>
      </c>
      <c r="G15" s="9">
        <v>460</v>
      </c>
      <c r="H15" s="50">
        <f t="shared" si="0"/>
        <v>460</v>
      </c>
      <c r="I15" s="9"/>
      <c r="J15" s="9"/>
      <c r="K15" s="9"/>
      <c r="L15" s="9"/>
      <c r="M15" s="71"/>
      <c r="N15" s="39">
        <f>H15</f>
        <v>460</v>
      </c>
      <c r="O15" s="39">
        <f t="shared" ref="O15:P15" si="1">I15</f>
        <v>0</v>
      </c>
      <c r="P15" s="39">
        <f t="shared" si="1"/>
        <v>0</v>
      </c>
    </row>
    <row r="16" spans="1:16" s="10" customFormat="1" ht="30.75" x14ac:dyDescent="0.25">
      <c r="A16" s="5" t="s">
        <v>7</v>
      </c>
      <c r="B16" s="6" t="s">
        <v>41</v>
      </c>
      <c r="C16" s="7" t="s">
        <v>18</v>
      </c>
      <c r="D16" s="5" t="s">
        <v>17</v>
      </c>
      <c r="E16" s="8">
        <v>853.2</v>
      </c>
      <c r="F16" s="8">
        <v>647.48800000000006</v>
      </c>
      <c r="G16" s="9">
        <v>736.40200000000004</v>
      </c>
      <c r="H16" s="50">
        <f t="shared" si="0"/>
        <v>736.40200000000004</v>
      </c>
      <c r="I16" s="9"/>
      <c r="J16" s="9"/>
      <c r="K16" s="9"/>
      <c r="L16" s="9"/>
      <c r="M16" s="71"/>
      <c r="N16" s="33">
        <f>H16</f>
        <v>736.40200000000004</v>
      </c>
      <c r="O16" s="33">
        <f>I16</f>
        <v>0</v>
      </c>
      <c r="P16" s="32"/>
    </row>
    <row r="17" spans="1:18" s="10" customFormat="1" ht="30.75" x14ac:dyDescent="0.25">
      <c r="A17" s="5" t="s">
        <v>8</v>
      </c>
      <c r="B17" s="17" t="s">
        <v>26</v>
      </c>
      <c r="C17" s="7" t="s">
        <v>18</v>
      </c>
      <c r="D17" s="5" t="s">
        <v>17</v>
      </c>
      <c r="E17" s="8">
        <v>727.9</v>
      </c>
      <c r="F17" s="8">
        <v>597.16</v>
      </c>
      <c r="G17" s="5">
        <v>580</v>
      </c>
      <c r="H17" s="50">
        <f t="shared" si="0"/>
        <v>480.25795356835772</v>
      </c>
      <c r="I17" s="9"/>
      <c r="J17" s="9"/>
      <c r="K17" s="9">
        <f>62+54</f>
        <v>116</v>
      </c>
      <c r="L17" s="9">
        <f t="shared" ref="L17:L42" si="2">K17/1.163</f>
        <v>99.742046431642308</v>
      </c>
      <c r="M17" s="71"/>
      <c r="N17" s="33">
        <f>H17</f>
        <v>480.25795356835772</v>
      </c>
      <c r="O17" s="32"/>
      <c r="P17" s="32"/>
    </row>
    <row r="18" spans="1:18" s="10" customFormat="1" ht="30.75" x14ac:dyDescent="0.25">
      <c r="A18" s="5" t="s">
        <v>65</v>
      </c>
      <c r="B18" s="17" t="s">
        <v>49</v>
      </c>
      <c r="C18" s="7" t="s">
        <v>18</v>
      </c>
      <c r="D18" s="5" t="s">
        <v>17</v>
      </c>
      <c r="E18" s="8">
        <v>381.4</v>
      </c>
      <c r="F18" s="8">
        <v>298.85000000000002</v>
      </c>
      <c r="G18" s="9">
        <v>300</v>
      </c>
      <c r="H18" s="50">
        <f t="shared" si="0"/>
        <v>300</v>
      </c>
      <c r="I18" s="9"/>
      <c r="J18" s="9"/>
      <c r="K18" s="9"/>
      <c r="L18" s="9"/>
      <c r="M18" s="71"/>
      <c r="N18" s="32"/>
      <c r="O18" s="32"/>
      <c r="P18" s="32"/>
    </row>
    <row r="19" spans="1:18" s="10" customFormat="1" ht="48" customHeight="1" x14ac:dyDescent="0.25">
      <c r="A19" s="5" t="s">
        <v>9</v>
      </c>
      <c r="B19" s="17" t="s">
        <v>51</v>
      </c>
      <c r="C19" s="7" t="s">
        <v>18</v>
      </c>
      <c r="D19" s="5" t="s">
        <v>17</v>
      </c>
      <c r="E19" s="8">
        <v>270.3</v>
      </c>
      <c r="F19" s="8">
        <v>282.75799999999998</v>
      </c>
      <c r="G19" s="9">
        <v>310</v>
      </c>
      <c r="H19" s="50">
        <f t="shared" si="0"/>
        <v>310</v>
      </c>
      <c r="I19" s="9"/>
      <c r="J19" s="9"/>
      <c r="K19" s="9"/>
      <c r="L19" s="9"/>
      <c r="M19" s="71"/>
      <c r="N19" s="33">
        <f>H19</f>
        <v>310</v>
      </c>
      <c r="O19" s="32"/>
      <c r="P19" s="32"/>
    </row>
    <row r="20" spans="1:18" s="10" customFormat="1" ht="39.75" customHeight="1" x14ac:dyDescent="0.25">
      <c r="A20" s="5" t="s">
        <v>10</v>
      </c>
      <c r="B20" s="17" t="s">
        <v>50</v>
      </c>
      <c r="C20" s="7" t="s">
        <v>18</v>
      </c>
      <c r="D20" s="5" t="s">
        <v>17</v>
      </c>
      <c r="E20" s="8">
        <v>316.60000000000002</v>
      </c>
      <c r="F20" s="8">
        <v>179.51499999999999</v>
      </c>
      <c r="G20" s="5">
        <v>217</v>
      </c>
      <c r="H20" s="50">
        <f t="shared" si="0"/>
        <v>180.88650042992262</v>
      </c>
      <c r="I20" s="9"/>
      <c r="J20" s="9"/>
      <c r="K20" s="9">
        <v>42</v>
      </c>
      <c r="L20" s="9">
        <f t="shared" si="2"/>
        <v>36.113499570077387</v>
      </c>
      <c r="M20" s="71"/>
      <c r="N20" s="33">
        <f>H20</f>
        <v>180.88650042992262</v>
      </c>
      <c r="O20" s="33">
        <f t="shared" ref="O20:P20" si="3">I20</f>
        <v>0</v>
      </c>
      <c r="P20" s="33">
        <f t="shared" si="3"/>
        <v>0</v>
      </c>
    </row>
    <row r="21" spans="1:18" s="10" customFormat="1" ht="35.25" customHeight="1" x14ac:dyDescent="0.25">
      <c r="A21" s="5" t="s">
        <v>11</v>
      </c>
      <c r="B21" s="17" t="s">
        <v>53</v>
      </c>
      <c r="C21" s="7" t="s">
        <v>18</v>
      </c>
      <c r="D21" s="5" t="s">
        <v>17</v>
      </c>
      <c r="E21" s="8">
        <v>260.10000000000002</v>
      </c>
      <c r="F21" s="8">
        <v>197.53200000000001</v>
      </c>
      <c r="G21" s="5">
        <v>235</v>
      </c>
      <c r="H21" s="50">
        <f t="shared" si="0"/>
        <v>205.76526225279449</v>
      </c>
      <c r="I21" s="9"/>
      <c r="J21" s="9"/>
      <c r="K21" s="9">
        <v>34</v>
      </c>
      <c r="L21" s="9">
        <f t="shared" si="2"/>
        <v>29.234737747205504</v>
      </c>
      <c r="M21" s="71"/>
      <c r="N21" s="32"/>
      <c r="O21" s="33">
        <f>I21</f>
        <v>0</v>
      </c>
      <c r="P21" s="32"/>
    </row>
    <row r="22" spans="1:18" s="10" customFormat="1" ht="44.25" customHeight="1" x14ac:dyDescent="0.25">
      <c r="A22" s="35" t="s">
        <v>12</v>
      </c>
      <c r="B22" s="6" t="s">
        <v>54</v>
      </c>
      <c r="C22" s="7" t="s">
        <v>18</v>
      </c>
      <c r="D22" s="5" t="s">
        <v>17</v>
      </c>
      <c r="E22" s="8">
        <v>256</v>
      </c>
      <c r="F22" s="8">
        <v>182.75</v>
      </c>
      <c r="G22" s="5">
        <v>190</v>
      </c>
      <c r="H22" s="50">
        <f t="shared" si="0"/>
        <v>190</v>
      </c>
      <c r="I22" s="5"/>
      <c r="J22" s="9"/>
      <c r="K22" s="9"/>
      <c r="L22" s="9"/>
      <c r="M22" s="71"/>
      <c r="N22" s="32"/>
      <c r="O22" s="32"/>
      <c r="P22" s="33">
        <f>J22</f>
        <v>0</v>
      </c>
    </row>
    <row r="23" spans="1:18" s="10" customFormat="1" ht="39.75" customHeight="1" x14ac:dyDescent="0.25">
      <c r="A23" s="5" t="s">
        <v>13</v>
      </c>
      <c r="B23" s="6" t="s">
        <v>55</v>
      </c>
      <c r="C23" s="7" t="s">
        <v>18</v>
      </c>
      <c r="D23" s="5" t="s">
        <v>17</v>
      </c>
      <c r="E23" s="8">
        <v>387.5</v>
      </c>
      <c r="F23" s="8">
        <v>296.72800000000001</v>
      </c>
      <c r="G23" s="5">
        <v>321.28100000000001</v>
      </c>
      <c r="H23" s="50">
        <f t="shared" si="0"/>
        <v>321.28100000000001</v>
      </c>
      <c r="I23" s="9"/>
      <c r="J23" s="9"/>
      <c r="K23" s="9"/>
      <c r="L23" s="9"/>
      <c r="M23" s="71"/>
      <c r="N23" s="32"/>
      <c r="O23" s="33">
        <f>I23</f>
        <v>0</v>
      </c>
      <c r="P23" s="32"/>
    </row>
    <row r="24" spans="1:18" s="10" customFormat="1" ht="59.25" customHeight="1" x14ac:dyDescent="0.25">
      <c r="A24" s="5" t="s">
        <v>38</v>
      </c>
      <c r="B24" s="6" t="s">
        <v>56</v>
      </c>
      <c r="C24" s="7" t="s">
        <v>18</v>
      </c>
      <c r="D24" s="5" t="s">
        <v>17</v>
      </c>
      <c r="E24" s="8">
        <v>458.1</v>
      </c>
      <c r="F24" s="8">
        <v>330.584</v>
      </c>
      <c r="G24" s="5">
        <v>410</v>
      </c>
      <c r="H24" s="50">
        <f t="shared" si="0"/>
        <v>410</v>
      </c>
      <c r="I24" s="9"/>
      <c r="J24" s="9"/>
      <c r="K24" s="9"/>
      <c r="L24" s="9"/>
      <c r="M24" s="71"/>
      <c r="N24" s="33">
        <f>H24</f>
        <v>410</v>
      </c>
      <c r="O24" s="32"/>
      <c r="P24" s="33">
        <f>J24</f>
        <v>0</v>
      </c>
    </row>
    <row r="25" spans="1:18" s="10" customFormat="1" ht="38.25" customHeight="1" x14ac:dyDescent="0.25">
      <c r="A25" s="5" t="s">
        <v>39</v>
      </c>
      <c r="B25" s="6" t="s">
        <v>57</v>
      </c>
      <c r="C25" s="7" t="s">
        <v>18</v>
      </c>
      <c r="D25" s="5" t="s">
        <v>17</v>
      </c>
      <c r="E25" s="8">
        <v>479.9</v>
      </c>
      <c r="F25" s="8">
        <v>346.87099999999998</v>
      </c>
      <c r="G25" s="5">
        <v>430</v>
      </c>
      <c r="H25" s="50">
        <f t="shared" si="0"/>
        <v>430</v>
      </c>
      <c r="I25" s="9"/>
      <c r="J25" s="9"/>
      <c r="K25" s="9"/>
      <c r="L25" s="9"/>
      <c r="M25" s="71"/>
      <c r="N25" s="33">
        <f>H25</f>
        <v>430</v>
      </c>
      <c r="O25" s="32"/>
      <c r="P25" s="32"/>
    </row>
    <row r="26" spans="1:18" s="10" customFormat="1" ht="35.25" customHeight="1" x14ac:dyDescent="0.25">
      <c r="A26" s="5" t="s">
        <v>40</v>
      </c>
      <c r="B26" s="6" t="s">
        <v>58</v>
      </c>
      <c r="C26" s="7" t="s">
        <v>18</v>
      </c>
      <c r="D26" s="5" t="s">
        <v>17</v>
      </c>
      <c r="E26" s="8">
        <v>436.7</v>
      </c>
      <c r="F26" s="8">
        <v>361.03100000000001</v>
      </c>
      <c r="G26" s="5">
        <v>380.96</v>
      </c>
      <c r="H26" s="50">
        <f t="shared" si="0"/>
        <v>380.96</v>
      </c>
      <c r="I26" s="5"/>
      <c r="J26" s="9"/>
      <c r="K26" s="9"/>
      <c r="L26" s="9"/>
      <c r="M26" s="71"/>
      <c r="N26" s="32"/>
      <c r="O26" s="32"/>
      <c r="P26" s="33">
        <f>J26</f>
        <v>0</v>
      </c>
    </row>
    <row r="27" spans="1:18" s="38" customFormat="1" ht="46.5" customHeight="1" x14ac:dyDescent="0.25">
      <c r="A27" s="111" t="s">
        <v>19</v>
      </c>
      <c r="B27" s="112"/>
      <c r="C27" s="55" t="s">
        <v>18</v>
      </c>
      <c r="D27" s="41" t="s">
        <v>17</v>
      </c>
      <c r="E27" s="65">
        <f>SUM(E13:E26)</f>
        <v>7630.1</v>
      </c>
      <c r="F27" s="65">
        <f>SUM(F13:F26)</f>
        <v>5680.6139999999996</v>
      </c>
      <c r="G27" s="65">
        <f t="shared" ref="G27:J27" si="4">SUM(G13:G26)</f>
        <v>6143.7260000000006</v>
      </c>
      <c r="H27" s="65">
        <f t="shared" si="4"/>
        <v>5971.7569544282032</v>
      </c>
      <c r="I27" s="42">
        <f t="shared" si="4"/>
        <v>0</v>
      </c>
      <c r="J27" s="42">
        <f t="shared" si="4"/>
        <v>0</v>
      </c>
      <c r="K27" s="9"/>
      <c r="L27" s="9"/>
      <c r="M27" s="71"/>
      <c r="N27" s="43">
        <f>H27-G27</f>
        <v>-171.96904557179732</v>
      </c>
      <c r="O27" s="43">
        <f>I27-G27-N27</f>
        <v>-5971.7569544282032</v>
      </c>
      <c r="P27" s="43">
        <f>J27-G27-N27-O27</f>
        <v>0</v>
      </c>
      <c r="R27" s="43">
        <f>J27-G27</f>
        <v>-6143.7260000000006</v>
      </c>
    </row>
    <row r="28" spans="1:18" s="38" customFormat="1" ht="30.75" x14ac:dyDescent="0.4">
      <c r="A28" s="103" t="s">
        <v>15</v>
      </c>
      <c r="B28" s="104"/>
      <c r="C28" s="104"/>
      <c r="D28" s="104"/>
      <c r="E28" s="104"/>
      <c r="F28" s="104"/>
      <c r="G28" s="104"/>
      <c r="H28" s="104"/>
      <c r="I28" s="104"/>
      <c r="J28" s="105"/>
      <c r="K28" s="9"/>
      <c r="L28" s="9"/>
      <c r="M28" s="71"/>
      <c r="N28" s="44"/>
      <c r="O28" s="44"/>
      <c r="P28" s="44"/>
    </row>
    <row r="29" spans="1:18" s="38" customFormat="1" ht="45.75" customHeight="1" x14ac:dyDescent="0.25">
      <c r="A29" s="48" t="s">
        <v>4</v>
      </c>
      <c r="B29" s="49" t="s">
        <v>67</v>
      </c>
      <c r="C29" s="37" t="s">
        <v>18</v>
      </c>
      <c r="D29" s="35" t="s">
        <v>17</v>
      </c>
      <c r="E29" s="69">
        <v>2862</v>
      </c>
      <c r="F29" s="8">
        <v>2173.3690000000001</v>
      </c>
      <c r="G29" s="5">
        <v>2060</v>
      </c>
      <c r="H29" s="50">
        <f>G29-L29</f>
        <v>2060</v>
      </c>
      <c r="I29" s="50"/>
      <c r="J29" s="50"/>
      <c r="K29" s="9"/>
      <c r="L29" s="9"/>
      <c r="M29" s="71"/>
      <c r="N29" s="44"/>
      <c r="O29" s="44"/>
      <c r="P29" s="44"/>
    </row>
    <row r="30" spans="1:18" s="38" customFormat="1" ht="70.5" customHeight="1" x14ac:dyDescent="0.25">
      <c r="A30" s="35" t="s">
        <v>5</v>
      </c>
      <c r="B30" s="36" t="s">
        <v>68</v>
      </c>
      <c r="C30" s="37" t="s">
        <v>18</v>
      </c>
      <c r="D30" s="35" t="s">
        <v>17</v>
      </c>
      <c r="E30" s="69">
        <v>2980</v>
      </c>
      <c r="F30" s="8">
        <v>2777.5610000000001</v>
      </c>
      <c r="G30" s="5">
        <v>2650</v>
      </c>
      <c r="H30" s="50">
        <f t="shared" ref="H30:H32" si="5">G30-L30</f>
        <v>2493.1642304385209</v>
      </c>
      <c r="I30" s="50"/>
      <c r="J30" s="50"/>
      <c r="K30" s="9">
        <v>182.4</v>
      </c>
      <c r="L30" s="9">
        <f t="shared" si="2"/>
        <v>156.83576956147894</v>
      </c>
      <c r="M30" s="71"/>
      <c r="N30" s="44"/>
      <c r="O30" s="44"/>
      <c r="P30" s="44"/>
    </row>
    <row r="31" spans="1:18" s="38" customFormat="1" ht="30.75" x14ac:dyDescent="0.25">
      <c r="A31" s="35" t="s">
        <v>6</v>
      </c>
      <c r="B31" s="36" t="s">
        <v>69</v>
      </c>
      <c r="C31" s="37" t="s">
        <v>18</v>
      </c>
      <c r="D31" s="35" t="s">
        <v>17</v>
      </c>
      <c r="E31" s="69">
        <v>1570</v>
      </c>
      <c r="F31" s="8">
        <v>1206.6079999999999</v>
      </c>
      <c r="G31" s="5">
        <v>1250</v>
      </c>
      <c r="H31" s="50">
        <f t="shared" si="5"/>
        <v>1250</v>
      </c>
      <c r="I31" s="51"/>
      <c r="J31" s="50"/>
      <c r="K31" s="9"/>
      <c r="L31" s="9"/>
      <c r="M31" s="71"/>
      <c r="N31" s="44"/>
      <c r="O31" s="44"/>
      <c r="P31" s="44"/>
    </row>
    <row r="32" spans="1:18" s="38" customFormat="1" ht="61.5" x14ac:dyDescent="0.25">
      <c r="A32" s="35" t="s">
        <v>7</v>
      </c>
      <c r="B32" s="36" t="s">
        <v>70</v>
      </c>
      <c r="C32" s="37" t="s">
        <v>18</v>
      </c>
      <c r="D32" s="35" t="s">
        <v>17</v>
      </c>
      <c r="E32" s="69">
        <v>1521</v>
      </c>
      <c r="F32" s="8">
        <v>1179</v>
      </c>
      <c r="G32" s="5">
        <v>1249</v>
      </c>
      <c r="H32" s="50">
        <f t="shared" si="5"/>
        <v>1034.8985382631126</v>
      </c>
      <c r="I32" s="50"/>
      <c r="J32" s="50"/>
      <c r="K32" s="9">
        <v>249</v>
      </c>
      <c r="L32" s="9">
        <f t="shared" si="2"/>
        <v>214.10146173688736</v>
      </c>
      <c r="M32" s="71"/>
      <c r="N32" s="44"/>
      <c r="O32" s="44"/>
      <c r="P32" s="44"/>
    </row>
    <row r="33" spans="1:18" s="38" customFormat="1" ht="49.5" customHeight="1" x14ac:dyDescent="0.25">
      <c r="A33" s="94" t="s">
        <v>19</v>
      </c>
      <c r="B33" s="96"/>
      <c r="C33" s="55" t="s">
        <v>18</v>
      </c>
      <c r="D33" s="41" t="s">
        <v>17</v>
      </c>
      <c r="E33" s="65">
        <f t="shared" ref="E33:J33" si="6">SUM(E29:E32)</f>
        <v>8933</v>
      </c>
      <c r="F33" s="65">
        <f t="shared" si="6"/>
        <v>7336.5380000000005</v>
      </c>
      <c r="G33" s="65">
        <f t="shared" si="6"/>
        <v>7209</v>
      </c>
      <c r="H33" s="65">
        <f t="shared" si="6"/>
        <v>6838.0627687016331</v>
      </c>
      <c r="I33" s="42">
        <f t="shared" si="6"/>
        <v>0</v>
      </c>
      <c r="J33" s="42">
        <f t="shared" si="6"/>
        <v>0</v>
      </c>
      <c r="K33" s="9"/>
      <c r="L33" s="9"/>
      <c r="M33" s="71"/>
      <c r="N33" s="43">
        <f>H33-G33</f>
        <v>-370.9372312983669</v>
      </c>
      <c r="O33" s="43">
        <f>I33-N33-G33</f>
        <v>-6838.0627687016331</v>
      </c>
      <c r="P33" s="43">
        <f>J33-G33-N33-O33</f>
        <v>0</v>
      </c>
      <c r="R33" s="43">
        <f>J33-G33</f>
        <v>-7209</v>
      </c>
    </row>
    <row r="34" spans="1:18" s="38" customFormat="1" ht="39.75" customHeight="1" x14ac:dyDescent="0.25">
      <c r="A34" s="94" t="s">
        <v>16</v>
      </c>
      <c r="B34" s="95"/>
      <c r="C34" s="95"/>
      <c r="D34" s="95"/>
      <c r="E34" s="95"/>
      <c r="F34" s="95"/>
      <c r="G34" s="95"/>
      <c r="H34" s="95"/>
      <c r="I34" s="95"/>
      <c r="J34" s="96"/>
      <c r="K34" s="9"/>
      <c r="L34" s="9"/>
      <c r="M34" s="71"/>
      <c r="N34" s="44"/>
      <c r="O34" s="44"/>
      <c r="P34" s="44"/>
    </row>
    <row r="35" spans="1:18" s="10" customFormat="1" ht="52.5" customHeight="1" x14ac:dyDescent="0.25">
      <c r="A35" s="5" t="s">
        <v>4</v>
      </c>
      <c r="B35" s="17" t="s">
        <v>27</v>
      </c>
      <c r="C35" s="7" t="s">
        <v>18</v>
      </c>
      <c r="D35" s="5" t="s">
        <v>17</v>
      </c>
      <c r="E35" s="8">
        <v>117.944</v>
      </c>
      <c r="F35" s="8">
        <v>75.62</v>
      </c>
      <c r="G35" s="5">
        <v>63</v>
      </c>
      <c r="H35" s="50">
        <f>G35-L35</f>
        <v>51.82201203783319</v>
      </c>
      <c r="I35" s="9"/>
      <c r="J35" s="9"/>
      <c r="K35" s="9">
        <v>13</v>
      </c>
      <c r="L35" s="9">
        <f t="shared" si="2"/>
        <v>11.17798796216681</v>
      </c>
      <c r="M35" s="71"/>
      <c r="N35" s="32"/>
      <c r="O35" s="32"/>
      <c r="P35" s="32"/>
    </row>
    <row r="36" spans="1:18" s="10" customFormat="1" ht="52.5" customHeight="1" x14ac:dyDescent="0.25">
      <c r="A36" s="5" t="s">
        <v>5</v>
      </c>
      <c r="B36" s="6" t="s">
        <v>60</v>
      </c>
      <c r="C36" s="7" t="s">
        <v>18</v>
      </c>
      <c r="D36" s="5" t="s">
        <v>17</v>
      </c>
      <c r="E36" s="8">
        <v>88.59</v>
      </c>
      <c r="F36" s="8">
        <v>57.094000000000001</v>
      </c>
      <c r="G36" s="5">
        <v>62</v>
      </c>
      <c r="H36" s="50">
        <f t="shared" ref="H36:H39" si="7">G36-L36</f>
        <v>62</v>
      </c>
      <c r="I36" s="9"/>
      <c r="J36" s="9"/>
      <c r="K36" s="9"/>
      <c r="L36" s="9"/>
      <c r="M36" s="71"/>
      <c r="N36" s="32"/>
      <c r="O36" s="32"/>
      <c r="P36" s="32"/>
    </row>
    <row r="37" spans="1:18" s="10" customFormat="1" ht="58.5" customHeight="1" x14ac:dyDescent="0.25">
      <c r="A37" s="5" t="s">
        <v>6</v>
      </c>
      <c r="B37" s="6" t="s">
        <v>64</v>
      </c>
      <c r="C37" s="7" t="s">
        <v>18</v>
      </c>
      <c r="D37" s="5" t="s">
        <v>17</v>
      </c>
      <c r="E37" s="8">
        <v>106.999</v>
      </c>
      <c r="F37" s="8">
        <v>124.036</v>
      </c>
      <c r="G37" s="5">
        <v>110</v>
      </c>
      <c r="H37" s="50">
        <f t="shared" si="7"/>
        <v>103.9810834049871</v>
      </c>
      <c r="I37" s="9"/>
      <c r="J37" s="9"/>
      <c r="K37" s="9">
        <v>7</v>
      </c>
      <c r="L37" s="9">
        <f t="shared" si="2"/>
        <v>6.0189165950128976</v>
      </c>
      <c r="M37" s="71"/>
      <c r="N37" s="32"/>
      <c r="O37" s="32"/>
      <c r="P37" s="32"/>
    </row>
    <row r="38" spans="1:18" s="10" customFormat="1" ht="66" customHeight="1" x14ac:dyDescent="0.25">
      <c r="A38" s="5" t="s">
        <v>7</v>
      </c>
      <c r="B38" s="6" t="s">
        <v>28</v>
      </c>
      <c r="C38" s="7" t="s">
        <v>18</v>
      </c>
      <c r="D38" s="5" t="s">
        <v>17</v>
      </c>
      <c r="E38" s="8">
        <v>24.878</v>
      </c>
      <c r="F38" s="8">
        <v>23.202000000000002</v>
      </c>
      <c r="G38" s="5">
        <v>24</v>
      </c>
      <c r="H38" s="50">
        <f t="shared" si="7"/>
        <v>24</v>
      </c>
      <c r="I38" s="9"/>
      <c r="J38" s="9"/>
      <c r="K38" s="9"/>
      <c r="L38" s="9"/>
      <c r="M38" s="71"/>
      <c r="N38" s="32"/>
      <c r="O38" s="32"/>
      <c r="P38" s="32"/>
    </row>
    <row r="39" spans="1:18" s="10" customFormat="1" ht="63.75" customHeight="1" x14ac:dyDescent="0.25">
      <c r="A39" s="5" t="s">
        <v>8</v>
      </c>
      <c r="B39" s="6" t="s">
        <v>29</v>
      </c>
      <c r="C39" s="7" t="s">
        <v>18</v>
      </c>
      <c r="D39" s="5" t="s">
        <v>17</v>
      </c>
      <c r="E39" s="8">
        <v>19.003</v>
      </c>
      <c r="F39" s="8">
        <v>6.4539999999999997</v>
      </c>
      <c r="G39" s="5">
        <v>16</v>
      </c>
      <c r="H39" s="50">
        <f t="shared" si="7"/>
        <v>16</v>
      </c>
      <c r="I39" s="9"/>
      <c r="J39" s="9"/>
      <c r="K39" s="9"/>
      <c r="L39" s="9"/>
      <c r="M39" s="71"/>
      <c r="N39" s="32"/>
      <c r="O39" s="32"/>
      <c r="P39" s="32"/>
    </row>
    <row r="40" spans="1:18" s="10" customFormat="1" ht="67.5" customHeight="1" x14ac:dyDescent="0.25">
      <c r="A40" s="86" t="s">
        <v>19</v>
      </c>
      <c r="B40" s="86"/>
      <c r="C40" s="53" t="s">
        <v>18</v>
      </c>
      <c r="D40" s="52" t="s">
        <v>17</v>
      </c>
      <c r="E40" s="65">
        <f>SUM(E35:E39)</f>
        <v>357.41399999999999</v>
      </c>
      <c r="F40" s="65">
        <f>SUM(F35:F39)</f>
        <v>286.40600000000001</v>
      </c>
      <c r="G40" s="65">
        <f t="shared" ref="G40:J40" si="8">SUM(G35:G39)</f>
        <v>275</v>
      </c>
      <c r="H40" s="65">
        <f t="shared" si="8"/>
        <v>257.80309544282028</v>
      </c>
      <c r="I40" s="20">
        <f t="shared" si="8"/>
        <v>0</v>
      </c>
      <c r="J40" s="20">
        <f t="shared" si="8"/>
        <v>0</v>
      </c>
      <c r="K40" s="9"/>
      <c r="L40" s="9"/>
      <c r="M40" s="71"/>
      <c r="N40" s="32"/>
      <c r="O40" s="32"/>
      <c r="P40" s="32"/>
    </row>
    <row r="41" spans="1:18" s="10" customFormat="1" ht="34.5" customHeight="1" x14ac:dyDescent="0.25">
      <c r="A41" s="87" t="s">
        <v>61</v>
      </c>
      <c r="B41" s="88"/>
      <c r="C41" s="88"/>
      <c r="D41" s="88"/>
      <c r="E41" s="88"/>
      <c r="F41" s="88"/>
      <c r="G41" s="88"/>
      <c r="H41" s="88"/>
      <c r="I41" s="88"/>
      <c r="J41" s="89"/>
      <c r="K41" s="9"/>
      <c r="L41" s="9"/>
      <c r="M41" s="71"/>
      <c r="N41" s="32"/>
      <c r="O41" s="32"/>
      <c r="P41" s="32"/>
    </row>
    <row r="42" spans="1:18" s="10" customFormat="1" ht="59.25" customHeight="1" x14ac:dyDescent="0.25">
      <c r="A42" s="113" t="s">
        <v>4</v>
      </c>
      <c r="B42" s="6" t="s">
        <v>62</v>
      </c>
      <c r="C42" s="7" t="s">
        <v>18</v>
      </c>
      <c r="D42" s="5" t="s">
        <v>17</v>
      </c>
      <c r="E42" s="8">
        <v>66.328999999999994</v>
      </c>
      <c r="F42" s="8">
        <v>52.399000000000001</v>
      </c>
      <c r="G42" s="9">
        <v>60</v>
      </c>
      <c r="H42" s="50">
        <f>G42-L42</f>
        <v>56</v>
      </c>
      <c r="I42" s="9"/>
      <c r="J42" s="9"/>
      <c r="K42" s="9">
        <v>4.6520000000000001</v>
      </c>
      <c r="L42" s="9">
        <f t="shared" si="2"/>
        <v>4</v>
      </c>
      <c r="M42" s="71"/>
      <c r="N42" s="32"/>
      <c r="O42" s="32"/>
      <c r="P42" s="32"/>
    </row>
    <row r="43" spans="1:18" s="10" customFormat="1" ht="59.25" customHeight="1" x14ac:dyDescent="0.25">
      <c r="A43" s="114"/>
      <c r="B43" s="6" t="s">
        <v>62</v>
      </c>
      <c r="C43" s="7" t="s">
        <v>33</v>
      </c>
      <c r="D43" s="5" t="s">
        <v>34</v>
      </c>
      <c r="E43" s="8">
        <v>17.391999999999999</v>
      </c>
      <c r="F43" s="8">
        <v>16.149000000000001</v>
      </c>
      <c r="G43" s="9">
        <v>15.1</v>
      </c>
      <c r="H43" s="50">
        <f>G43-L43</f>
        <v>15.09</v>
      </c>
      <c r="I43" s="9"/>
      <c r="J43" s="9"/>
      <c r="K43" s="9">
        <v>0.01</v>
      </c>
      <c r="L43" s="9">
        <f>K43</f>
        <v>0.01</v>
      </c>
      <c r="M43" s="71"/>
      <c r="N43" s="32"/>
      <c r="O43" s="32"/>
      <c r="P43" s="32"/>
    </row>
    <row r="44" spans="1:18" s="10" customFormat="1" ht="47.25" customHeight="1" x14ac:dyDescent="0.25">
      <c r="A44" s="91" t="s">
        <v>19</v>
      </c>
      <c r="B44" s="92"/>
      <c r="C44" s="53" t="s">
        <v>18</v>
      </c>
      <c r="D44" s="52" t="s">
        <v>17</v>
      </c>
      <c r="E44" s="65">
        <f>E42</f>
        <v>66.328999999999994</v>
      </c>
      <c r="F44" s="65">
        <f>F42</f>
        <v>52.399000000000001</v>
      </c>
      <c r="G44" s="65">
        <f t="shared" ref="G44:J45" si="9">G42</f>
        <v>60</v>
      </c>
      <c r="H44" s="65">
        <f t="shared" si="9"/>
        <v>56</v>
      </c>
      <c r="I44" s="20">
        <f t="shared" si="9"/>
        <v>0</v>
      </c>
      <c r="J44" s="20">
        <f t="shared" si="9"/>
        <v>0</v>
      </c>
      <c r="K44" s="9"/>
      <c r="L44" s="9"/>
      <c r="M44" s="71"/>
      <c r="N44" s="34">
        <f>H44-G44</f>
        <v>-4</v>
      </c>
      <c r="O44" s="34">
        <f>I44-G44-N44</f>
        <v>-56</v>
      </c>
      <c r="P44" s="34">
        <f>J44-G44-O44-N44</f>
        <v>0</v>
      </c>
      <c r="Q44" s="34"/>
      <c r="R44" s="34">
        <f>J44-G44</f>
        <v>-60</v>
      </c>
    </row>
    <row r="45" spans="1:18" s="10" customFormat="1" ht="47.25" customHeight="1" x14ac:dyDescent="0.25">
      <c r="A45" s="115"/>
      <c r="B45" s="116"/>
      <c r="C45" s="53" t="s">
        <v>33</v>
      </c>
      <c r="D45" s="52" t="s">
        <v>34</v>
      </c>
      <c r="E45" s="65">
        <f>E43</f>
        <v>17.391999999999999</v>
      </c>
      <c r="F45" s="65">
        <f>F43</f>
        <v>16.149000000000001</v>
      </c>
      <c r="G45" s="65">
        <f t="shared" si="9"/>
        <v>15.1</v>
      </c>
      <c r="H45" s="65">
        <f t="shared" si="9"/>
        <v>15.09</v>
      </c>
      <c r="I45" s="20">
        <f t="shared" si="9"/>
        <v>0</v>
      </c>
      <c r="J45" s="20">
        <f t="shared" si="9"/>
        <v>0</v>
      </c>
      <c r="K45" s="9"/>
      <c r="L45" s="9"/>
      <c r="M45" s="71"/>
      <c r="N45" s="34"/>
      <c r="O45" s="34"/>
      <c r="P45" s="34"/>
      <c r="Q45" s="34"/>
      <c r="R45" s="34"/>
    </row>
    <row r="46" spans="1:18" s="10" customFormat="1" ht="47.25" customHeight="1" x14ac:dyDescent="0.25">
      <c r="A46" s="86" t="s">
        <v>21</v>
      </c>
      <c r="B46" s="86"/>
      <c r="C46" s="54" t="s">
        <v>18</v>
      </c>
      <c r="D46" s="52" t="s">
        <v>17</v>
      </c>
      <c r="E46" s="65">
        <f t="shared" ref="E46:J46" si="10">E44+E40+E33+E27</f>
        <v>16986.843000000001</v>
      </c>
      <c r="F46" s="65">
        <f t="shared" si="10"/>
        <v>13355.957</v>
      </c>
      <c r="G46" s="65">
        <f t="shared" si="10"/>
        <v>13687.726000000001</v>
      </c>
      <c r="H46" s="65">
        <f t="shared" si="10"/>
        <v>13123.622818572658</v>
      </c>
      <c r="I46" s="20">
        <f t="shared" si="10"/>
        <v>0</v>
      </c>
      <c r="J46" s="20">
        <f t="shared" si="10"/>
        <v>0</v>
      </c>
      <c r="K46" s="9"/>
      <c r="L46" s="9"/>
      <c r="M46" s="71"/>
      <c r="N46" s="32"/>
      <c r="O46" s="32"/>
      <c r="P46" s="32"/>
      <c r="R46" s="34">
        <f>J46-G46</f>
        <v>-13687.726000000001</v>
      </c>
    </row>
    <row r="47" spans="1:18" s="10" customFormat="1" ht="30.75" x14ac:dyDescent="0.25">
      <c r="A47" s="86"/>
      <c r="B47" s="86"/>
      <c r="C47" s="53" t="s">
        <v>33</v>
      </c>
      <c r="D47" s="52" t="s">
        <v>34</v>
      </c>
      <c r="E47" s="66">
        <f>E45</f>
        <v>17.391999999999999</v>
      </c>
      <c r="F47" s="66">
        <f>F45</f>
        <v>16.149000000000001</v>
      </c>
      <c r="G47" s="66">
        <f t="shared" ref="G47:J47" si="11">G45</f>
        <v>15.1</v>
      </c>
      <c r="H47" s="66">
        <f t="shared" si="11"/>
        <v>15.09</v>
      </c>
      <c r="I47" s="21">
        <f t="shared" si="11"/>
        <v>0</v>
      </c>
      <c r="J47" s="21">
        <f t="shared" si="11"/>
        <v>0</v>
      </c>
      <c r="K47" s="9"/>
      <c r="L47" s="9"/>
      <c r="M47" s="71"/>
      <c r="N47" s="33">
        <f>G46-H46</f>
        <v>564.10318142734286</v>
      </c>
      <c r="O47" s="32"/>
      <c r="P47" s="32"/>
      <c r="R47" s="34">
        <f>J47-G47</f>
        <v>-15.1</v>
      </c>
    </row>
    <row r="48" spans="1:18" s="10" customFormat="1" ht="27.75" x14ac:dyDescent="0.25">
      <c r="A48" s="23"/>
      <c r="B48" s="23"/>
      <c r="C48" s="23"/>
      <c r="D48" s="23"/>
      <c r="E48" s="67"/>
      <c r="F48" s="67"/>
      <c r="G48" s="67"/>
      <c r="H48" s="67"/>
      <c r="I48" s="23"/>
      <c r="J48" s="23"/>
      <c r="K48" s="23"/>
      <c r="L48" s="23"/>
      <c r="M48" s="23"/>
      <c r="N48" s="32"/>
      <c r="O48" s="32"/>
      <c r="P48" s="32"/>
    </row>
    <row r="49" spans="1:16" s="10" customFormat="1" ht="27.75" x14ac:dyDescent="0.25">
      <c r="A49" s="23"/>
      <c r="B49" s="23"/>
      <c r="C49" s="23"/>
      <c r="D49" s="23"/>
      <c r="E49" s="67"/>
      <c r="F49" s="67"/>
      <c r="G49" s="67"/>
      <c r="H49" s="67"/>
      <c r="I49" s="23"/>
      <c r="J49" s="23"/>
      <c r="K49" s="23"/>
      <c r="L49" s="23"/>
      <c r="M49" s="23"/>
      <c r="N49" s="32"/>
      <c r="O49" s="32"/>
      <c r="P49" s="32"/>
    </row>
    <row r="50" spans="1:16" s="10" customFormat="1" ht="143.25" customHeight="1" x14ac:dyDescent="0.25">
      <c r="A50" s="23"/>
      <c r="B50" s="23"/>
      <c r="C50" s="23"/>
      <c r="D50" s="23"/>
      <c r="E50" s="67"/>
      <c r="F50" s="67"/>
      <c r="G50" s="67"/>
      <c r="H50" s="67"/>
      <c r="I50" s="23"/>
      <c r="J50" s="23"/>
      <c r="K50" s="23"/>
      <c r="L50" s="23"/>
      <c r="M50" s="23"/>
      <c r="N50" s="32"/>
      <c r="O50" s="32"/>
      <c r="P50" s="32"/>
    </row>
    <row r="51" spans="1:16" s="28" customFormat="1" ht="39" x14ac:dyDescent="0.6">
      <c r="A51" s="26" t="s">
        <v>35</v>
      </c>
      <c r="B51" s="26"/>
      <c r="C51" s="27"/>
      <c r="D51" s="27"/>
      <c r="E51" s="68"/>
      <c r="F51" s="68"/>
      <c r="G51" s="68"/>
      <c r="H51" s="68"/>
      <c r="I51" s="117" t="s">
        <v>36</v>
      </c>
      <c r="J51" s="117"/>
      <c r="K51" s="27"/>
      <c r="L51" s="27"/>
      <c r="M51" s="27"/>
      <c r="N51" s="31"/>
      <c r="O51" s="31"/>
      <c r="P51" s="31"/>
    </row>
    <row r="52" spans="1:16" ht="27.75" x14ac:dyDescent="0.25">
      <c r="A52" s="1"/>
      <c r="B52" s="1"/>
      <c r="C52" s="1"/>
      <c r="D52" s="1"/>
      <c r="E52" s="67"/>
      <c r="F52" s="67"/>
      <c r="G52" s="67"/>
      <c r="H52" s="67"/>
      <c r="I52" s="1"/>
      <c r="J52" s="1"/>
      <c r="K52" s="1"/>
      <c r="L52" s="1"/>
      <c r="M52" s="1"/>
      <c r="N52" s="31"/>
      <c r="O52" s="31"/>
      <c r="P52" s="31"/>
    </row>
    <row r="53" spans="1:16" ht="33.75" customHeight="1" x14ac:dyDescent="0.25">
      <c r="A53" s="1"/>
      <c r="B53" s="1"/>
      <c r="C53" s="1"/>
      <c r="D53" s="1"/>
      <c r="E53" s="67"/>
      <c r="F53" s="67"/>
      <c r="G53" s="67"/>
      <c r="H53" s="67"/>
      <c r="I53" s="1"/>
      <c r="J53" s="1"/>
      <c r="K53" s="1"/>
      <c r="L53" s="1"/>
      <c r="M53" s="1"/>
      <c r="N53" s="31"/>
      <c r="O53" s="31"/>
      <c r="P53" s="31"/>
    </row>
    <row r="54" spans="1:16" ht="30.75" x14ac:dyDescent="0.45">
      <c r="A54" s="85" t="s">
        <v>37</v>
      </c>
      <c r="B54" s="85"/>
      <c r="C54" s="1"/>
      <c r="D54" s="1"/>
      <c r="E54" s="67"/>
      <c r="F54" s="67"/>
      <c r="G54" s="67"/>
      <c r="H54" s="67"/>
      <c r="I54" s="1"/>
      <c r="J54" s="1"/>
      <c r="K54" s="1"/>
      <c r="L54" s="1"/>
      <c r="M54" s="1"/>
      <c r="N54" s="31"/>
      <c r="O54" s="31"/>
      <c r="P54" s="31"/>
    </row>
    <row r="55" spans="1:16" ht="30.75" x14ac:dyDescent="0.25">
      <c r="B55" s="24"/>
      <c r="C55" s="1"/>
      <c r="D55" s="1"/>
      <c r="E55" s="67"/>
      <c r="F55" s="67"/>
      <c r="G55" s="67"/>
      <c r="H55" s="67"/>
      <c r="I55" s="1"/>
      <c r="J55" s="1"/>
      <c r="K55" s="1"/>
      <c r="L55" s="1"/>
      <c r="M55" s="1"/>
      <c r="N55" s="31"/>
      <c r="O55" s="31"/>
      <c r="P55" s="31"/>
    </row>
    <row r="56" spans="1:16" ht="27.75" x14ac:dyDescent="0.25">
      <c r="A56" s="1"/>
      <c r="B56" s="1"/>
      <c r="C56" s="1"/>
      <c r="D56" s="1"/>
      <c r="E56" s="67"/>
      <c r="F56" s="67"/>
      <c r="G56" s="67"/>
      <c r="H56" s="67"/>
      <c r="I56" s="1"/>
      <c r="J56" s="1"/>
      <c r="K56" s="1"/>
      <c r="L56" s="1"/>
      <c r="M56" s="1"/>
      <c r="N56" s="31"/>
      <c r="O56" s="31"/>
      <c r="P56" s="31"/>
    </row>
    <row r="57" spans="1:16" x14ac:dyDescent="0.25">
      <c r="A57" s="1"/>
      <c r="B57" s="1"/>
      <c r="C57" s="1"/>
      <c r="D57" s="1"/>
      <c r="E57" s="67"/>
      <c r="F57" s="67"/>
      <c r="G57" s="67"/>
      <c r="H57" s="67"/>
      <c r="I57" s="1"/>
      <c r="J57" s="1"/>
      <c r="K57" s="1"/>
      <c r="L57" s="1"/>
      <c r="M57" s="1"/>
    </row>
    <row r="58" spans="1:16" x14ac:dyDescent="0.25">
      <c r="A58" s="1"/>
      <c r="B58" s="1"/>
      <c r="C58" s="1"/>
      <c r="D58" s="1"/>
      <c r="E58" s="67"/>
      <c r="F58" s="67"/>
      <c r="G58" s="67"/>
      <c r="H58" s="67"/>
      <c r="I58" s="1"/>
      <c r="J58" s="1"/>
      <c r="K58" s="1"/>
      <c r="L58" s="1"/>
      <c r="M58" s="1"/>
    </row>
    <row r="59" spans="1:16" x14ac:dyDescent="0.25">
      <c r="A59" s="1"/>
      <c r="B59" s="1"/>
      <c r="C59" s="1"/>
      <c r="D59" s="1"/>
      <c r="E59" s="67"/>
      <c r="F59" s="67"/>
      <c r="G59" s="67"/>
      <c r="H59" s="67"/>
      <c r="I59" s="1"/>
      <c r="J59" s="1"/>
      <c r="K59" s="1"/>
      <c r="L59" s="1"/>
      <c r="M59" s="1"/>
    </row>
    <row r="60" spans="1:16" x14ac:dyDescent="0.25">
      <c r="A60" s="1"/>
      <c r="B60" s="1"/>
      <c r="C60" s="1"/>
      <c r="D60" s="1"/>
      <c r="E60" s="67"/>
      <c r="F60" s="67"/>
      <c r="G60" s="67"/>
      <c r="H60" s="67"/>
      <c r="I60" s="1"/>
      <c r="J60" s="1"/>
      <c r="K60" s="1"/>
      <c r="L60" s="1"/>
      <c r="M60" s="1"/>
    </row>
    <row r="61" spans="1:16" x14ac:dyDescent="0.25">
      <c r="A61" s="1"/>
      <c r="B61" s="1"/>
      <c r="C61" s="1"/>
      <c r="D61" s="1"/>
      <c r="E61" s="67"/>
      <c r="F61" s="67"/>
      <c r="G61" s="67"/>
      <c r="H61" s="67"/>
      <c r="I61" s="1"/>
      <c r="J61" s="1"/>
      <c r="K61" s="1"/>
      <c r="L61" s="1"/>
      <c r="M61" s="1"/>
    </row>
    <row r="62" spans="1:16" x14ac:dyDescent="0.25">
      <c r="A62" s="1"/>
      <c r="B62" s="1"/>
      <c r="C62" s="1"/>
      <c r="D62" s="1"/>
      <c r="E62" s="67"/>
      <c r="F62" s="67"/>
      <c r="G62" s="67"/>
      <c r="H62" s="67"/>
      <c r="I62" s="1"/>
      <c r="J62" s="1"/>
      <c r="K62" s="1"/>
      <c r="L62" s="1"/>
      <c r="M62" s="1"/>
    </row>
    <row r="63" spans="1:16" x14ac:dyDescent="0.25">
      <c r="A63" s="1"/>
      <c r="B63" s="1"/>
      <c r="C63" s="1"/>
      <c r="D63" s="1"/>
      <c r="E63" s="67"/>
      <c r="F63" s="67"/>
      <c r="G63" s="67"/>
      <c r="H63" s="67"/>
      <c r="I63" s="1"/>
      <c r="J63" s="1"/>
      <c r="K63" s="1"/>
      <c r="L63" s="1"/>
      <c r="M63" s="1"/>
    </row>
    <row r="64" spans="1:16" x14ac:dyDescent="0.25">
      <c r="A64" s="1"/>
      <c r="B64" s="1"/>
      <c r="C64" s="1"/>
      <c r="D64" s="1"/>
      <c r="E64" s="67"/>
      <c r="F64" s="67"/>
      <c r="G64" s="67"/>
      <c r="H64" s="67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67"/>
      <c r="F65" s="67"/>
      <c r="G65" s="67"/>
      <c r="H65" s="67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67"/>
      <c r="F66" s="67"/>
      <c r="G66" s="67"/>
      <c r="H66" s="67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67"/>
      <c r="F67" s="67"/>
      <c r="G67" s="67"/>
      <c r="H67" s="67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67"/>
      <c r="F68" s="67"/>
      <c r="G68" s="67"/>
      <c r="H68" s="67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67"/>
      <c r="F69" s="67"/>
      <c r="G69" s="67"/>
      <c r="H69" s="67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67"/>
      <c r="F70" s="67"/>
      <c r="G70" s="67"/>
      <c r="H70" s="67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67"/>
      <c r="F71" s="67"/>
      <c r="G71" s="67"/>
      <c r="H71" s="67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67"/>
      <c r="F72" s="67"/>
      <c r="G72" s="67"/>
      <c r="H72" s="67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67"/>
      <c r="F73" s="67"/>
      <c r="G73" s="67"/>
      <c r="H73" s="67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67"/>
      <c r="F74" s="67"/>
      <c r="G74" s="67"/>
      <c r="H74" s="67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67"/>
      <c r="F75" s="67"/>
      <c r="G75" s="67"/>
      <c r="H75" s="67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67"/>
      <c r="F76" s="67"/>
      <c r="G76" s="67"/>
      <c r="H76" s="67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67"/>
      <c r="F77" s="67"/>
      <c r="G77" s="67"/>
      <c r="H77" s="67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67"/>
      <c r="F78" s="67"/>
      <c r="G78" s="67"/>
      <c r="H78" s="67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67"/>
      <c r="F79" s="67"/>
      <c r="G79" s="67"/>
      <c r="H79" s="67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67"/>
      <c r="F80" s="67"/>
      <c r="G80" s="67"/>
      <c r="H80" s="67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67"/>
      <c r="F81" s="67"/>
      <c r="G81" s="67"/>
      <c r="H81" s="67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67"/>
      <c r="F82" s="67"/>
      <c r="G82" s="67"/>
      <c r="H82" s="67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67"/>
      <c r="F83" s="67"/>
      <c r="G83" s="67"/>
      <c r="H83" s="67"/>
      <c r="I83" s="1"/>
      <c r="J83" s="1"/>
      <c r="K83" s="1"/>
      <c r="L83" s="1"/>
      <c r="M83" s="1"/>
    </row>
    <row r="84" spans="1:13" x14ac:dyDescent="0.25">
      <c r="A84" s="1"/>
      <c r="B84" s="1"/>
      <c r="D84" s="1"/>
    </row>
    <row r="85" spans="1:13" x14ac:dyDescent="0.25">
      <c r="D85" s="1"/>
    </row>
    <row r="86" spans="1:13" x14ac:dyDescent="0.25">
      <c r="D86" s="1"/>
    </row>
    <row r="87" spans="1:13" x14ac:dyDescent="0.25">
      <c r="D87" s="1"/>
    </row>
    <row r="88" spans="1:13" x14ac:dyDescent="0.25">
      <c r="D88" s="1"/>
    </row>
    <row r="89" spans="1:13" x14ac:dyDescent="0.25">
      <c r="D89" s="1"/>
    </row>
    <row r="90" spans="1:13" x14ac:dyDescent="0.25">
      <c r="D90" s="1"/>
    </row>
    <row r="91" spans="1:13" x14ac:dyDescent="0.25">
      <c r="D91" s="1"/>
    </row>
    <row r="92" spans="1:13" x14ac:dyDescent="0.25">
      <c r="D92" s="1"/>
    </row>
    <row r="93" spans="1:13" x14ac:dyDescent="0.25">
      <c r="D93" s="1"/>
    </row>
    <row r="94" spans="1:13" x14ac:dyDescent="0.25">
      <c r="D94" s="1"/>
    </row>
    <row r="95" spans="1:13" x14ac:dyDescent="0.25">
      <c r="D95" s="1"/>
    </row>
    <row r="96" spans="1:13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</sheetData>
  <mergeCells count="20">
    <mergeCell ref="E3:J5"/>
    <mergeCell ref="G6:J6"/>
    <mergeCell ref="A8:J8"/>
    <mergeCell ref="A9:A10"/>
    <mergeCell ref="B9:B10"/>
    <mergeCell ref="C9:C10"/>
    <mergeCell ref="D9:D10"/>
    <mergeCell ref="E9:J9"/>
    <mergeCell ref="A54:B54"/>
    <mergeCell ref="A12:J12"/>
    <mergeCell ref="A27:B27"/>
    <mergeCell ref="A28:J28"/>
    <mergeCell ref="A33:B33"/>
    <mergeCell ref="A34:J34"/>
    <mergeCell ref="A40:B40"/>
    <mergeCell ref="A41:J41"/>
    <mergeCell ref="A42:A43"/>
    <mergeCell ref="A44:B45"/>
    <mergeCell ref="A46:B47"/>
    <mergeCell ref="I51:J51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8"/>
  <sheetViews>
    <sheetView view="pageBreakPreview" zoomScale="50" zoomScaleNormal="100" zoomScaleSheetLayoutView="50" workbookViewId="0">
      <selection activeCell="H21" sqref="H21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4" customWidth="1"/>
    <col min="5" max="6" width="23" style="58" customWidth="1"/>
    <col min="7" max="7" width="21.42578125" style="58" customWidth="1"/>
    <col min="8" max="8" width="23" style="58" customWidth="1"/>
    <col min="9" max="9" width="23.5703125" customWidth="1"/>
    <col min="10" max="10" width="22.28515625" customWidth="1"/>
    <col min="11" max="13" width="44.28515625" customWidth="1"/>
    <col min="14" max="14" width="23.28515625" bestFit="1" customWidth="1"/>
    <col min="15" max="15" width="21.42578125" customWidth="1"/>
    <col min="16" max="16" width="23.42578125" customWidth="1"/>
    <col min="18" max="18" width="27.7109375" customWidth="1"/>
  </cols>
  <sheetData>
    <row r="1" spans="1:16" x14ac:dyDescent="0.25">
      <c r="D1" s="1"/>
    </row>
    <row r="2" spans="1:16" ht="20.25" customHeight="1" x14ac:dyDescent="0.45">
      <c r="C2" s="16"/>
      <c r="D2" s="12"/>
      <c r="E2" s="59"/>
      <c r="F2" s="59"/>
      <c r="G2" s="59"/>
      <c r="H2" s="59"/>
      <c r="I2" s="12"/>
      <c r="J2" s="12"/>
    </row>
    <row r="3" spans="1:16" ht="15" customHeight="1" x14ac:dyDescent="0.25">
      <c r="D3" s="13"/>
      <c r="E3" s="118" t="s">
        <v>20</v>
      </c>
      <c r="F3" s="118"/>
      <c r="G3" s="118"/>
      <c r="H3" s="118"/>
      <c r="I3" s="118"/>
      <c r="J3" s="118"/>
    </row>
    <row r="4" spans="1:16" ht="15" customHeight="1" x14ac:dyDescent="0.25">
      <c r="D4" s="13"/>
      <c r="E4" s="118"/>
      <c r="F4" s="118"/>
      <c r="G4" s="118"/>
      <c r="H4" s="118"/>
      <c r="I4" s="118"/>
      <c r="J4" s="118"/>
    </row>
    <row r="5" spans="1:16" ht="15" customHeight="1" x14ac:dyDescent="0.25">
      <c r="D5" s="13"/>
      <c r="E5" s="118"/>
      <c r="F5" s="118"/>
      <c r="G5" s="118"/>
      <c r="H5" s="118"/>
      <c r="I5" s="118"/>
      <c r="J5" s="118"/>
    </row>
    <row r="6" spans="1:16" ht="171.75" customHeight="1" x14ac:dyDescent="0.25">
      <c r="D6" s="13"/>
      <c r="E6" s="60"/>
      <c r="F6" s="60"/>
      <c r="G6" s="119" t="s">
        <v>47</v>
      </c>
      <c r="H6" s="119"/>
      <c r="I6" s="119"/>
      <c r="J6" s="119"/>
    </row>
    <row r="7" spans="1:16" ht="37.5" customHeight="1" x14ac:dyDescent="0.45">
      <c r="D7" s="14"/>
      <c r="E7" s="61"/>
      <c r="F7" s="61"/>
      <c r="G7" s="61" t="s">
        <v>48</v>
      </c>
      <c r="H7" s="61"/>
      <c r="I7" s="11"/>
      <c r="J7" s="11"/>
    </row>
    <row r="8" spans="1:16" ht="167.25" customHeight="1" x14ac:dyDescent="0.25">
      <c r="A8" s="107" t="s">
        <v>46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6" ht="45" customHeight="1" x14ac:dyDescent="0.25">
      <c r="A9" s="120" t="s">
        <v>0</v>
      </c>
      <c r="B9" s="121" t="s">
        <v>1</v>
      </c>
      <c r="C9" s="122" t="s">
        <v>22</v>
      </c>
      <c r="D9" s="120" t="s">
        <v>2</v>
      </c>
      <c r="E9" s="121" t="s">
        <v>23</v>
      </c>
      <c r="F9" s="121"/>
      <c r="G9" s="121"/>
      <c r="H9" s="121"/>
      <c r="I9" s="121"/>
      <c r="J9" s="121"/>
      <c r="K9" s="4"/>
    </row>
    <row r="10" spans="1:16" ht="147.75" customHeight="1" x14ac:dyDescent="0.25">
      <c r="A10" s="120"/>
      <c r="B10" s="121"/>
      <c r="C10" s="123"/>
      <c r="D10" s="120"/>
      <c r="E10" s="62" t="s">
        <v>3</v>
      </c>
      <c r="F10" s="62" t="s">
        <v>66</v>
      </c>
      <c r="G10" s="63" t="s">
        <v>42</v>
      </c>
      <c r="H10" s="63" t="s">
        <v>43</v>
      </c>
      <c r="I10" s="52" t="s">
        <v>44</v>
      </c>
      <c r="J10" s="52" t="s">
        <v>45</v>
      </c>
      <c r="K10" s="63" t="s">
        <v>71</v>
      </c>
      <c r="L10" s="63" t="s">
        <v>71</v>
      </c>
      <c r="M10" s="62"/>
      <c r="N10" s="3" t="s">
        <v>30</v>
      </c>
      <c r="O10" s="57" t="s">
        <v>31</v>
      </c>
      <c r="P10" s="57" t="s">
        <v>32</v>
      </c>
    </row>
    <row r="11" spans="1:16" s="15" customFormat="1" ht="29.25" customHeight="1" x14ac:dyDescent="0.25">
      <c r="A11" s="56">
        <v>1</v>
      </c>
      <c r="B11" s="57">
        <v>2</v>
      </c>
      <c r="C11" s="2">
        <v>3</v>
      </c>
      <c r="D11" s="57">
        <v>4</v>
      </c>
      <c r="E11" s="62">
        <v>5</v>
      </c>
      <c r="F11" s="62"/>
      <c r="G11" s="63">
        <v>6</v>
      </c>
      <c r="H11" s="64">
        <v>7</v>
      </c>
      <c r="I11" s="57">
        <v>8</v>
      </c>
      <c r="J11" s="57">
        <v>9</v>
      </c>
      <c r="K11" s="63" t="s">
        <v>72</v>
      </c>
      <c r="L11" s="63" t="s">
        <v>17</v>
      </c>
      <c r="M11" s="70"/>
    </row>
    <row r="12" spans="1:16" ht="30.75" x14ac:dyDescent="0.4">
      <c r="A12" s="108" t="s">
        <v>14</v>
      </c>
      <c r="B12" s="109"/>
      <c r="C12" s="109"/>
      <c r="D12" s="109"/>
      <c r="E12" s="109"/>
      <c r="F12" s="109"/>
      <c r="G12" s="109"/>
      <c r="H12" s="109"/>
      <c r="I12" s="109"/>
      <c r="J12" s="110"/>
      <c r="K12" s="4"/>
      <c r="L12" s="9"/>
      <c r="M12" s="71"/>
      <c r="N12" s="31"/>
      <c r="O12" s="31"/>
      <c r="P12" s="31"/>
    </row>
    <row r="13" spans="1:16" s="10" customFormat="1" ht="30.75" x14ac:dyDescent="0.25">
      <c r="A13" s="5" t="s">
        <v>5</v>
      </c>
      <c r="B13" s="36" t="s">
        <v>24</v>
      </c>
      <c r="C13" s="7" t="s">
        <v>18</v>
      </c>
      <c r="D13" s="5" t="s">
        <v>17</v>
      </c>
      <c r="E13" s="8">
        <v>1440.4</v>
      </c>
      <c r="F13" s="8">
        <v>952.75699999999995</v>
      </c>
      <c r="G13" s="25">
        <v>893.08299999999997</v>
      </c>
      <c r="H13" s="50">
        <f t="shared" ref="H13:H16" si="0">G13-L13</f>
        <v>886.2042381771281</v>
      </c>
      <c r="I13" s="9"/>
      <c r="J13" s="9"/>
      <c r="K13" s="9">
        <v>8</v>
      </c>
      <c r="L13" s="9">
        <f>K13/1.163</f>
        <v>6.8787618228718825</v>
      </c>
      <c r="M13" s="71"/>
      <c r="N13" s="32"/>
      <c r="O13" s="33">
        <f>I13</f>
        <v>0</v>
      </c>
      <c r="P13" s="32"/>
    </row>
    <row r="14" spans="1:16" s="10" customFormat="1" ht="30.75" x14ac:dyDescent="0.25">
      <c r="A14" s="5" t="s">
        <v>8</v>
      </c>
      <c r="B14" s="17" t="s">
        <v>26</v>
      </c>
      <c r="C14" s="7" t="s">
        <v>18</v>
      </c>
      <c r="D14" s="5" t="s">
        <v>17</v>
      </c>
      <c r="E14" s="8">
        <v>727.9</v>
      </c>
      <c r="F14" s="8">
        <v>597.16</v>
      </c>
      <c r="G14" s="5">
        <v>580</v>
      </c>
      <c r="H14" s="50">
        <f t="shared" si="0"/>
        <v>480.25795356835772</v>
      </c>
      <c r="I14" s="9"/>
      <c r="J14" s="9"/>
      <c r="K14" s="9">
        <f>62+54</f>
        <v>116</v>
      </c>
      <c r="L14" s="9">
        <f t="shared" ref="L14:L27" si="1">K14/1.163</f>
        <v>99.742046431642308</v>
      </c>
      <c r="M14" s="71"/>
      <c r="N14" s="33">
        <f>H14</f>
        <v>480.25795356835772</v>
      </c>
      <c r="O14" s="32"/>
      <c r="P14" s="32"/>
    </row>
    <row r="15" spans="1:16" s="10" customFormat="1" ht="39.75" customHeight="1" x14ac:dyDescent="0.25">
      <c r="A15" s="5" t="s">
        <v>10</v>
      </c>
      <c r="B15" s="17" t="s">
        <v>50</v>
      </c>
      <c r="C15" s="7" t="s">
        <v>18</v>
      </c>
      <c r="D15" s="5" t="s">
        <v>17</v>
      </c>
      <c r="E15" s="8">
        <v>316.60000000000002</v>
      </c>
      <c r="F15" s="8">
        <v>179.51499999999999</v>
      </c>
      <c r="G15" s="5">
        <v>217</v>
      </c>
      <c r="H15" s="50">
        <f t="shared" si="0"/>
        <v>180.88650042992262</v>
      </c>
      <c r="I15" s="9"/>
      <c r="J15" s="9"/>
      <c r="K15" s="9">
        <v>42</v>
      </c>
      <c r="L15" s="9">
        <f t="shared" si="1"/>
        <v>36.113499570077387</v>
      </c>
      <c r="M15" s="71"/>
      <c r="N15" s="33">
        <f>H15</f>
        <v>180.88650042992262</v>
      </c>
      <c r="O15" s="33">
        <f t="shared" ref="O15:P15" si="2">I15</f>
        <v>0</v>
      </c>
      <c r="P15" s="33">
        <f t="shared" si="2"/>
        <v>0</v>
      </c>
    </row>
    <row r="16" spans="1:16" s="10" customFormat="1" ht="35.25" customHeight="1" x14ac:dyDescent="0.25">
      <c r="A16" s="5" t="s">
        <v>11</v>
      </c>
      <c r="B16" s="17" t="s">
        <v>53</v>
      </c>
      <c r="C16" s="7" t="s">
        <v>18</v>
      </c>
      <c r="D16" s="5" t="s">
        <v>17</v>
      </c>
      <c r="E16" s="8">
        <v>260.10000000000002</v>
      </c>
      <c r="F16" s="8">
        <v>197.53200000000001</v>
      </c>
      <c r="G16" s="5">
        <v>235</v>
      </c>
      <c r="H16" s="50">
        <f t="shared" si="0"/>
        <v>205.76526225279449</v>
      </c>
      <c r="I16" s="9"/>
      <c r="J16" s="9"/>
      <c r="K16" s="9">
        <v>34</v>
      </c>
      <c r="L16" s="9">
        <f t="shared" si="1"/>
        <v>29.234737747205504</v>
      </c>
      <c r="M16" s="71"/>
      <c r="N16" s="32"/>
      <c r="O16" s="33">
        <f>I16</f>
        <v>0</v>
      </c>
      <c r="P16" s="32"/>
    </row>
    <row r="17" spans="1:18" s="38" customFormat="1" ht="46.5" customHeight="1" x14ac:dyDescent="0.25">
      <c r="A17" s="111" t="s">
        <v>19</v>
      </c>
      <c r="B17" s="112"/>
      <c r="C17" s="55" t="s">
        <v>18</v>
      </c>
      <c r="D17" s="41" t="s">
        <v>17</v>
      </c>
      <c r="E17" s="65">
        <f t="shared" ref="E17:J17" si="3">SUM(E13:E16)</f>
        <v>2745</v>
      </c>
      <c r="F17" s="65">
        <f t="shared" si="3"/>
        <v>1926.9639999999997</v>
      </c>
      <c r="G17" s="65">
        <f t="shared" si="3"/>
        <v>1925.0830000000001</v>
      </c>
      <c r="H17" s="65">
        <f t="shared" si="3"/>
        <v>1753.1139544282028</v>
      </c>
      <c r="I17" s="42">
        <f t="shared" si="3"/>
        <v>0</v>
      </c>
      <c r="J17" s="42">
        <f t="shared" si="3"/>
        <v>0</v>
      </c>
      <c r="K17" s="9"/>
      <c r="L17" s="9"/>
      <c r="M17" s="71"/>
      <c r="N17" s="43">
        <f>H17-G17</f>
        <v>-171.96904557179732</v>
      </c>
      <c r="O17" s="43">
        <f>I17-G17-N17</f>
        <v>-1753.1139544282028</v>
      </c>
      <c r="P17" s="43">
        <f>J17-G17-N17-O17</f>
        <v>0</v>
      </c>
      <c r="R17" s="43">
        <f>J17-G17</f>
        <v>-1925.0830000000001</v>
      </c>
    </row>
    <row r="18" spans="1:18" s="38" customFormat="1" ht="30.75" x14ac:dyDescent="0.4">
      <c r="A18" s="103" t="s">
        <v>15</v>
      </c>
      <c r="B18" s="104"/>
      <c r="C18" s="104"/>
      <c r="D18" s="104"/>
      <c r="E18" s="104"/>
      <c r="F18" s="104"/>
      <c r="G18" s="104"/>
      <c r="H18" s="104"/>
      <c r="I18" s="104"/>
      <c r="J18" s="105"/>
      <c r="K18" s="9"/>
      <c r="L18" s="9"/>
      <c r="M18" s="71"/>
      <c r="N18" s="44"/>
      <c r="O18" s="44"/>
      <c r="P18" s="44"/>
    </row>
    <row r="19" spans="1:18" s="38" customFormat="1" ht="70.5" customHeight="1" x14ac:dyDescent="0.25">
      <c r="A19" s="35" t="s">
        <v>5</v>
      </c>
      <c r="B19" s="36" t="s">
        <v>68</v>
      </c>
      <c r="C19" s="37" t="s">
        <v>18</v>
      </c>
      <c r="D19" s="35" t="s">
        <v>17</v>
      </c>
      <c r="E19" s="69">
        <v>2980</v>
      </c>
      <c r="F19" s="8">
        <v>2777.5610000000001</v>
      </c>
      <c r="G19" s="5">
        <v>2650</v>
      </c>
      <c r="H19" s="50">
        <f t="shared" ref="H19" si="4">G19-L19</f>
        <v>2493.1642304385209</v>
      </c>
      <c r="I19" s="50"/>
      <c r="J19" s="50"/>
      <c r="K19" s="9">
        <v>182.4</v>
      </c>
      <c r="L19" s="9">
        <f t="shared" si="1"/>
        <v>156.83576956147894</v>
      </c>
      <c r="M19" s="71"/>
      <c r="N19" s="44"/>
      <c r="O19" s="44"/>
      <c r="P19" s="44"/>
    </row>
    <row r="20" spans="1:18" s="38" customFormat="1" ht="61.5" x14ac:dyDescent="0.25">
      <c r="A20" s="35" t="s">
        <v>7</v>
      </c>
      <c r="B20" s="36" t="s">
        <v>70</v>
      </c>
      <c r="C20" s="37" t="s">
        <v>18</v>
      </c>
      <c r="D20" s="35" t="s">
        <v>17</v>
      </c>
      <c r="E20" s="69">
        <v>1521</v>
      </c>
      <c r="F20" s="8">
        <v>1179</v>
      </c>
      <c r="G20" s="5">
        <v>1249</v>
      </c>
      <c r="H20" s="50">
        <f>G20-L20</f>
        <v>869.89423903697343</v>
      </c>
      <c r="I20" s="50"/>
      <c r="J20" s="50"/>
      <c r="K20" s="9">
        <f>249+191.9</f>
        <v>440.9</v>
      </c>
      <c r="L20" s="9">
        <f t="shared" si="1"/>
        <v>379.10576096302663</v>
      </c>
      <c r="M20" s="71"/>
      <c r="N20" s="44"/>
      <c r="O20" s="44"/>
      <c r="P20" s="44"/>
    </row>
    <row r="21" spans="1:18" s="38" customFormat="1" ht="49.5" customHeight="1" x14ac:dyDescent="0.25">
      <c r="A21" s="94" t="s">
        <v>19</v>
      </c>
      <c r="B21" s="96"/>
      <c r="C21" s="55" t="s">
        <v>18</v>
      </c>
      <c r="D21" s="41" t="s">
        <v>17</v>
      </c>
      <c r="E21" s="65">
        <f t="shared" ref="E21:J21" si="5">SUM(E19:E20)</f>
        <v>4501</v>
      </c>
      <c r="F21" s="65">
        <f t="shared" si="5"/>
        <v>3956.5610000000001</v>
      </c>
      <c r="G21" s="65">
        <f t="shared" si="5"/>
        <v>3899</v>
      </c>
      <c r="H21" s="65">
        <f t="shared" si="5"/>
        <v>3363.0584694754943</v>
      </c>
      <c r="I21" s="42">
        <f t="shared" si="5"/>
        <v>0</v>
      </c>
      <c r="J21" s="42">
        <f t="shared" si="5"/>
        <v>0</v>
      </c>
      <c r="K21" s="9"/>
      <c r="L21" s="9"/>
      <c r="M21" s="71"/>
      <c r="N21" s="43">
        <f>H21-G21</f>
        <v>-535.94153052450565</v>
      </c>
      <c r="O21" s="43">
        <f>I21-N21-G21</f>
        <v>-3363.0584694754943</v>
      </c>
      <c r="P21" s="43">
        <f>J21-G21-N21-O21</f>
        <v>0</v>
      </c>
      <c r="R21" s="43">
        <f>J21-G21</f>
        <v>-3899</v>
      </c>
    </row>
    <row r="22" spans="1:18" s="38" customFormat="1" ht="39.75" customHeight="1" x14ac:dyDescent="0.25">
      <c r="A22" s="94" t="s">
        <v>16</v>
      </c>
      <c r="B22" s="95"/>
      <c r="C22" s="95"/>
      <c r="D22" s="95"/>
      <c r="E22" s="95"/>
      <c r="F22" s="95"/>
      <c r="G22" s="95"/>
      <c r="H22" s="95"/>
      <c r="I22" s="95"/>
      <c r="J22" s="96"/>
      <c r="K22" s="9"/>
      <c r="L22" s="9"/>
      <c r="M22" s="71"/>
      <c r="N22" s="44"/>
      <c r="O22" s="44"/>
      <c r="P22" s="44"/>
    </row>
    <row r="23" spans="1:18" s="10" customFormat="1" ht="52.5" customHeight="1" x14ac:dyDescent="0.25">
      <c r="A23" s="5" t="s">
        <v>4</v>
      </c>
      <c r="B23" s="17" t="s">
        <v>27</v>
      </c>
      <c r="C23" s="7" t="s">
        <v>18</v>
      </c>
      <c r="D23" s="5" t="s">
        <v>17</v>
      </c>
      <c r="E23" s="8">
        <v>117.944</v>
      </c>
      <c r="F23" s="8">
        <v>75.62</v>
      </c>
      <c r="G23" s="5">
        <v>63</v>
      </c>
      <c r="H23" s="50">
        <f>G23-L23</f>
        <v>51.82201203783319</v>
      </c>
      <c r="I23" s="9"/>
      <c r="J23" s="9"/>
      <c r="K23" s="9">
        <v>13</v>
      </c>
      <c r="L23" s="9">
        <f t="shared" si="1"/>
        <v>11.17798796216681</v>
      </c>
      <c r="M23" s="71"/>
      <c r="N23" s="32"/>
      <c r="O23" s="32"/>
      <c r="P23" s="32"/>
    </row>
    <row r="24" spans="1:18" s="10" customFormat="1" ht="58.5" customHeight="1" x14ac:dyDescent="0.25">
      <c r="A24" s="5" t="s">
        <v>6</v>
      </c>
      <c r="B24" s="6" t="s">
        <v>64</v>
      </c>
      <c r="C24" s="7" t="s">
        <v>18</v>
      </c>
      <c r="D24" s="5" t="s">
        <v>17</v>
      </c>
      <c r="E24" s="8">
        <v>106.999</v>
      </c>
      <c r="F24" s="8">
        <v>124.036</v>
      </c>
      <c r="G24" s="5">
        <v>110</v>
      </c>
      <c r="H24" s="50">
        <f t="shared" ref="H24" si="6">G24-L24</f>
        <v>103.9810834049871</v>
      </c>
      <c r="I24" s="9"/>
      <c r="J24" s="9"/>
      <c r="K24" s="9">
        <v>7</v>
      </c>
      <c r="L24" s="9">
        <f t="shared" si="1"/>
        <v>6.0189165950128976</v>
      </c>
      <c r="M24" s="71"/>
      <c r="N24" s="32"/>
      <c r="O24" s="32"/>
      <c r="P24" s="32"/>
    </row>
    <row r="25" spans="1:18" s="10" customFormat="1" ht="67.5" customHeight="1" x14ac:dyDescent="0.25">
      <c r="A25" s="86" t="s">
        <v>19</v>
      </c>
      <c r="B25" s="86"/>
      <c r="C25" s="53" t="s">
        <v>18</v>
      </c>
      <c r="D25" s="52" t="s">
        <v>17</v>
      </c>
      <c r="E25" s="65">
        <f t="shared" ref="E25:J25" si="7">SUM(E23:E24)</f>
        <v>224.94299999999998</v>
      </c>
      <c r="F25" s="65">
        <f t="shared" si="7"/>
        <v>199.65600000000001</v>
      </c>
      <c r="G25" s="65">
        <f t="shared" si="7"/>
        <v>173</v>
      </c>
      <c r="H25" s="65">
        <f t="shared" si="7"/>
        <v>155.80309544282028</v>
      </c>
      <c r="I25" s="20">
        <f t="shared" si="7"/>
        <v>0</v>
      </c>
      <c r="J25" s="20">
        <f t="shared" si="7"/>
        <v>0</v>
      </c>
      <c r="K25" s="9"/>
      <c r="L25" s="9"/>
      <c r="M25" s="71"/>
      <c r="N25" s="32"/>
      <c r="O25" s="32"/>
      <c r="P25" s="32"/>
    </row>
    <row r="26" spans="1:18" s="10" customFormat="1" ht="34.5" customHeight="1" x14ac:dyDescent="0.25">
      <c r="A26" s="87" t="s">
        <v>61</v>
      </c>
      <c r="B26" s="88"/>
      <c r="C26" s="88"/>
      <c r="D26" s="88"/>
      <c r="E26" s="88"/>
      <c r="F26" s="88"/>
      <c r="G26" s="88"/>
      <c r="H26" s="88"/>
      <c r="I26" s="88"/>
      <c r="J26" s="89"/>
      <c r="K26" s="9"/>
      <c r="L26" s="9"/>
      <c r="M26" s="71"/>
      <c r="N26" s="32"/>
      <c r="O26" s="32"/>
      <c r="P26" s="32"/>
    </row>
    <row r="27" spans="1:18" s="10" customFormat="1" ht="59.25" customHeight="1" x14ac:dyDescent="0.25">
      <c r="A27" s="113" t="s">
        <v>4</v>
      </c>
      <c r="B27" s="6" t="s">
        <v>62</v>
      </c>
      <c r="C27" s="7" t="s">
        <v>18</v>
      </c>
      <c r="D27" s="5" t="s">
        <v>17</v>
      </c>
      <c r="E27" s="8">
        <v>66.328999999999994</v>
      </c>
      <c r="F27" s="8">
        <v>52.399000000000001</v>
      </c>
      <c r="G27" s="9">
        <v>60</v>
      </c>
      <c r="H27" s="50">
        <f>G27-L27</f>
        <v>56</v>
      </c>
      <c r="I27" s="9"/>
      <c r="J27" s="9"/>
      <c r="K27" s="9">
        <v>4.6520000000000001</v>
      </c>
      <c r="L27" s="9">
        <f t="shared" si="1"/>
        <v>4</v>
      </c>
      <c r="M27" s="71"/>
      <c r="N27" s="32"/>
      <c r="O27" s="32"/>
      <c r="P27" s="32"/>
    </row>
    <row r="28" spans="1:18" s="10" customFormat="1" ht="59.25" customHeight="1" x14ac:dyDescent="0.25">
      <c r="A28" s="114"/>
      <c r="B28" s="6" t="s">
        <v>62</v>
      </c>
      <c r="C28" s="7" t="s">
        <v>33</v>
      </c>
      <c r="D28" s="5" t="s">
        <v>34</v>
      </c>
      <c r="E28" s="8">
        <v>17.391999999999999</v>
      </c>
      <c r="F28" s="8">
        <v>16.149000000000001</v>
      </c>
      <c r="G28" s="9">
        <v>15.1</v>
      </c>
      <c r="H28" s="50">
        <f>G28-L28</f>
        <v>15.09</v>
      </c>
      <c r="I28" s="9"/>
      <c r="J28" s="9"/>
      <c r="K28" s="9">
        <v>0.01</v>
      </c>
      <c r="L28" s="9">
        <f>K28</f>
        <v>0.01</v>
      </c>
      <c r="M28" s="71"/>
      <c r="N28" s="32"/>
      <c r="O28" s="32"/>
      <c r="P28" s="32"/>
    </row>
    <row r="29" spans="1:18" s="10" customFormat="1" ht="47.25" customHeight="1" x14ac:dyDescent="0.25">
      <c r="A29" s="91" t="s">
        <v>19</v>
      </c>
      <c r="B29" s="92"/>
      <c r="C29" s="53" t="s">
        <v>18</v>
      </c>
      <c r="D29" s="52" t="s">
        <v>17</v>
      </c>
      <c r="E29" s="65">
        <f>E27</f>
        <v>66.328999999999994</v>
      </c>
      <c r="F29" s="65">
        <f>F27</f>
        <v>52.399000000000001</v>
      </c>
      <c r="G29" s="65">
        <f t="shared" ref="G29:J30" si="8">G27</f>
        <v>60</v>
      </c>
      <c r="H29" s="65">
        <f t="shared" si="8"/>
        <v>56</v>
      </c>
      <c r="I29" s="20">
        <f t="shared" si="8"/>
        <v>0</v>
      </c>
      <c r="J29" s="20">
        <f t="shared" si="8"/>
        <v>0</v>
      </c>
      <c r="K29" s="9"/>
      <c r="L29" s="9"/>
      <c r="M29" s="71"/>
      <c r="N29" s="34">
        <f>H29-G29</f>
        <v>-4</v>
      </c>
      <c r="O29" s="34">
        <f>I29-G29-N29</f>
        <v>-56</v>
      </c>
      <c r="P29" s="34">
        <f>J29-G29-O29-N29</f>
        <v>0</v>
      </c>
      <c r="Q29" s="34"/>
      <c r="R29" s="34">
        <f>J29-G29</f>
        <v>-60</v>
      </c>
    </row>
    <row r="30" spans="1:18" s="10" customFormat="1" ht="47.25" customHeight="1" x14ac:dyDescent="0.25">
      <c r="A30" s="115"/>
      <c r="B30" s="116"/>
      <c r="C30" s="53" t="s">
        <v>33</v>
      </c>
      <c r="D30" s="52" t="s">
        <v>34</v>
      </c>
      <c r="E30" s="65">
        <f>E28</f>
        <v>17.391999999999999</v>
      </c>
      <c r="F30" s="65">
        <f>F28</f>
        <v>16.149000000000001</v>
      </c>
      <c r="G30" s="65">
        <f t="shared" si="8"/>
        <v>15.1</v>
      </c>
      <c r="H30" s="65">
        <f t="shared" si="8"/>
        <v>15.09</v>
      </c>
      <c r="I30" s="20">
        <f t="shared" si="8"/>
        <v>0</v>
      </c>
      <c r="J30" s="20">
        <f t="shared" si="8"/>
        <v>0</v>
      </c>
      <c r="K30" s="9"/>
      <c r="L30" s="9"/>
      <c r="M30" s="71"/>
      <c r="N30" s="34"/>
      <c r="O30" s="34"/>
      <c r="P30" s="34"/>
      <c r="Q30" s="34"/>
      <c r="R30" s="34"/>
    </row>
    <row r="31" spans="1:18" s="10" customFormat="1" ht="47.25" customHeight="1" x14ac:dyDescent="0.25">
      <c r="A31" s="86" t="s">
        <v>21</v>
      </c>
      <c r="B31" s="86"/>
      <c r="C31" s="54" t="s">
        <v>18</v>
      </c>
      <c r="D31" s="52" t="s">
        <v>17</v>
      </c>
      <c r="E31" s="65">
        <f t="shared" ref="E31:J31" si="9">E29+E25+E21+E17</f>
        <v>7537.2719999999999</v>
      </c>
      <c r="F31" s="65">
        <f t="shared" si="9"/>
        <v>6135.58</v>
      </c>
      <c r="G31" s="65">
        <f t="shared" si="9"/>
        <v>6057.0830000000005</v>
      </c>
      <c r="H31" s="65">
        <f t="shared" si="9"/>
        <v>5327.9755193465171</v>
      </c>
      <c r="I31" s="20">
        <f t="shared" si="9"/>
        <v>0</v>
      </c>
      <c r="J31" s="20">
        <f t="shared" si="9"/>
        <v>0</v>
      </c>
      <c r="K31" s="9"/>
      <c r="L31" s="9"/>
      <c r="M31" s="71"/>
      <c r="N31" s="32"/>
      <c r="O31" s="32"/>
      <c r="P31" s="32"/>
      <c r="R31" s="34">
        <f>J31-G31</f>
        <v>-6057.0830000000005</v>
      </c>
    </row>
    <row r="32" spans="1:18" s="10" customFormat="1" ht="30.75" x14ac:dyDescent="0.25">
      <c r="A32" s="86"/>
      <c r="B32" s="86"/>
      <c r="C32" s="53" t="s">
        <v>33</v>
      </c>
      <c r="D32" s="52" t="s">
        <v>34</v>
      </c>
      <c r="E32" s="66">
        <f>E30</f>
        <v>17.391999999999999</v>
      </c>
      <c r="F32" s="66">
        <f>F30</f>
        <v>16.149000000000001</v>
      </c>
      <c r="G32" s="66">
        <f t="shared" ref="G32:J32" si="10">G30</f>
        <v>15.1</v>
      </c>
      <c r="H32" s="66">
        <f t="shared" si="10"/>
        <v>15.09</v>
      </c>
      <c r="I32" s="21">
        <f t="shared" si="10"/>
        <v>0</v>
      </c>
      <c r="J32" s="21">
        <f t="shared" si="10"/>
        <v>0</v>
      </c>
      <c r="K32" s="9"/>
      <c r="L32" s="9"/>
      <c r="M32" s="71"/>
      <c r="N32" s="33">
        <f>G31-H31</f>
        <v>729.10748065348344</v>
      </c>
      <c r="O32" s="32"/>
      <c r="P32" s="32"/>
      <c r="R32" s="34">
        <f>J32-G32</f>
        <v>-15.1</v>
      </c>
    </row>
    <row r="33" spans="1:16" s="10" customFormat="1" ht="27.75" x14ac:dyDescent="0.25">
      <c r="A33" s="23"/>
      <c r="B33" s="23"/>
      <c r="C33" s="23"/>
      <c r="D33" s="23"/>
      <c r="E33" s="67"/>
      <c r="F33" s="67"/>
      <c r="G33" s="67"/>
      <c r="H33" s="67"/>
      <c r="I33" s="23"/>
      <c r="J33" s="23"/>
      <c r="K33" s="23"/>
      <c r="L33" s="23"/>
      <c r="M33" s="23"/>
      <c r="N33" s="32"/>
      <c r="O33" s="32"/>
      <c r="P33" s="32"/>
    </row>
    <row r="34" spans="1:16" s="10" customFormat="1" ht="27.75" x14ac:dyDescent="0.25">
      <c r="A34" s="23"/>
      <c r="B34" s="23"/>
      <c r="C34" s="23"/>
      <c r="D34" s="23"/>
      <c r="E34" s="67"/>
      <c r="F34" s="67"/>
      <c r="G34" s="67"/>
      <c r="H34" s="67"/>
      <c r="I34" s="23"/>
      <c r="J34" s="23"/>
      <c r="K34" s="23"/>
      <c r="L34" s="23"/>
      <c r="M34" s="23"/>
      <c r="N34" s="32"/>
      <c r="O34" s="32"/>
      <c r="P34" s="32"/>
    </row>
    <row r="35" spans="1:16" s="10" customFormat="1" ht="143.25" customHeight="1" x14ac:dyDescent="0.25">
      <c r="A35" s="23"/>
      <c r="B35" s="23"/>
      <c r="C35" s="23"/>
      <c r="D35" s="23"/>
      <c r="E35" s="67"/>
      <c r="F35" s="67"/>
      <c r="G35" s="67"/>
      <c r="H35" s="67"/>
      <c r="I35" s="23"/>
      <c r="J35" s="23"/>
      <c r="K35" s="23"/>
      <c r="L35" s="23"/>
      <c r="M35" s="23"/>
      <c r="N35" s="32"/>
      <c r="O35" s="32"/>
      <c r="P35" s="32"/>
    </row>
    <row r="36" spans="1:16" s="28" customFormat="1" ht="39" x14ac:dyDescent="0.6">
      <c r="A36" s="26" t="s">
        <v>35</v>
      </c>
      <c r="B36" s="26"/>
      <c r="C36" s="27"/>
      <c r="D36" s="27"/>
      <c r="E36" s="68"/>
      <c r="F36" s="68"/>
      <c r="G36" s="68"/>
      <c r="H36" s="68"/>
      <c r="I36" s="117" t="s">
        <v>36</v>
      </c>
      <c r="J36" s="117"/>
      <c r="K36" s="27"/>
      <c r="L36" s="27"/>
      <c r="M36" s="27"/>
      <c r="N36" s="31"/>
      <c r="O36" s="31"/>
      <c r="P36" s="31"/>
    </row>
    <row r="37" spans="1:16" ht="27.75" x14ac:dyDescent="0.25">
      <c r="A37" s="1"/>
      <c r="B37" s="1"/>
      <c r="C37" s="1"/>
      <c r="D37" s="1"/>
      <c r="E37" s="67"/>
      <c r="F37" s="67"/>
      <c r="G37" s="67"/>
      <c r="H37" s="67"/>
      <c r="I37" s="1"/>
      <c r="J37" s="1"/>
      <c r="K37" s="1"/>
      <c r="L37" s="1"/>
      <c r="M37" s="1"/>
      <c r="N37" s="31"/>
      <c r="O37" s="31"/>
      <c r="P37" s="31"/>
    </row>
    <row r="38" spans="1:16" ht="33.75" customHeight="1" x14ac:dyDescent="0.25">
      <c r="A38" s="1"/>
      <c r="B38" s="1"/>
      <c r="C38" s="1"/>
      <c r="D38" s="1"/>
      <c r="E38" s="67"/>
      <c r="F38" s="67"/>
      <c r="G38" s="67"/>
      <c r="H38" s="67"/>
      <c r="I38" s="1"/>
      <c r="J38" s="1"/>
      <c r="K38" s="1"/>
      <c r="L38" s="1"/>
      <c r="M38" s="1"/>
      <c r="N38" s="31"/>
      <c r="O38" s="31"/>
      <c r="P38" s="31"/>
    </row>
    <row r="39" spans="1:16" ht="30.75" x14ac:dyDescent="0.45">
      <c r="A39" s="85" t="s">
        <v>37</v>
      </c>
      <c r="B39" s="85"/>
      <c r="C39" s="1"/>
      <c r="D39" s="1"/>
      <c r="E39" s="67"/>
      <c r="F39" s="67"/>
      <c r="G39" s="67"/>
      <c r="H39" s="67"/>
      <c r="I39" s="1"/>
      <c r="J39" s="1"/>
      <c r="K39" s="1"/>
      <c r="L39" s="1"/>
      <c r="M39" s="1"/>
      <c r="N39" s="31"/>
      <c r="O39" s="31"/>
      <c r="P39" s="31"/>
    </row>
    <row r="40" spans="1:16" ht="30.75" x14ac:dyDescent="0.25">
      <c r="B40" s="24"/>
      <c r="C40" s="1"/>
      <c r="D40" s="1"/>
      <c r="E40" s="67"/>
      <c r="F40" s="67"/>
      <c r="G40" s="67"/>
      <c r="H40" s="67"/>
      <c r="I40" s="1"/>
      <c r="J40" s="1"/>
      <c r="K40" s="1"/>
      <c r="L40" s="1"/>
      <c r="M40" s="1"/>
      <c r="N40" s="31"/>
      <c r="O40" s="31"/>
      <c r="P40" s="31"/>
    </row>
    <row r="41" spans="1:16" ht="27.75" x14ac:dyDescent="0.25">
      <c r="A41" s="1"/>
      <c r="B41" s="1"/>
      <c r="C41" s="1"/>
      <c r="D41" s="1"/>
      <c r="E41" s="67"/>
      <c r="F41" s="67"/>
      <c r="G41" s="67"/>
      <c r="H41" s="67"/>
      <c r="I41" s="1"/>
      <c r="J41" s="1"/>
      <c r="K41" s="1"/>
      <c r="L41" s="1"/>
      <c r="M41" s="1"/>
      <c r="N41" s="31"/>
      <c r="O41" s="31"/>
      <c r="P41" s="31"/>
    </row>
    <row r="42" spans="1:16" x14ac:dyDescent="0.25">
      <c r="A42" s="1"/>
      <c r="B42" s="1"/>
      <c r="C42" s="1"/>
      <c r="D42" s="1"/>
      <c r="E42" s="67"/>
      <c r="F42" s="67"/>
      <c r="G42" s="67"/>
      <c r="H42" s="67"/>
      <c r="I42" s="1"/>
      <c r="J42" s="1"/>
      <c r="K42" s="1"/>
      <c r="L42" s="1"/>
      <c r="M42" s="1"/>
    </row>
    <row r="43" spans="1:16" x14ac:dyDescent="0.25">
      <c r="A43" s="1"/>
      <c r="B43" s="1"/>
      <c r="C43" s="1"/>
      <c r="D43" s="1"/>
      <c r="E43" s="67"/>
      <c r="F43" s="67"/>
      <c r="G43" s="67"/>
      <c r="H43" s="67"/>
      <c r="I43" s="1"/>
      <c r="J43" s="1"/>
      <c r="K43" s="1"/>
      <c r="L43" s="1"/>
      <c r="M43" s="1"/>
    </row>
    <row r="44" spans="1:16" x14ac:dyDescent="0.25">
      <c r="A44" s="1"/>
      <c r="B44" s="1"/>
      <c r="C44" s="1"/>
      <c r="D44" s="1"/>
      <c r="E44" s="67"/>
      <c r="F44" s="67"/>
      <c r="G44" s="67"/>
      <c r="H44" s="67"/>
      <c r="I44" s="1"/>
      <c r="J44" s="1"/>
      <c r="K44" s="1"/>
      <c r="L44" s="1"/>
      <c r="M44" s="1"/>
    </row>
    <row r="45" spans="1:16" x14ac:dyDescent="0.25">
      <c r="A45" s="1"/>
      <c r="B45" s="1"/>
      <c r="C45" s="1"/>
      <c r="D45" s="1"/>
      <c r="E45" s="67"/>
      <c r="F45" s="67"/>
      <c r="G45" s="67"/>
      <c r="H45" s="67"/>
      <c r="I45" s="1"/>
      <c r="J45" s="1"/>
      <c r="K45" s="1"/>
      <c r="L45" s="1"/>
      <c r="M45" s="1"/>
    </row>
    <row r="46" spans="1:16" x14ac:dyDescent="0.25">
      <c r="A46" s="1"/>
      <c r="B46" s="1"/>
      <c r="C46" s="1"/>
      <c r="D46" s="1"/>
      <c r="E46" s="67"/>
      <c r="F46" s="67"/>
      <c r="G46" s="67"/>
      <c r="H46" s="67"/>
      <c r="I46" s="1"/>
      <c r="J46" s="1"/>
      <c r="K46" s="1"/>
      <c r="L46" s="1"/>
      <c r="M46" s="1"/>
    </row>
    <row r="47" spans="1:16" x14ac:dyDescent="0.25">
      <c r="A47" s="1"/>
      <c r="B47" s="1"/>
      <c r="C47" s="1"/>
      <c r="D47" s="1"/>
      <c r="E47" s="67"/>
      <c r="F47" s="67"/>
      <c r="G47" s="67"/>
      <c r="H47" s="67"/>
      <c r="I47" s="1"/>
      <c r="J47" s="1"/>
      <c r="K47" s="1"/>
      <c r="L47" s="1"/>
      <c r="M47" s="1"/>
    </row>
    <row r="48" spans="1:16" x14ac:dyDescent="0.25">
      <c r="A48" s="1"/>
      <c r="B48" s="1"/>
      <c r="C48" s="1"/>
      <c r="D48" s="1"/>
      <c r="E48" s="67"/>
      <c r="F48" s="67"/>
      <c r="G48" s="67"/>
      <c r="H48" s="67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67"/>
      <c r="F49" s="67"/>
      <c r="G49" s="67"/>
      <c r="H49" s="67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67"/>
      <c r="F50" s="67"/>
      <c r="G50" s="67"/>
      <c r="H50" s="67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67"/>
      <c r="F51" s="67"/>
      <c r="G51" s="67"/>
      <c r="H51" s="67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67"/>
      <c r="F52" s="67"/>
      <c r="G52" s="67"/>
      <c r="H52" s="67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67"/>
      <c r="F53" s="67"/>
      <c r="G53" s="67"/>
      <c r="H53" s="67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67"/>
      <c r="F54" s="67"/>
      <c r="G54" s="67"/>
      <c r="H54" s="67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67"/>
      <c r="F55" s="67"/>
      <c r="G55" s="67"/>
      <c r="H55" s="67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67"/>
      <c r="F56" s="67"/>
      <c r="G56" s="67"/>
      <c r="H56" s="67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67"/>
      <c r="F57" s="67"/>
      <c r="G57" s="67"/>
      <c r="H57" s="67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67"/>
      <c r="F58" s="67"/>
      <c r="G58" s="67"/>
      <c r="H58" s="67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67"/>
      <c r="F59" s="67"/>
      <c r="G59" s="67"/>
      <c r="H59" s="67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67"/>
      <c r="F60" s="67"/>
      <c r="G60" s="67"/>
      <c r="H60" s="67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67"/>
      <c r="F61" s="67"/>
      <c r="G61" s="67"/>
      <c r="H61" s="67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67"/>
      <c r="F62" s="67"/>
      <c r="G62" s="67"/>
      <c r="H62" s="67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67"/>
      <c r="F63" s="67"/>
      <c r="G63" s="67"/>
      <c r="H63" s="67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67"/>
      <c r="F64" s="67"/>
      <c r="G64" s="67"/>
      <c r="H64" s="67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67"/>
      <c r="F65" s="67"/>
      <c r="G65" s="67"/>
      <c r="H65" s="67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67"/>
      <c r="F66" s="67"/>
      <c r="G66" s="67"/>
      <c r="H66" s="67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67"/>
      <c r="F67" s="67"/>
      <c r="G67" s="67"/>
      <c r="H67" s="67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67"/>
      <c r="F68" s="67"/>
      <c r="G68" s="67"/>
      <c r="H68" s="67"/>
      <c r="I68" s="1"/>
      <c r="J68" s="1"/>
      <c r="K68" s="1"/>
      <c r="L68" s="1"/>
      <c r="M68" s="1"/>
    </row>
    <row r="69" spans="1:13" x14ac:dyDescent="0.25">
      <c r="A69" s="1"/>
      <c r="B69" s="1"/>
      <c r="D69" s="1"/>
    </row>
    <row r="70" spans="1:13" x14ac:dyDescent="0.25">
      <c r="D70" s="1"/>
    </row>
    <row r="71" spans="1:13" x14ac:dyDescent="0.25">
      <c r="D71" s="1"/>
    </row>
    <row r="72" spans="1:13" x14ac:dyDescent="0.25">
      <c r="D72" s="1"/>
    </row>
    <row r="73" spans="1:13" x14ac:dyDescent="0.25">
      <c r="D73" s="1"/>
    </row>
    <row r="74" spans="1:13" x14ac:dyDescent="0.25">
      <c r="D74" s="1"/>
    </row>
    <row r="75" spans="1:13" x14ac:dyDescent="0.25">
      <c r="D75" s="1"/>
    </row>
    <row r="76" spans="1:13" x14ac:dyDescent="0.25">
      <c r="D76" s="1"/>
    </row>
    <row r="77" spans="1:13" x14ac:dyDescent="0.25">
      <c r="D77" s="1"/>
    </row>
    <row r="78" spans="1:13" x14ac:dyDescent="0.25">
      <c r="D78" s="1"/>
    </row>
    <row r="79" spans="1:13" x14ac:dyDescent="0.25">
      <c r="D79" s="1"/>
    </row>
    <row r="80" spans="1:13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</sheetData>
  <mergeCells count="20">
    <mergeCell ref="E3:J5"/>
    <mergeCell ref="G6:J6"/>
    <mergeCell ref="A8:J8"/>
    <mergeCell ref="A9:A10"/>
    <mergeCell ref="B9:B10"/>
    <mergeCell ref="C9:C10"/>
    <mergeCell ref="D9:D10"/>
    <mergeCell ref="E9:J9"/>
    <mergeCell ref="A39:B39"/>
    <mergeCell ref="A12:J12"/>
    <mergeCell ref="A17:B17"/>
    <mergeCell ref="A18:J18"/>
    <mergeCell ref="A21:B21"/>
    <mergeCell ref="A22:J22"/>
    <mergeCell ref="A25:B25"/>
    <mergeCell ref="A26:J26"/>
    <mergeCell ref="A27:A28"/>
    <mergeCell ref="A29:B30"/>
    <mergeCell ref="A31:B32"/>
    <mergeCell ref="I36:J36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Лист1 (2)</vt:lpstr>
      <vt:lpstr>Лист1 (3)</vt:lpstr>
      <vt:lpstr>Лист1!Область_печати</vt:lpstr>
      <vt:lpstr>'Лист1 (2)'!Область_печати</vt:lpstr>
      <vt:lpstr>'Лист1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Данильченко Олена Вікторівна</cp:lastModifiedBy>
  <cp:lastPrinted>2021-12-06T08:34:11Z</cp:lastPrinted>
  <dcterms:created xsi:type="dcterms:W3CDTF">2019-11-20T09:43:51Z</dcterms:created>
  <dcterms:modified xsi:type="dcterms:W3CDTF">2021-12-06T08:37:15Z</dcterms:modified>
</cp:coreProperties>
</file>