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1" sheetId="1" r:id="rId1"/>
  </sheets>
  <definedNames>
    <definedName name="_xlnm.Print_Area" localSheetId="0">'2021'!$A$1:$K$243</definedName>
  </definedNames>
  <calcPr fullCalcOnLoad="1"/>
</workbook>
</file>

<file path=xl/sharedStrings.xml><?xml version="1.0" encoding="utf-8"?>
<sst xmlns="http://schemas.openxmlformats.org/spreadsheetml/2006/main" count="331" uniqueCount="197">
  <si>
    <t>у тому числі кошти міського бюджету</t>
  </si>
  <si>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</si>
  <si>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</si>
  <si>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</si>
  <si>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</si>
  <si>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</si>
  <si>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</si>
  <si>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</si>
  <si>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</si>
  <si>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</si>
  <si>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Почесним громадянам міста Суми (100 % пільги);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</si>
  <si>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</si>
  <si>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</si>
  <si>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</si>
  <si>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</si>
  <si>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</si>
  <si>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</si>
  <si>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</si>
  <si>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</si>
  <si>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</si>
  <si>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</si>
  <si>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</si>
  <si>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</si>
  <si>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дітей, батьки яких загинули або отримали тілесні ушкодження під час участі у Революції Гідності.</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</si>
  <si>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</si>
  <si>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КПКВК 0813033</t>
  </si>
  <si>
    <t>КПКВК 0813104</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</si>
  <si>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</si>
  <si>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</si>
  <si>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</si>
  <si>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</si>
  <si>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</si>
  <si>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</si>
  <si>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</si>
  <si>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</si>
  <si>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</si>
  <si>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</si>
  <si>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</si>
  <si>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</si>
  <si>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</si>
  <si>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</si>
  <si>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</si>
  <si>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</si>
  <si>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дітей, батьки яких є учасниками бойових дій на території інших держав;</t>
  </si>
  <si>
    <t xml:space="preserve"> - дітей, батьки яких є учасниками бойових дій на території інших держав;</t>
  </si>
  <si>
    <t>КПКВК 0611020</t>
  </si>
  <si>
    <t xml:space="preserve"> - учнів, батьки яких є учасниками бойових дій на території інших держав;</t>
  </si>
  <si>
    <t xml:space="preserve"> - учнів та вихованців, батьки яких є учасниками бойових дій на території інших держав;</t>
  </si>
  <si>
    <t>КПКВК   0613140</t>
  </si>
  <si>
    <t>- забезпечення безкоштовними путівками до позаміських дитячих закладів оздоровлення та відпочинку  (м. Суми) учнів, батьки яких загинули або отримали тілесні ушкодження під час участі у Революції Гідності</t>
  </si>
  <si>
    <t xml:space="preserve"> - особам, які мають особливі трудові заслуги перед Батьківщиною (компенсація витрат на автомобільне паливо); </t>
  </si>
  <si>
    <t>- сім'ям осіб, які загинули під час участі у Революції Гідності (50 % пільги).</t>
  </si>
  <si>
    <t>КПКВК 0813160</t>
  </si>
  <si>
    <r>
      <t xml:space="preserve">ДСЗН </t>
    </r>
    <r>
      <rPr>
        <b/>
        <sz val="9"/>
        <rFont val="Times New Roman"/>
        <family val="1"/>
      </rPr>
      <t>Сумської міської ради</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</si>
  <si>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</si>
  <si>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громадянам:</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</si>
  <si>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</si>
  <si>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</si>
  <si>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батькам осіб, які загинули під час участі у Революції Гідності (надання матеріальної допомоги на вирішення соціально-побутових питань).</t>
  </si>
  <si>
    <t>Мета: виплата компенсації за пільговий проїзд міським електротранспортом окремих категорій громадян.</t>
  </si>
  <si>
    <t>- ветеранам війни та праці (проведення підписки на газети "Урядовий кур'єр" та "Голос України")</t>
  </si>
  <si>
    <t>- законним представникам дітей (віком до 7 років), батьки яких загинули під час участі у Революції Гідності, для покриття витрат, пов'язаних з супроводом дитини під час її оздоровлення (надання одноразової матеріальної допомоги);</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</si>
  <si>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</si>
  <si>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сім’ї Чернишових Сергія Олександровича та Руслани Сергіївни, дитина яких загинула при трагічних обставинах 02 січня 2019 року (надання одноразової матеріальної допомоги);</t>
  </si>
  <si>
    <t>- особі з інвалідністю ІІІ групи внаслідок загального захворювання Денисенку М.В. (надання одноразової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</si>
  <si>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вшанування під час проведення в місті святкових заходів, відзначення пам’ятних дат, членів Сумської міської організації ветеранів України (надання  матеріальної допомоги).</t>
  </si>
  <si>
    <t>КПКВК 0813035</t>
  </si>
  <si>
    <t>- Денисенку О.М. (надання одноразової цільової матеріальної допомоги  для проведення термінового оперативного лікування онкологічного захворювання доньки Денисенко Аріадни, 2007 року народження, дитини з інвалідністю);</t>
  </si>
  <si>
    <t>- Давиденко Г.І. (надання одноразової цільової матеріальної допомоги  для проведення термінового оперативного лікування - ендопротезування правого кульшового суглобу);</t>
  </si>
  <si>
    <t>- особі з інвалідністю ІІ групи з ураженням опорно-рухового апарату Плачковському О.М., захворювання якого пов'язане з проходженням військової служби (надання одноразової цільової матеріальної допомоги для проведення термінового оперативного лікування - ендопротезування обох кульшових суглобів);</t>
  </si>
  <si>
    <t>- сім’ї Чернишових Сергія Олександровича та Руслани Сергіївни, дитина яких загинула при трагічних обставинах 02 січня 2019 року (надання матеріальної допомоги для вирішення соціально-побутових питань);</t>
  </si>
  <si>
    <t xml:space="preserve"> - Селіхову М.С. (надання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Дар’ї, 2007 року народження, дитини з інвалідністю);</t>
  </si>
  <si>
    <t xml:space="preserve"> - Голосній К.А. (надання цільової матеріальної допомоги для проведення термінового лікування онкологічного захворювання);</t>
  </si>
  <si>
    <t>- Батехі В.В. (надання матеріальної допомоги на вирішення соціально-побутових питань).</t>
  </si>
  <si>
    <t xml:space="preserve"> - особі з інвалідністю І групи з дитинства, Морозову Владиславу Миколайовичу, абсолютному чемпіону світу з біатлону, бронзовому призеру VIII зимових Паралімпійських Ігор у Солт-Лейк-Сіті, майстру спорту України міжнародного класу (надання цільової матеріальної допомоги для придбання крісла колісного типу Kuschall K-Series);</t>
  </si>
  <si>
    <r>
      <t xml:space="preserve">Виконавчий </t>
    </r>
    <r>
      <rPr>
        <b/>
        <sz val="9"/>
        <rFont val="Times New Roman"/>
        <family val="1"/>
      </rPr>
      <t>комітет Сумської міської ради</t>
    </r>
  </si>
  <si>
    <t>2019 рік план (з урахуванням змін)</t>
  </si>
  <si>
    <r>
      <t>Підпрограма 2. Соціальні гарантії окремим категоріям громадян.</t>
    </r>
    <r>
      <rPr>
        <i/>
        <sz val="12"/>
        <rFont val="Times New Roman"/>
        <family val="1"/>
      </rPr>
      <t xml:space="preserve"> </t>
    </r>
  </si>
  <si>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</si>
  <si>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</si>
  <si>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</si>
  <si>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</si>
  <si>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громадянам, яким виповнилося 100 і більше років (щомісячна стипендія);</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</si>
  <si>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</si>
  <si>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</si>
  <si>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 сім'ям осіб з інвалідністю І-ІІ груп по зору (50 % пільги);</t>
  </si>
  <si>
    <t>Мета: Встановлення додаткових пільг, забезпечення належного соціального захисту окремих категорій громадян.</t>
  </si>
  <si>
    <t>- учасникам бойових дій, які захищали та визволяли місто Суми у період Другої світової війни (щомісячна грошова виплата);</t>
  </si>
  <si>
    <t>- ветеранам підпільно-партизанського руху в роки Другої світової війни (виплата щомісячної стипендії);</t>
  </si>
  <si>
    <t>- учасникам бойових дій та особам з інвалідністю внаслідок війни, яким виповнилося 95 і більше років (виплата щомісячної стипендії);</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</si>
  <si>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</si>
  <si>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(виплата щомісячної грошової допомоги);</t>
  </si>
  <si>
    <t>Мета: забезпечення надання пільг  окремим категоріям громадян з оплати послуг зв’язку, проїзду, компенсації витрат на автомобільне паливо</t>
  </si>
  <si>
    <t xml:space="preserve"> -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 (надання пільг на проїзд на залізничному транспорті у міжміському сполученні); </t>
  </si>
  <si>
    <t>у тому числі кошти бюджету Сумської міської ОТГ</t>
  </si>
  <si>
    <t xml:space="preserve"> - Дремовій І.Г. (надання цільової матеріальної допомоги для проведення хірургічного лікування доньки Дремової Поліни, 2004 року народження). </t>
  </si>
  <si>
    <t>- Долгому О.М. (надання одноразової цільової матеріальної допомоги  для відшкодування витрат на поховання рідних);</t>
  </si>
  <si>
    <t>Додаток 5</t>
  </si>
  <si>
    <t>Продовження додатка 5</t>
  </si>
  <si>
    <t>- Cухорученко К.М. (надання цільової одноразової матеріальної допомоги на лікування та вирішення соціально-побутових питань);</t>
  </si>
  <si>
    <t>- Долгих О.В. (надання цільової матеріальної допомоги для проведення дороговартісного оперативного лікування її сина Долгих О.М.);</t>
  </si>
  <si>
    <t xml:space="preserve"> - Бондарєвій В.В. (надання цільової матеріальної допомоги за проведене лікування та поховання її чоловіка Бондарєва М.О. – голови ради Сумської міської організації ветеранів України);</t>
  </si>
  <si>
    <t xml:space="preserve"> - Головко А.А.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</si>
  <si>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Лютій І.В.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</si>
  <si>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Зайцевій Г.А. (надання цільової матеріальної допомоги для вирішення соціально-побутових питань (ліквідація наслідіків пожежі);</t>
  </si>
  <si>
    <t>-   Отичу П.К. (надання цільової одноразової матеріальної допомоги за проведене оперативне лікування захворювання легень);</t>
  </si>
  <si>
    <t>у тому числі кошти бюджету Сумської міської ТГ</t>
  </si>
  <si>
    <t>Перелік завдань програми Сумської міської територіальної громади «Милосердя» на 2019 – 2021 роки»</t>
  </si>
  <si>
    <t>2020 рік план (з урахуванням змін)</t>
  </si>
  <si>
    <t>2021 рік (план)</t>
  </si>
  <si>
    <t>КПКВК 0813242,  КПКВК 0213242</t>
  </si>
  <si>
    <t>- особам, яким виповнюється 100 і більше років з нагоди Дня народження (надання одноразової грошової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</si>
  <si>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(щомісячна грошова допомога).  </t>
  </si>
  <si>
    <t xml:space="preserve"> -особам з інвалідністю, що пересуваються за допомогою крісел колісних (надання цільової матеріальної допомоги для вирішення питань, пов'язаних з проведенням реконструкції житлових будинків (квартир), в яких вони зареєстровані та проживають).</t>
  </si>
  <si>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</si>
  <si>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rPr>
        <b/>
        <sz val="10"/>
        <rFont val="Times New Roman"/>
        <family val="1"/>
      </rPr>
      <t>Завдання 6.</t>
    </r>
    <r>
      <rPr>
        <sz val="10"/>
        <rFont val="Times New Roman"/>
        <family val="1"/>
      </rPr>
      <t xml:space="preserve">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r>
  </si>
  <si>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</si>
  <si>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</si>
  <si>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r>
      <t xml:space="preserve">Завдання 1. </t>
    </r>
    <r>
      <rPr>
        <sz val="10"/>
        <rFont val="Times New Roman"/>
        <family val="1"/>
      </rPr>
      <t>Забезпечити надання матеріальної допомоги окремим категоріям сімей:</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</si>
  <si>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</si>
  <si>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r>
      <t xml:space="preserve"> - </t>
    </r>
    <r>
      <rPr>
        <sz val="10"/>
        <rFont val="Times New Roman"/>
        <family val="1"/>
      </rPr>
      <t>дітей, які не перебувають на обліку в закладах освіти;</t>
    </r>
  </si>
  <si>
    <t xml:space="preserve"> -учнів закладів загальної середньої освіти, вихованців та учнів навчально-виховних комплексів.</t>
  </si>
  <si>
    <t>- сім’ям, в яких виховуються онкохворі діти, діти, хворі на спінальну м'язову атрофію або бульозний епідермоліз (50 % пільги);</t>
  </si>
  <si>
    <t>- особам з інвалідністю з дитинства I та II групи з діагнозом ДЦП (крім осіб з інвалідністю І А групи) та дітям з інвалідністю з діагнозом ДЦП (50 % пільги), а також особам з інвалідністю з дитинства І А групи з діагнозом ДЦП (100% пільги).</t>
  </si>
  <si>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</si>
  <si>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</si>
  <si>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</si>
  <si>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9. Забезпечення обробки інформації з нарахування та виплати допомог і компенсацій.</t>
  </si>
  <si>
    <t>Підпрограма 10. Надання пільг, встановлених чинним законодавством</t>
  </si>
  <si>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</si>
  <si>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13. Соціальна підтримка вихованців закладів дошкільної освіти, які потребують особливої соціальної уваги.</t>
  </si>
  <si>
    <t>Підпрограма 14. Соціальна підтримка учнів закладів загальної середньої освіти, які потребують особливої соціальної уваги.</t>
  </si>
  <si>
    <t>- забезпечення безкоштовними путівками до позаміських дитячих закладів оздоровлення та відпочинку (Сумської міської ТГ) учнів, батьки яких є учасниками бойових дій на території інших держав;</t>
  </si>
  <si>
    <t>КУ "СМТЦСО (НСП) "Берегиня"</t>
  </si>
  <si>
    <t>- військовослужбовцям, які проходять військову службу за контрактом у Збройних Силах України (надання одноразової матеріальної допомоги);</t>
  </si>
  <si>
    <t>- дітям, батьки яких загинули під час участі у Революції Гідності (щомісячна грошова допомога).</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</si>
  <si>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</si>
  <si>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</si>
  <si>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</si>
  <si>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</si>
  <si>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</si>
  <si>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</si>
  <si>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</si>
  <si>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</si>
  <si>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</si>
  <si>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одиноким громадянам похилого віку, особам з інвалідністю та внутрішньо переміщеним особам, які знаходяться на обслуговуванні в комунальній установі СМТЦСО (НСП) "Берегиня" (надання безкоштовних гарячих обідів);</t>
  </si>
  <si>
    <r>
      <t xml:space="preserve">Завдання 4. </t>
    </r>
    <r>
      <rPr>
        <sz val="10"/>
        <rFont val="Times New Roman"/>
        <family val="1"/>
      </rPr>
      <t>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r>
  </si>
  <si>
    <t>- Почесним донорам України (25 % пільги);</t>
  </si>
  <si>
    <t xml:space="preserve"> - вихованців закладів дошкільної освіти;</t>
  </si>
  <si>
    <t xml:space="preserve">Сумський міський голова </t>
  </si>
  <si>
    <t>О.М. Лисенко</t>
  </si>
  <si>
    <t>____________________</t>
  </si>
  <si>
    <t>Виконавець:   Масік Т.О.</t>
  </si>
  <si>
    <t>- дітям з інвалідністю (надання матеріальної допомоги для часткового відшкодування вартості придбання слухових апаратів);</t>
  </si>
  <si>
    <t>- Великій І.І. (надання одноразової цільової матеріальної допомоги для лікування онкологічного захворювання);</t>
  </si>
  <si>
    <t>- Пугач Т.С. (надання цільової матеріальної допомоги для проведення лікування доньки  Пугач А.С.,          2003 р.н., дитини з інвалідністю).</t>
  </si>
  <si>
    <t xml:space="preserve">до рішення Сумської міської ради «Про внесення змін до рішення Сумської міської ради від 28 листопада 2018 року № 4148-МР «Про затвердження програми Сумської міської територіальної громади «Милосердя» на 2019-2021 роки» (зі змінами)»
від ___ січня 2021 року № _____-МР
</t>
  </si>
  <si>
    <t>- Ломаці Г.М. (надання цільової матеріальної допомоги за проведене лікування та поховання Голосної К.А.);</t>
  </si>
  <si>
    <t>- Мартиненко С.О. (надання цільової матеріальної допомоги для проведення лікування);</t>
  </si>
  <si>
    <t>- Хроленку М.П. (надання цільової матеріальної допомоги для проведення лікування).</t>
  </si>
  <si>
    <t>- Крикуненку М.В. (надання цільової матеріальної допомоги для проведення лікування).</t>
  </si>
  <si>
    <t>- Литвин А.С. (надання цільової матеріальної допомоги для проведення термінового оперативного лікування).</t>
  </si>
  <si>
    <t xml:space="preserve"> - особам з інвалідністю, які потребують лікування замісною нирковою гемофільтрацією (надання грошової компенсації за транспортні витрати);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</si>
  <si>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</si>
  <si>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</si>
  <si>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</si>
  <si>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</si>
  <si>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</si>
  <si>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</si>
  <si>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</si>
  <si>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</si>
  <si>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</si>
  <si>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r>
      <t xml:space="preserve">Завдання 1. </t>
    </r>
    <r>
      <rPr>
        <sz val="10"/>
        <rFont val="Times New Roman"/>
        <family val="1"/>
      </rPr>
      <t>Забезпечення надання пільг на оплату житлово-комунальних послуг окремим категоріям громадян – мешканцям громади:</t>
    </r>
  </si>
  <si>
    <r>
      <t xml:space="preserve">Завдання 1. </t>
    </r>
    <r>
      <rPr>
        <sz val="10"/>
        <rFont val="Times New Roman"/>
        <family val="1"/>
      </rPr>
      <t>Забезпечити надання пільг по оплаті за житлово-комунальні послуги:</t>
    </r>
  </si>
  <si>
    <r>
      <t xml:space="preserve">Завдання 2. </t>
    </r>
    <r>
      <rPr>
        <sz val="10"/>
        <rFont val="Times New Roman"/>
        <family val="1"/>
      </rPr>
      <t>Забезпечити виплату соціальних гарантій громадянам, які мають особливі заслуги:</t>
    </r>
  </si>
  <si>
    <r>
      <t>Завдання 1.</t>
    </r>
    <r>
      <rPr>
        <b/>
        <sz val="11"/>
        <rFont val="Times New Roman"/>
        <family val="1"/>
      </rPr>
      <t xml:space="preserve"> </t>
    </r>
    <r>
      <rPr>
        <sz val="10"/>
        <rFont val="Times New Roman"/>
        <family val="1"/>
      </rPr>
      <t>Проведення розрахунків за пільговий проїзд міським електротранспортом  Почесних донорів України  (100 % пільги):</t>
    </r>
  </si>
  <si>
    <r>
      <rPr>
        <b/>
        <sz val="10"/>
        <rFont val="Times New Roman"/>
        <family val="1"/>
      </rPr>
      <t>Завдання 1.</t>
    </r>
    <r>
      <rPr>
        <sz val="10"/>
        <rFont val="Times New Roman"/>
        <family val="1"/>
      </rPr>
      <t xml:space="preserve"> Надання транспортних послуг "Соціальне таксі" людям з обмеженими фізичними можливостями.</t>
    </r>
  </si>
  <si>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</si>
  <si>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r>
      <t xml:space="preserve">Завдання 2. </t>
    </r>
    <r>
      <rPr>
        <sz val="10"/>
        <rFont val="Times New Roman"/>
        <family val="1"/>
      </rPr>
      <t xml:space="preserve">Забезпечення надання пільг з оплати послуг зв’язку </t>
    </r>
  </si>
  <si>
    <r>
      <rPr>
        <b/>
        <sz val="10"/>
        <rFont val="Times New Roman"/>
        <family val="1"/>
      </rPr>
      <t>Завдання 3.</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</si>
  <si>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rPr>
        <b/>
        <sz val="10"/>
        <rFont val="Times New Roman"/>
        <family val="1"/>
      </rPr>
      <t>Завдання 4</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</si>
  <si>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5. </t>
    </r>
    <r>
      <rPr>
        <sz val="10"/>
        <rFont val="Times New Roman"/>
        <family val="1"/>
      </rPr>
      <t>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t>
    </r>
  </si>
  <si>
    <r>
      <t>Завдання 6.</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</si>
  <si>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 xml:space="preserve">Завдання 7.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що не виходять за межі Сумської міської територіальної громади, окремим категоріям громадян (100% пільги для окремих категорій громадян, мешканців приєднаних до Сумської міської територіальної громади сіл Великочернеччинської, Битицької та Стецьківської сільських територіальних громад).</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</si>
  <si>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</si>
  <si>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</si>
  <si>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безкоштовним харчуванням дітей раннього віку закладів дошкільної освіти:</t>
    </r>
  </si>
  <si>
    <r>
      <t xml:space="preserve">Завдання 2. </t>
    </r>
    <r>
      <rPr>
        <sz val="10"/>
        <rFont val="Times New Roman"/>
        <family val="1"/>
      </rPr>
      <t>Забезпечити безкоштовним харчуванням дітей дошкільного віку закладів дошкільної освіти:</t>
    </r>
  </si>
  <si>
    <r>
      <t>Завдання 3.</t>
    </r>
    <r>
      <rPr>
        <sz val="10"/>
        <rFont val="Times New Roman"/>
        <family val="1"/>
      </rPr>
      <t xml:space="preserve"> Забезпечити новорічними подарунками вихованців закладів дошкільної освіти:</t>
    </r>
  </si>
  <si>
    <r>
      <t xml:space="preserve">Завдання 1. </t>
    </r>
    <r>
      <rPr>
        <sz val="10"/>
        <rFont val="Times New Roman"/>
        <family val="1"/>
      </rPr>
      <t>Забезпечити безкоштовним харчуванням  учнів закладів загальної середньої освіти:</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</si>
  <si>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</si>
  <si>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t>
    </r>
  </si>
  <si>
    <r>
      <t xml:space="preserve"> - </t>
    </r>
    <r>
      <rPr>
        <sz val="10"/>
        <rFont val="Times New Roman"/>
        <family val="1"/>
      </rPr>
      <t xml:space="preserve"> учнів та вихованців,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</si>
  <si>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Організація оздоровлення учнів, які потребують особливої соціальної уваги та підтримки:</t>
    </r>
  </si>
  <si>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</si>
  <si>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t>- особам пенсійного віку, які є слухачами Університету третього віку комунальної установи «СМТЦСО (НСП) «Берегиня» та переможцями трьох і більше спортивних змагань, організованих комунальною установою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</si>
  <si>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КУ "СМТЦСО (НСП) "Берегиня",                                                                                ДСЗН Сумської міської ради</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</si>
</sst>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0">
    <font>
      <sz val="10"/>
      <name val="Arial"/>
      <family val="0"/>
    </font>
    <font>
      <u val="single"/>
      <sz val="10"/>
      <color indexed="12"/>
      <name val="Arial"/>
      <family val="2"/>
    </font>
    <font>
      <u val="single"/>
      <sz val="10"/>
      <color indexed="36"/>
      <name val="Arial"/>
      <family val="2"/>
    </font>
    <font>
      <b/>
      <sz val="13"/>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b/>
      <sz val="9"/>
      <name val="Times New Roman"/>
      <family val="1"/>
    </font>
    <font>
      <i/>
      <sz val="12"/>
      <name val="Times New Roman"/>
      <family val="1"/>
    </font>
    <font>
      <b/>
      <sz val="10.5"/>
      <name val="Times New Roman"/>
      <family val="1"/>
    </font>
    <font>
      <sz val="14"/>
      <name val="Times New Roman"/>
      <family val="1"/>
    </font>
    <font>
      <sz val="13"/>
      <name val="Times New Roman"/>
      <family val="1"/>
    </font>
    <font>
      <sz val="12"/>
      <name val="Times New Roman"/>
      <family val="1"/>
    </font>
    <font>
      <b/>
      <sz val="14"/>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9" fillId="31" borderId="0" applyNumberFormat="0" applyBorder="0" applyAlignment="0" applyProtection="0"/>
  </cellStyleXfs>
  <cellXfs count="97">
    <xf numFmtId="0" fontId="0" fillId="0" borderId="0" xfId="0" applyAlignment="1">
      <alignment/>
    </xf>
    <xf numFmtId="4" fontId="7"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justify" vertical="center" wrapText="1"/>
    </xf>
    <xf numFmtId="0" fontId="5" fillId="0" borderId="0" xfId="0" applyFont="1" applyFill="1" applyBorder="1" applyAlignment="1">
      <alignment horizontal="left" vertical="top" wrapText="1"/>
    </xf>
    <xf numFmtId="209" fontId="5"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0" xfId="0" applyFont="1" applyFill="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0" fillId="0" borderId="10" xfId="0" applyFont="1" applyFill="1" applyBorder="1" applyAlignment="1">
      <alignment wrapText="1"/>
    </xf>
    <xf numFmtId="0" fontId="11" fillId="0" borderId="10" xfId="0" applyFont="1" applyFill="1" applyBorder="1" applyAlignment="1">
      <alignment vertical="top" wrapText="1"/>
    </xf>
    <xf numFmtId="0" fontId="8" fillId="0" borderId="11"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8" fillId="0" borderId="12" xfId="0" applyFont="1" applyFill="1" applyBorder="1" applyAlignment="1">
      <alignment horizontal="center" vertical="center" wrapText="1"/>
    </xf>
    <xf numFmtId="49" fontId="6" fillId="0"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9" fontId="6" fillId="0" borderId="11" xfId="0" applyNumberFormat="1" applyFont="1" applyFill="1" applyBorder="1" applyAlignment="1">
      <alignment horizontal="justify" vertical="center"/>
    </xf>
    <xf numFmtId="0" fontId="0" fillId="0" borderId="0" xfId="0" applyFont="1" applyFill="1" applyBorder="1" applyAlignment="1">
      <alignment/>
    </xf>
    <xf numFmtId="0" fontId="12" fillId="0" borderId="0" xfId="0" applyFont="1" applyFill="1" applyBorder="1" applyAlignment="1">
      <alignment horizontal="center" vertical="center" textRotation="180"/>
    </xf>
    <xf numFmtId="0" fontId="7" fillId="0" borderId="10"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vertical="center"/>
    </xf>
    <xf numFmtId="0" fontId="7" fillId="0" borderId="10" xfId="0" applyNumberFormat="1" applyFont="1" applyFill="1" applyBorder="1" applyAlignment="1">
      <alignment horizontal="justify" vertical="center" wrapText="1"/>
    </xf>
    <xf numFmtId="49" fontId="6" fillId="32" borderId="10"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4" fontId="7"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0" xfId="0" applyFont="1" applyFill="1" applyBorder="1" applyAlignment="1">
      <alignment vertical="top" wrapText="1"/>
    </xf>
    <xf numFmtId="0" fontId="8" fillId="0" borderId="10" xfId="0" applyFont="1" applyFill="1" applyBorder="1" applyAlignment="1">
      <alignment horizontal="left" vertical="center" wrapText="1"/>
    </xf>
    <xf numFmtId="49" fontId="7"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justify" vertical="center"/>
    </xf>
    <xf numFmtId="0" fontId="11"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shrinkToFit="1"/>
    </xf>
    <xf numFmtId="4" fontId="8"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7"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shrinkToFit="1"/>
    </xf>
    <xf numFmtId="0" fontId="6"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center" wrapText="1"/>
    </xf>
    <xf numFmtId="0" fontId="8" fillId="0" borderId="12" xfId="0" applyFont="1" applyFill="1" applyBorder="1" applyAlignment="1">
      <alignment vertical="top" wrapText="1"/>
    </xf>
    <xf numFmtId="211" fontId="13" fillId="0" borderId="12" xfId="0" applyNumberFormat="1" applyFont="1" applyFill="1" applyBorder="1" applyAlignment="1">
      <alignment horizontal="center" vertical="center"/>
    </xf>
    <xf numFmtId="211" fontId="13" fillId="0" borderId="12" xfId="0" applyNumberFormat="1" applyFont="1" applyFill="1" applyBorder="1" applyAlignment="1">
      <alignment horizontal="center" vertical="center" wrapText="1"/>
    </xf>
    <xf numFmtId="0" fontId="0" fillId="0" borderId="10" xfId="0" applyFont="1" applyFill="1" applyBorder="1" applyAlignment="1">
      <alignment/>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shrinkToFit="1"/>
    </xf>
    <xf numFmtId="2" fontId="6" fillId="0" borderId="10" xfId="0" applyNumberFormat="1" applyFont="1" applyFill="1" applyBorder="1" applyAlignment="1">
      <alignment horizontal="center" vertical="center"/>
    </xf>
    <xf numFmtId="0" fontId="6" fillId="0" borderId="11" xfId="0" applyFont="1" applyFill="1" applyBorder="1" applyAlignment="1">
      <alignment horizontal="justify" vertical="center" wrapText="1" shrinkToFi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justify" wrapText="1"/>
    </xf>
    <xf numFmtId="0" fontId="12" fillId="0" borderId="0" xfId="0" applyFont="1" applyFill="1" applyAlignment="1">
      <alignment wrapText="1"/>
    </xf>
    <xf numFmtId="0" fontId="12" fillId="0" borderId="0" xfId="0" applyFont="1" applyFill="1" applyAlignment="1">
      <alignment/>
    </xf>
    <xf numFmtId="0" fontId="12" fillId="0" borderId="0" xfId="0" applyFont="1" applyFill="1" applyAlignment="1">
      <alignment vertical="center" wrapText="1"/>
    </xf>
    <xf numFmtId="0" fontId="12" fillId="0" borderId="0" xfId="0" applyFont="1" applyFill="1" applyAlignment="1">
      <alignment/>
    </xf>
    <xf numFmtId="4" fontId="0" fillId="0" borderId="0" xfId="0" applyNumberFormat="1" applyFont="1" applyFill="1" applyAlignment="1">
      <alignment/>
    </xf>
    <xf numFmtId="0" fontId="5" fillId="0" borderId="0" xfId="0" applyFont="1" applyFill="1" applyAlignment="1">
      <alignment vertical="center" wrapText="1"/>
    </xf>
    <xf numFmtId="0" fontId="12"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xf>
    <xf numFmtId="0" fontId="6" fillId="0" borderId="1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3" fillId="0" borderId="10" xfId="0" applyFont="1" applyFill="1" applyBorder="1" applyAlignment="1">
      <alignment horizontal="justify" vertical="center" wrapText="1"/>
    </xf>
    <xf numFmtId="209" fontId="5" fillId="0" borderId="13"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8" fillId="0" borderId="10" xfId="0" applyFont="1" applyFill="1" applyBorder="1" applyAlignment="1">
      <alignment horizontal="center" vertical="center" wrapText="1"/>
    </xf>
    <xf numFmtId="0" fontId="12" fillId="0" borderId="0" xfId="0" applyFont="1" applyFill="1" applyAlignment="1">
      <alignment horizontal="left"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4" fillId="0" borderId="10" xfId="0" applyFont="1" applyFill="1" applyBorder="1" applyAlignment="1">
      <alignment vertical="top" wrapText="1"/>
    </xf>
    <xf numFmtId="0" fontId="7"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Alignment="1">
      <alignment horizontal="center" vertical="center"/>
    </xf>
    <xf numFmtId="0" fontId="5" fillId="0" borderId="10" xfId="0" applyFont="1" applyFill="1" applyBorder="1" applyAlignment="1">
      <alignment horizontal="justify" vertical="center"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top" wrapText="1"/>
    </xf>
    <xf numFmtId="0" fontId="12" fillId="0"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43"/>
  <sheetViews>
    <sheetView tabSelected="1" zoomScale="90" zoomScaleNormal="90" zoomScaleSheetLayoutView="90" workbookViewId="0" topLeftCell="A67">
      <selection activeCell="K77" sqref="K77"/>
    </sheetView>
  </sheetViews>
  <sheetFormatPr defaultColWidth="9.140625" defaultRowHeight="12.75"/>
  <cols>
    <col min="1" max="1" width="44.00390625" style="11" customWidth="1"/>
    <col min="2" max="2" width="13.421875" style="11" customWidth="1"/>
    <col min="3" max="3" width="13.8515625" style="11" customWidth="1"/>
    <col min="4" max="4" width="12.28125" style="11" customWidth="1"/>
    <col min="5" max="5" width="13.28125" style="11" customWidth="1"/>
    <col min="6" max="6" width="14.421875" style="11" customWidth="1"/>
    <col min="7" max="7" width="12.00390625" style="11" customWidth="1"/>
    <col min="8" max="8" width="14.140625" style="11" customWidth="1"/>
    <col min="9" max="9" width="14.28125" style="11" customWidth="1"/>
    <col min="10" max="10" width="12.00390625" style="11" customWidth="1"/>
    <col min="11" max="11" width="16.8515625" style="11" customWidth="1"/>
    <col min="12" max="12" width="9.140625" style="11" customWidth="1"/>
    <col min="13" max="13" width="14.8515625" style="11" bestFit="1" customWidth="1"/>
    <col min="14" max="16384" width="9.140625" style="11" customWidth="1"/>
  </cols>
  <sheetData>
    <row r="2" spans="8:11" ht="16.5" customHeight="1">
      <c r="H2" s="94" t="s">
        <v>97</v>
      </c>
      <c r="I2" s="94"/>
      <c r="J2" s="94"/>
      <c r="K2" s="94"/>
    </row>
    <row r="3" spans="8:11" ht="113.25" customHeight="1">
      <c r="H3" s="95" t="s">
        <v>156</v>
      </c>
      <c r="I3" s="95"/>
      <c r="J3" s="95"/>
      <c r="K3" s="95"/>
    </row>
    <row r="4" spans="8:11" ht="23.25" customHeight="1">
      <c r="H4" s="96"/>
      <c r="I4" s="96"/>
      <c r="J4" s="96"/>
      <c r="K4" s="96"/>
    </row>
    <row r="5" spans="8:10" ht="17.25" customHeight="1">
      <c r="H5" s="65"/>
      <c r="I5" s="60"/>
      <c r="J5" s="60"/>
    </row>
    <row r="6" ht="18" customHeight="1"/>
    <row r="7" spans="1:11" ht="18.75" customHeight="1">
      <c r="A7" s="86" t="s">
        <v>107</v>
      </c>
      <c r="B7" s="86"/>
      <c r="C7" s="86"/>
      <c r="D7" s="86"/>
      <c r="E7" s="86"/>
      <c r="F7" s="86"/>
      <c r="G7" s="86"/>
      <c r="H7" s="86"/>
      <c r="I7" s="86"/>
      <c r="J7" s="86"/>
      <c r="K7" s="86"/>
    </row>
    <row r="8" spans="1:11" ht="12.75">
      <c r="A8" s="66" t="s">
        <v>5</v>
      </c>
      <c r="K8" s="67" t="s">
        <v>4</v>
      </c>
    </row>
    <row r="9" spans="1:13" ht="33.75" customHeight="1">
      <c r="A9" s="82" t="s">
        <v>20</v>
      </c>
      <c r="B9" s="83" t="s">
        <v>76</v>
      </c>
      <c r="C9" s="84"/>
      <c r="D9" s="85"/>
      <c r="E9" s="77" t="s">
        <v>108</v>
      </c>
      <c r="F9" s="77"/>
      <c r="G9" s="77"/>
      <c r="H9" s="77" t="s">
        <v>109</v>
      </c>
      <c r="I9" s="77"/>
      <c r="J9" s="77"/>
      <c r="K9" s="82" t="s">
        <v>8</v>
      </c>
      <c r="M9" s="63"/>
    </row>
    <row r="10" spans="1:11" ht="24.75" customHeight="1">
      <c r="A10" s="82"/>
      <c r="B10" s="82" t="s">
        <v>6</v>
      </c>
      <c r="C10" s="82" t="s">
        <v>0</v>
      </c>
      <c r="D10" s="82"/>
      <c r="E10" s="82" t="s">
        <v>6</v>
      </c>
      <c r="F10" s="82" t="s">
        <v>94</v>
      </c>
      <c r="G10" s="82"/>
      <c r="H10" s="82" t="s">
        <v>6</v>
      </c>
      <c r="I10" s="82" t="s">
        <v>106</v>
      </c>
      <c r="J10" s="82"/>
      <c r="K10" s="82"/>
    </row>
    <row r="11" spans="1:13" ht="32.25" customHeight="1">
      <c r="A11" s="82"/>
      <c r="B11" s="82"/>
      <c r="C11" s="68" t="s">
        <v>16</v>
      </c>
      <c r="D11" s="68" t="s">
        <v>15</v>
      </c>
      <c r="E11" s="82"/>
      <c r="F11" s="68" t="s">
        <v>16</v>
      </c>
      <c r="G11" s="68" t="s">
        <v>15</v>
      </c>
      <c r="H11" s="82"/>
      <c r="I11" s="68" t="s">
        <v>16</v>
      </c>
      <c r="J11" s="68" t="s">
        <v>15</v>
      </c>
      <c r="K11" s="82"/>
      <c r="M11" s="63"/>
    </row>
    <row r="12" spans="1:11" ht="14.25" customHeight="1">
      <c r="A12" s="25">
        <v>1</v>
      </c>
      <c r="B12" s="25">
        <v>2</v>
      </c>
      <c r="C12" s="25">
        <v>3</v>
      </c>
      <c r="D12" s="25">
        <v>4</v>
      </c>
      <c r="E12" s="25">
        <v>5</v>
      </c>
      <c r="F12" s="25">
        <v>6</v>
      </c>
      <c r="G12" s="25">
        <v>7</v>
      </c>
      <c r="H12" s="25">
        <v>8</v>
      </c>
      <c r="I12" s="25">
        <v>9</v>
      </c>
      <c r="J12" s="5">
        <v>10</v>
      </c>
      <c r="K12" s="5">
        <v>11</v>
      </c>
    </row>
    <row r="13" spans="1:13" ht="30.75" customHeight="1">
      <c r="A13" s="5" t="s">
        <v>1</v>
      </c>
      <c r="B13" s="3">
        <f>+C13+D13</f>
        <v>86264097</v>
      </c>
      <c r="C13" s="3">
        <f>+C21+C102+C121+C127+C139+C157+C162+C167+C171+C198+C202+C207+C222</f>
        <v>86222097</v>
      </c>
      <c r="D13" s="3">
        <f>+D21+D102+D121+D127+D139+D157+D162+D167+D171+D198+D202+D207+D222</f>
        <v>42000</v>
      </c>
      <c r="E13" s="3">
        <f>+F13+G13</f>
        <v>88059013</v>
      </c>
      <c r="F13" s="3">
        <f>+F21+F102+F121+F127+F139+F157+F162+F167+F171+F198+F202+F207+F222</f>
        <v>88018433</v>
      </c>
      <c r="G13" s="3">
        <f>+G21+G102+G121+G127+G139+G157+G162+G167+G171+G198+G202+G207+G222</f>
        <v>40580</v>
      </c>
      <c r="H13" s="3">
        <f>+I13+J13</f>
        <v>91436675</v>
      </c>
      <c r="I13" s="3">
        <f>+I21+I102+I121+I127+I139+I157+I162+I167+I171+I198+I202+I207+I222</f>
        <v>91391675</v>
      </c>
      <c r="J13" s="3">
        <f>+J21+J102+J121+J127+J139+J157+J162+J167+J171+J198+J202+J207+J222</f>
        <v>45000</v>
      </c>
      <c r="K13" s="5"/>
      <c r="M13" s="63"/>
    </row>
    <row r="14" spans="1:11" ht="22.5" customHeight="1">
      <c r="A14" s="71" t="s">
        <v>167</v>
      </c>
      <c r="B14" s="71"/>
      <c r="C14" s="71"/>
      <c r="D14" s="71"/>
      <c r="E14" s="71"/>
      <c r="F14" s="71"/>
      <c r="G14" s="71"/>
      <c r="H14" s="71"/>
      <c r="I14" s="71"/>
      <c r="J14" s="71"/>
      <c r="K14" s="71"/>
    </row>
    <row r="15" spans="1:11" ht="33" customHeight="1">
      <c r="A15" s="80" t="s">
        <v>168</v>
      </c>
      <c r="B15" s="80"/>
      <c r="C15" s="80"/>
      <c r="D15" s="80"/>
      <c r="E15" s="80"/>
      <c r="F15" s="80"/>
      <c r="G15" s="80"/>
      <c r="H15" s="80"/>
      <c r="I15" s="80"/>
      <c r="J15" s="80"/>
      <c r="K15" s="80"/>
    </row>
    <row r="16" spans="1:11" ht="12.75">
      <c r="A16" s="36" t="s">
        <v>2</v>
      </c>
      <c r="B16" s="3">
        <v>0</v>
      </c>
      <c r="C16" s="3">
        <v>0</v>
      </c>
      <c r="D16" s="3">
        <v>0</v>
      </c>
      <c r="E16" s="3">
        <v>0</v>
      </c>
      <c r="F16" s="3">
        <v>0</v>
      </c>
      <c r="G16" s="3">
        <v>0</v>
      </c>
      <c r="H16" s="3">
        <v>0</v>
      </c>
      <c r="I16" s="3">
        <v>0</v>
      </c>
      <c r="J16" s="3">
        <v>0</v>
      </c>
      <c r="K16" s="12"/>
    </row>
    <row r="17" spans="1:11" ht="92.25" customHeight="1">
      <c r="A17" s="12" t="s">
        <v>169</v>
      </c>
      <c r="B17" s="3">
        <v>0</v>
      </c>
      <c r="C17" s="4">
        <v>0</v>
      </c>
      <c r="D17" s="4">
        <v>0</v>
      </c>
      <c r="E17" s="3">
        <v>0</v>
      </c>
      <c r="F17" s="4">
        <v>0</v>
      </c>
      <c r="G17" s="4">
        <v>0</v>
      </c>
      <c r="H17" s="3">
        <v>0</v>
      </c>
      <c r="I17" s="4">
        <v>0</v>
      </c>
      <c r="J17" s="4">
        <v>0</v>
      </c>
      <c r="K17" s="37" t="s">
        <v>170</v>
      </c>
    </row>
    <row r="18" spans="1:11" ht="22.5" customHeight="1">
      <c r="A18" s="74" t="s">
        <v>110</v>
      </c>
      <c r="B18" s="74"/>
      <c r="C18" s="74"/>
      <c r="D18" s="74"/>
      <c r="E18" s="74"/>
      <c r="F18" s="74"/>
      <c r="G18" s="74"/>
      <c r="H18" s="74"/>
      <c r="I18" s="74"/>
      <c r="J18" s="74"/>
      <c r="K18" s="74"/>
    </row>
    <row r="19" spans="1:11" ht="24" customHeight="1">
      <c r="A19" s="81" t="s">
        <v>77</v>
      </c>
      <c r="B19" s="81"/>
      <c r="C19" s="81"/>
      <c r="D19" s="81"/>
      <c r="E19" s="81"/>
      <c r="F19" s="81"/>
      <c r="G19" s="81"/>
      <c r="H19" s="81"/>
      <c r="I19" s="81"/>
      <c r="J19" s="81"/>
      <c r="K19" s="81"/>
    </row>
    <row r="20" spans="1:11" ht="21.75" customHeight="1">
      <c r="A20" s="80" t="s">
        <v>7</v>
      </c>
      <c r="B20" s="80"/>
      <c r="C20" s="80"/>
      <c r="D20" s="80"/>
      <c r="E20" s="80"/>
      <c r="F20" s="80"/>
      <c r="G20" s="80"/>
      <c r="H20" s="80"/>
      <c r="I20" s="80"/>
      <c r="J20" s="80"/>
      <c r="K20" s="80"/>
    </row>
    <row r="21" spans="1:11" ht="22.5" customHeight="1">
      <c r="A21" s="16" t="s">
        <v>13</v>
      </c>
      <c r="B21" s="1">
        <f>D21+C21</f>
        <v>14261471</v>
      </c>
      <c r="C21" s="1">
        <f>+C22+C72+C90+C94+C95+C99</f>
        <v>14219471</v>
      </c>
      <c r="D21" s="1">
        <f>+D22+D72+D90+D94+D95+D99</f>
        <v>42000</v>
      </c>
      <c r="E21" s="1">
        <f>G21+F21</f>
        <v>11993717</v>
      </c>
      <c r="F21" s="1">
        <f>+F22+F72+F90+F94+F95+F99</f>
        <v>11953137</v>
      </c>
      <c r="G21" s="1">
        <f>+G22+G72+G90+G94+G95+G99</f>
        <v>40580</v>
      </c>
      <c r="H21" s="1">
        <f>J21+I21</f>
        <v>10769597</v>
      </c>
      <c r="I21" s="1">
        <f>+I22+I72+I90+I94+I95+I99</f>
        <v>10724597</v>
      </c>
      <c r="J21" s="1">
        <f>+J22+J72+J90+J94+J95+J99</f>
        <v>45000</v>
      </c>
      <c r="K21" s="15"/>
    </row>
    <row r="22" spans="1:11" ht="25.5" customHeight="1">
      <c r="A22" s="12" t="s">
        <v>55</v>
      </c>
      <c r="B22" s="1">
        <f>C22+D22</f>
        <v>12639251</v>
      </c>
      <c r="C22" s="1">
        <f>+C23+C27+C28+C29+C30+C31+C32+C33+C34+C35+C36+C37+C41+C42+C43+C44+C45+C46+C47+C48+C49+C50+C51+C52+C56+C57+C58+C59+C60+C66+C67+C68</f>
        <v>12639251</v>
      </c>
      <c r="D22" s="1">
        <f>+D23+D27+D28+D29+D88+D30+D31+D32+D33+D34+D35+D36+D37+D41+D42+D43+D44+D45+D46+D47+D48+D49+D50+D51+D52+D56+D57+D58+D59+D60</f>
        <v>0</v>
      </c>
      <c r="E22" s="3">
        <f>F22+G22</f>
        <v>10054998</v>
      </c>
      <c r="F22" s="1">
        <f>+F23+F27+F28+F29+F30+F31+F32+F33+F34+F35+F36+F37+F41+F42+F43+F44+F45+F46+F47+F48+F49+F50+F51+F52+F56+F57+F58+F59+F60+F66+F67+F68+F61+F62+F63+F64+F65</f>
        <v>10054998</v>
      </c>
      <c r="G22" s="1">
        <f>+G23+G27+G28+G29+G88+G30+G31+G32+G33+G34+G35+G36+G37+G41+G42+G43+G44+G45+G46+G47+G48+G49+G50+G51+G52+G56+G57+G58+G59+G60</f>
        <v>0</v>
      </c>
      <c r="H22" s="3">
        <f>I22+J22</f>
        <v>8311675</v>
      </c>
      <c r="I22" s="1">
        <f>+I23+I27+I28+I29+I30+I31+I32+I33+I34+I35+I36+I37+I41+I42+I43+I44+I45+I46+I47+I48+I49+I50+I51+I52+I56+I57+I58+I59+I60+I66+I67+I68+I61+I62+I63+I64+I65</f>
        <v>8311675</v>
      </c>
      <c r="J22" s="1">
        <f>+J23+J27+J28+J29+J88+J30+J31+J32+J33+J34+J35+J36+J37+J41+J42+J43+J44+J45+J46+J47+J48+J49+J50+J51+J52+J56+J57+J58+J59+J60</f>
        <v>0</v>
      </c>
      <c r="K22" s="15"/>
    </row>
    <row r="23" spans="1:11" ht="30" customHeight="1">
      <c r="A23" s="7" t="s">
        <v>78</v>
      </c>
      <c r="B23" s="1">
        <f>C23+D23</f>
        <v>7700000</v>
      </c>
      <c r="C23" s="2">
        <v>7700000</v>
      </c>
      <c r="D23" s="2">
        <v>0</v>
      </c>
      <c r="E23" s="3">
        <f>+F23+G23</f>
        <v>5925000</v>
      </c>
      <c r="F23" s="4">
        <v>5925000</v>
      </c>
      <c r="G23" s="2">
        <v>0</v>
      </c>
      <c r="H23" s="1">
        <f>I23+J23</f>
        <v>4000000</v>
      </c>
      <c r="I23" s="4">
        <v>4000000</v>
      </c>
      <c r="J23" s="2">
        <v>0</v>
      </c>
      <c r="K23" s="10" t="s">
        <v>54</v>
      </c>
    </row>
    <row r="24" spans="1:11" s="23" customFormat="1" ht="12.75" customHeight="1">
      <c r="A24" s="30"/>
      <c r="B24" s="31"/>
      <c r="C24" s="32"/>
      <c r="D24" s="32"/>
      <c r="E24" s="33"/>
      <c r="F24" s="34"/>
      <c r="G24" s="32"/>
      <c r="H24" s="31"/>
      <c r="I24" s="34"/>
      <c r="J24" s="32"/>
      <c r="K24" s="35"/>
    </row>
    <row r="25" spans="1:13" s="23" customFormat="1" ht="19.5" customHeight="1">
      <c r="A25" s="8"/>
      <c r="B25" s="9"/>
      <c r="C25" s="9"/>
      <c r="D25" s="9"/>
      <c r="E25" s="9"/>
      <c r="F25" s="9"/>
      <c r="G25" s="9"/>
      <c r="H25" s="73" t="s">
        <v>98</v>
      </c>
      <c r="I25" s="73"/>
      <c r="J25" s="73"/>
      <c r="K25" s="73"/>
      <c r="M25" s="24"/>
    </row>
    <row r="26" spans="1:13" s="23" customFormat="1" ht="14.25">
      <c r="A26" s="25">
        <v>1</v>
      </c>
      <c r="B26" s="25">
        <v>2</v>
      </c>
      <c r="C26" s="25">
        <v>3</v>
      </c>
      <c r="D26" s="25">
        <v>4</v>
      </c>
      <c r="E26" s="25">
        <v>5</v>
      </c>
      <c r="F26" s="25">
        <v>6</v>
      </c>
      <c r="G26" s="25">
        <v>7</v>
      </c>
      <c r="H26" s="25">
        <v>8</v>
      </c>
      <c r="I26" s="25">
        <v>9</v>
      </c>
      <c r="J26" s="5">
        <v>10</v>
      </c>
      <c r="K26" s="5">
        <v>11</v>
      </c>
      <c r="M26" s="24"/>
    </row>
    <row r="27" spans="1:13" s="23" customFormat="1" ht="33.75" customHeight="1">
      <c r="A27" s="21" t="s">
        <v>3</v>
      </c>
      <c r="B27" s="1">
        <f>C27+D27</f>
        <v>400098</v>
      </c>
      <c r="C27" s="2">
        <v>400098</v>
      </c>
      <c r="D27" s="2">
        <v>0</v>
      </c>
      <c r="E27" s="3">
        <f>+F27+G27</f>
        <v>555000</v>
      </c>
      <c r="F27" s="4">
        <v>555000</v>
      </c>
      <c r="G27" s="2">
        <v>0</v>
      </c>
      <c r="H27" s="1">
        <f aca="true" t="shared" si="0" ref="H27:H35">I27+J27</f>
        <v>594000</v>
      </c>
      <c r="I27" s="4">
        <v>594000</v>
      </c>
      <c r="J27" s="2">
        <v>0</v>
      </c>
      <c r="K27" s="17" t="s">
        <v>54</v>
      </c>
      <c r="M27" s="24"/>
    </row>
    <row r="28" spans="1:11" ht="47.25" customHeight="1">
      <c r="A28" s="22" t="s">
        <v>111</v>
      </c>
      <c r="B28" s="3">
        <f>C28+D28</f>
        <v>30158</v>
      </c>
      <c r="C28" s="4">
        <v>30158</v>
      </c>
      <c r="D28" s="4">
        <v>0</v>
      </c>
      <c r="E28" s="3">
        <f>+F28+G28</f>
        <v>35198</v>
      </c>
      <c r="F28" s="4">
        <v>35198</v>
      </c>
      <c r="G28" s="2">
        <v>0</v>
      </c>
      <c r="H28" s="1">
        <f t="shared" si="0"/>
        <v>75575</v>
      </c>
      <c r="I28" s="4">
        <v>75575</v>
      </c>
      <c r="J28" s="2">
        <v>0</v>
      </c>
      <c r="K28" s="17" t="s">
        <v>54</v>
      </c>
    </row>
    <row r="29" spans="1:11" ht="69" customHeight="1">
      <c r="A29" s="20" t="s">
        <v>22</v>
      </c>
      <c r="B29" s="3">
        <f>C29+D29</f>
        <v>500000</v>
      </c>
      <c r="C29" s="4">
        <v>500000</v>
      </c>
      <c r="D29" s="4">
        <v>0</v>
      </c>
      <c r="E29" s="3">
        <f>F29+G29</f>
        <v>530000</v>
      </c>
      <c r="F29" s="4">
        <v>530000</v>
      </c>
      <c r="G29" s="2">
        <v>0</v>
      </c>
      <c r="H29" s="1">
        <f t="shared" si="0"/>
        <v>700000</v>
      </c>
      <c r="I29" s="4">
        <v>700000</v>
      </c>
      <c r="J29" s="2">
        <v>0</v>
      </c>
      <c r="K29" s="17" t="s">
        <v>53</v>
      </c>
    </row>
    <row r="30" spans="1:11" ht="37.5" customHeight="1">
      <c r="A30" s="7" t="s">
        <v>80</v>
      </c>
      <c r="B30" s="3">
        <f>C30+D30</f>
        <v>633445</v>
      </c>
      <c r="C30" s="4">
        <v>633445</v>
      </c>
      <c r="D30" s="4">
        <v>0</v>
      </c>
      <c r="E30" s="3">
        <f>F30+G30</f>
        <v>739100</v>
      </c>
      <c r="F30" s="4">
        <v>739100</v>
      </c>
      <c r="G30" s="2">
        <v>0</v>
      </c>
      <c r="H30" s="1">
        <f t="shared" si="0"/>
        <v>763200</v>
      </c>
      <c r="I30" s="4">
        <v>763200</v>
      </c>
      <c r="J30" s="2">
        <v>0</v>
      </c>
      <c r="K30" s="10" t="s">
        <v>53</v>
      </c>
    </row>
    <row r="31" spans="1:11" ht="53.25" customHeight="1">
      <c r="A31" s="20" t="s">
        <v>134</v>
      </c>
      <c r="B31" s="3">
        <f>C31+D31</f>
        <v>600000</v>
      </c>
      <c r="C31" s="4">
        <v>600000</v>
      </c>
      <c r="D31" s="4">
        <v>0</v>
      </c>
      <c r="E31" s="3">
        <f aca="true" t="shared" si="1" ref="E31:E42">F31+G31</f>
        <v>0</v>
      </c>
      <c r="F31" s="2">
        <v>0</v>
      </c>
      <c r="G31" s="2">
        <v>0</v>
      </c>
      <c r="H31" s="3">
        <f t="shared" si="0"/>
        <v>0</v>
      </c>
      <c r="I31" s="2">
        <v>0</v>
      </c>
      <c r="J31" s="2">
        <v>0</v>
      </c>
      <c r="K31" s="17" t="s">
        <v>53</v>
      </c>
    </row>
    <row r="32" spans="1:11" ht="66.75" customHeight="1">
      <c r="A32" s="20" t="s">
        <v>81</v>
      </c>
      <c r="B32" s="3">
        <f aca="true" t="shared" si="2" ref="B32:B37">+C32+D32</f>
        <v>752750</v>
      </c>
      <c r="C32" s="4">
        <v>752750</v>
      </c>
      <c r="D32" s="4">
        <v>0</v>
      </c>
      <c r="E32" s="3">
        <f t="shared" si="1"/>
        <v>742800</v>
      </c>
      <c r="F32" s="4">
        <f>742700+100</f>
        <v>742800</v>
      </c>
      <c r="G32" s="2">
        <v>0</v>
      </c>
      <c r="H32" s="1">
        <f t="shared" si="0"/>
        <v>736250</v>
      </c>
      <c r="I32" s="4">
        <v>736250</v>
      </c>
      <c r="J32" s="2">
        <v>0</v>
      </c>
      <c r="K32" s="17" t="s">
        <v>53</v>
      </c>
    </row>
    <row r="33" spans="1:11" ht="65.25" customHeight="1">
      <c r="A33" s="7" t="s">
        <v>61</v>
      </c>
      <c r="B33" s="3">
        <f t="shared" si="2"/>
        <v>5800</v>
      </c>
      <c r="C33" s="4">
        <v>5800</v>
      </c>
      <c r="D33" s="4">
        <v>0</v>
      </c>
      <c r="E33" s="3">
        <f t="shared" si="1"/>
        <v>0</v>
      </c>
      <c r="F33" s="4">
        <v>0</v>
      </c>
      <c r="G33" s="2">
        <v>0</v>
      </c>
      <c r="H33" s="1">
        <f t="shared" si="0"/>
        <v>0</v>
      </c>
      <c r="I33" s="4">
        <f>+ROUND(F33*1.055,0)</f>
        <v>0</v>
      </c>
      <c r="J33" s="2">
        <v>0</v>
      </c>
      <c r="K33" s="10" t="s">
        <v>53</v>
      </c>
    </row>
    <row r="34" spans="1:11" ht="54" customHeight="1">
      <c r="A34" s="7" t="s">
        <v>63</v>
      </c>
      <c r="B34" s="3">
        <f t="shared" si="2"/>
        <v>100000</v>
      </c>
      <c r="C34" s="4">
        <v>100000</v>
      </c>
      <c r="D34" s="4">
        <v>0</v>
      </c>
      <c r="E34" s="3">
        <f t="shared" si="1"/>
        <v>0</v>
      </c>
      <c r="F34" s="4">
        <v>0</v>
      </c>
      <c r="G34" s="2">
        <v>0</v>
      </c>
      <c r="H34" s="1">
        <f t="shared" si="0"/>
        <v>0</v>
      </c>
      <c r="I34" s="4">
        <f>+ROUND(F34*1.055,0)</f>
        <v>0</v>
      </c>
      <c r="J34" s="2">
        <v>0</v>
      </c>
      <c r="K34" s="10" t="s">
        <v>53</v>
      </c>
    </row>
    <row r="35" spans="1:11" ht="77.25" customHeight="1">
      <c r="A35" s="7" t="s">
        <v>64</v>
      </c>
      <c r="B35" s="3">
        <f t="shared" si="2"/>
        <v>500000</v>
      </c>
      <c r="C35" s="4">
        <v>500000</v>
      </c>
      <c r="D35" s="4">
        <v>0</v>
      </c>
      <c r="E35" s="3">
        <f t="shared" si="1"/>
        <v>0</v>
      </c>
      <c r="F35" s="4">
        <v>0</v>
      </c>
      <c r="G35" s="2">
        <v>0</v>
      </c>
      <c r="H35" s="1">
        <f t="shared" si="0"/>
        <v>0</v>
      </c>
      <c r="I35" s="4">
        <f>+ROUND(F35*1.055,0)</f>
        <v>0</v>
      </c>
      <c r="J35" s="2">
        <v>0</v>
      </c>
      <c r="K35" s="10" t="s">
        <v>53</v>
      </c>
    </row>
    <row r="36" spans="1:11" ht="72.75" customHeight="1">
      <c r="A36" s="7" t="s">
        <v>67</v>
      </c>
      <c r="B36" s="3">
        <f t="shared" si="2"/>
        <v>400000</v>
      </c>
      <c r="C36" s="4">
        <v>400000</v>
      </c>
      <c r="D36" s="4">
        <v>0</v>
      </c>
      <c r="E36" s="3">
        <f t="shared" si="1"/>
        <v>0</v>
      </c>
      <c r="F36" s="4">
        <v>0</v>
      </c>
      <c r="G36" s="2">
        <v>0</v>
      </c>
      <c r="H36" s="1">
        <f aca="true" t="shared" si="3" ref="H36:H50">I36+J36</f>
        <v>0</v>
      </c>
      <c r="I36" s="4">
        <f>+ROUND(F36*1.055,0)</f>
        <v>0</v>
      </c>
      <c r="J36" s="2">
        <v>0</v>
      </c>
      <c r="K36" s="10" t="s">
        <v>53</v>
      </c>
    </row>
    <row r="37" spans="1:11" ht="52.5" customHeight="1">
      <c r="A37" s="7" t="s">
        <v>68</v>
      </c>
      <c r="B37" s="3">
        <f t="shared" si="2"/>
        <v>110000</v>
      </c>
      <c r="C37" s="4">
        <v>110000</v>
      </c>
      <c r="D37" s="4">
        <v>0</v>
      </c>
      <c r="E37" s="3">
        <f t="shared" si="1"/>
        <v>0</v>
      </c>
      <c r="F37" s="4">
        <v>0</v>
      </c>
      <c r="G37" s="2">
        <v>0</v>
      </c>
      <c r="H37" s="1">
        <f t="shared" si="3"/>
        <v>0</v>
      </c>
      <c r="I37" s="4">
        <v>0</v>
      </c>
      <c r="J37" s="2">
        <v>0</v>
      </c>
      <c r="K37" s="10" t="s">
        <v>53</v>
      </c>
    </row>
    <row r="38" spans="1:11" s="23" customFormat="1" ht="12.75" customHeight="1">
      <c r="A38" s="30"/>
      <c r="B38" s="31"/>
      <c r="C38" s="32"/>
      <c r="D38" s="32"/>
      <c r="E38" s="33"/>
      <c r="F38" s="34"/>
      <c r="G38" s="32"/>
      <c r="H38" s="31"/>
      <c r="I38" s="34"/>
      <c r="J38" s="32"/>
      <c r="K38" s="35"/>
    </row>
    <row r="39" spans="1:13" s="23" customFormat="1" ht="19.5" customHeight="1">
      <c r="A39" s="8"/>
      <c r="B39" s="9"/>
      <c r="C39" s="9"/>
      <c r="D39" s="9"/>
      <c r="E39" s="9"/>
      <c r="F39" s="9"/>
      <c r="G39" s="9"/>
      <c r="H39" s="73" t="s">
        <v>98</v>
      </c>
      <c r="I39" s="73"/>
      <c r="J39" s="73"/>
      <c r="K39" s="73"/>
      <c r="M39" s="24"/>
    </row>
    <row r="40" spans="1:13" s="23" customFormat="1" ht="14.25">
      <c r="A40" s="25">
        <v>1</v>
      </c>
      <c r="B40" s="25">
        <v>2</v>
      </c>
      <c r="C40" s="25">
        <v>3</v>
      </c>
      <c r="D40" s="25">
        <v>4</v>
      </c>
      <c r="E40" s="25">
        <v>5</v>
      </c>
      <c r="F40" s="25">
        <v>6</v>
      </c>
      <c r="G40" s="25">
        <v>7</v>
      </c>
      <c r="H40" s="25">
        <v>8</v>
      </c>
      <c r="I40" s="25">
        <v>9</v>
      </c>
      <c r="J40" s="5">
        <v>10</v>
      </c>
      <c r="K40" s="5">
        <v>11</v>
      </c>
      <c r="M40" s="24"/>
    </row>
    <row r="41" spans="1:11" ht="90" customHeight="1">
      <c r="A41" s="7" t="s">
        <v>69</v>
      </c>
      <c r="B41" s="3">
        <f aca="true" t="shared" si="4" ref="B41:B50">+C41+D41</f>
        <v>35000</v>
      </c>
      <c r="C41" s="4">
        <v>35000</v>
      </c>
      <c r="D41" s="4">
        <v>0</v>
      </c>
      <c r="E41" s="3">
        <f t="shared" si="1"/>
        <v>0</v>
      </c>
      <c r="F41" s="4">
        <v>0</v>
      </c>
      <c r="G41" s="2">
        <v>0</v>
      </c>
      <c r="H41" s="1">
        <f t="shared" si="3"/>
        <v>0</v>
      </c>
      <c r="I41" s="4">
        <v>0</v>
      </c>
      <c r="J41" s="2">
        <v>0</v>
      </c>
      <c r="K41" s="10" t="s">
        <v>53</v>
      </c>
    </row>
    <row r="42" spans="1:11" ht="70.5" customHeight="1">
      <c r="A42" s="7" t="s">
        <v>70</v>
      </c>
      <c r="B42" s="3">
        <f t="shared" si="4"/>
        <v>200000</v>
      </c>
      <c r="C42" s="4">
        <v>200000</v>
      </c>
      <c r="D42" s="4">
        <v>0</v>
      </c>
      <c r="E42" s="3">
        <f t="shared" si="1"/>
        <v>0</v>
      </c>
      <c r="F42" s="4">
        <v>0</v>
      </c>
      <c r="G42" s="2">
        <v>0</v>
      </c>
      <c r="H42" s="1">
        <f t="shared" si="3"/>
        <v>0</v>
      </c>
      <c r="I42" s="4">
        <v>0</v>
      </c>
      <c r="J42" s="2">
        <v>0</v>
      </c>
      <c r="K42" s="10" t="s">
        <v>53</v>
      </c>
    </row>
    <row r="43" spans="1:11" ht="63" customHeight="1">
      <c r="A43" s="7" t="s">
        <v>71</v>
      </c>
      <c r="B43" s="3">
        <f t="shared" si="4"/>
        <v>300000</v>
      </c>
      <c r="C43" s="4">
        <f>50000+250000</f>
        <v>300000</v>
      </c>
      <c r="D43" s="4">
        <v>0</v>
      </c>
      <c r="E43" s="3">
        <f>F43+G43</f>
        <v>0</v>
      </c>
      <c r="F43" s="4">
        <v>0</v>
      </c>
      <c r="G43" s="2">
        <v>0</v>
      </c>
      <c r="H43" s="1">
        <f t="shared" si="3"/>
        <v>0</v>
      </c>
      <c r="I43" s="4">
        <v>0</v>
      </c>
      <c r="J43" s="2">
        <v>0</v>
      </c>
      <c r="K43" s="10" t="s">
        <v>53</v>
      </c>
    </row>
    <row r="44" spans="1:11" ht="38.25" customHeight="1">
      <c r="A44" s="7" t="s">
        <v>72</v>
      </c>
      <c r="B44" s="3">
        <f t="shared" si="4"/>
        <v>50000</v>
      </c>
      <c r="C44" s="4">
        <v>50000</v>
      </c>
      <c r="D44" s="4">
        <v>0</v>
      </c>
      <c r="E44" s="3">
        <f>F44+G44</f>
        <v>0</v>
      </c>
      <c r="F44" s="4">
        <v>0</v>
      </c>
      <c r="G44" s="2">
        <v>0</v>
      </c>
      <c r="H44" s="1">
        <f t="shared" si="3"/>
        <v>0</v>
      </c>
      <c r="I44" s="4">
        <v>0</v>
      </c>
      <c r="J44" s="2">
        <v>0</v>
      </c>
      <c r="K44" s="10" t="s">
        <v>53</v>
      </c>
    </row>
    <row r="45" spans="1:11" ht="92.25" customHeight="1">
      <c r="A45" s="7" t="s">
        <v>74</v>
      </c>
      <c r="B45" s="3">
        <f t="shared" si="4"/>
        <v>90000</v>
      </c>
      <c r="C45" s="4">
        <v>90000</v>
      </c>
      <c r="D45" s="4">
        <v>0</v>
      </c>
      <c r="E45" s="3">
        <f aca="true" t="shared" si="5" ref="E45:E50">F45+G45</f>
        <v>0</v>
      </c>
      <c r="F45" s="4">
        <v>0</v>
      </c>
      <c r="G45" s="2">
        <v>0</v>
      </c>
      <c r="H45" s="1">
        <f t="shared" si="3"/>
        <v>0</v>
      </c>
      <c r="I45" s="4">
        <v>0</v>
      </c>
      <c r="J45" s="2">
        <v>0</v>
      </c>
      <c r="K45" s="10" t="s">
        <v>53</v>
      </c>
    </row>
    <row r="46" spans="1:11" ht="33" customHeight="1">
      <c r="A46" s="7" t="s">
        <v>73</v>
      </c>
      <c r="B46" s="3">
        <f t="shared" si="4"/>
        <v>30000</v>
      </c>
      <c r="C46" s="4">
        <v>30000</v>
      </c>
      <c r="D46" s="4">
        <v>0</v>
      </c>
      <c r="E46" s="3">
        <f t="shared" si="5"/>
        <v>0</v>
      </c>
      <c r="F46" s="4">
        <v>0</v>
      </c>
      <c r="G46" s="2">
        <v>0</v>
      </c>
      <c r="H46" s="1">
        <f t="shared" si="3"/>
        <v>0</v>
      </c>
      <c r="I46" s="4">
        <v>0</v>
      </c>
      <c r="J46" s="2">
        <v>0</v>
      </c>
      <c r="K46" s="10" t="s">
        <v>53</v>
      </c>
    </row>
    <row r="47" spans="1:11" ht="40.5" customHeight="1">
      <c r="A47" s="7" t="s">
        <v>95</v>
      </c>
      <c r="B47" s="3">
        <f t="shared" si="4"/>
        <v>80000</v>
      </c>
      <c r="C47" s="4">
        <v>80000</v>
      </c>
      <c r="D47" s="4">
        <v>0</v>
      </c>
      <c r="E47" s="3">
        <f t="shared" si="5"/>
        <v>0</v>
      </c>
      <c r="F47" s="4">
        <v>0</v>
      </c>
      <c r="G47" s="2">
        <v>0</v>
      </c>
      <c r="H47" s="1">
        <f t="shared" si="3"/>
        <v>0</v>
      </c>
      <c r="I47" s="4">
        <v>0</v>
      </c>
      <c r="J47" s="2">
        <v>0</v>
      </c>
      <c r="K47" s="10" t="s">
        <v>17</v>
      </c>
    </row>
    <row r="48" spans="1:11" ht="40.5" customHeight="1">
      <c r="A48" s="7" t="s">
        <v>96</v>
      </c>
      <c r="B48" s="3">
        <f t="shared" si="4"/>
        <v>22000</v>
      </c>
      <c r="C48" s="4">
        <v>22000</v>
      </c>
      <c r="D48" s="4">
        <v>0</v>
      </c>
      <c r="E48" s="3">
        <f t="shared" si="5"/>
        <v>0</v>
      </c>
      <c r="F48" s="4">
        <v>0</v>
      </c>
      <c r="G48" s="2">
        <v>0</v>
      </c>
      <c r="H48" s="1">
        <f t="shared" si="3"/>
        <v>0</v>
      </c>
      <c r="I48" s="4">
        <v>0</v>
      </c>
      <c r="J48" s="2">
        <v>0</v>
      </c>
      <c r="K48" s="10" t="s">
        <v>17</v>
      </c>
    </row>
    <row r="49" spans="1:11" ht="40.5" customHeight="1">
      <c r="A49" s="7" t="s">
        <v>100</v>
      </c>
      <c r="B49" s="3">
        <f t="shared" si="4"/>
        <v>100000</v>
      </c>
      <c r="C49" s="4">
        <v>100000</v>
      </c>
      <c r="D49" s="4">
        <v>0</v>
      </c>
      <c r="E49" s="3">
        <f t="shared" si="5"/>
        <v>0</v>
      </c>
      <c r="F49" s="4">
        <v>0</v>
      </c>
      <c r="G49" s="2">
        <v>0</v>
      </c>
      <c r="H49" s="1">
        <f t="shared" si="3"/>
        <v>0</v>
      </c>
      <c r="I49" s="4">
        <v>0</v>
      </c>
      <c r="J49" s="2">
        <v>0</v>
      </c>
      <c r="K49" s="10" t="s">
        <v>17</v>
      </c>
    </row>
    <row r="50" spans="1:11" ht="39" customHeight="1">
      <c r="A50" s="7" t="s">
        <v>99</v>
      </c>
      <c r="B50" s="3">
        <f t="shared" si="4"/>
        <v>0</v>
      </c>
      <c r="C50" s="4">
        <v>0</v>
      </c>
      <c r="D50" s="4">
        <v>0</v>
      </c>
      <c r="E50" s="3">
        <f t="shared" si="5"/>
        <v>350000</v>
      </c>
      <c r="F50" s="4">
        <v>350000</v>
      </c>
      <c r="G50" s="2">
        <v>0</v>
      </c>
      <c r="H50" s="1">
        <f t="shared" si="3"/>
        <v>0</v>
      </c>
      <c r="I50" s="4">
        <v>0</v>
      </c>
      <c r="J50" s="2">
        <v>0</v>
      </c>
      <c r="K50" s="10" t="s">
        <v>17</v>
      </c>
    </row>
    <row r="51" spans="1:11" ht="54.75" customHeight="1">
      <c r="A51" s="7" t="s">
        <v>101</v>
      </c>
      <c r="B51" s="3">
        <f aca="true" t="shared" si="6" ref="B51:B66">+C51+D51</f>
        <v>0</v>
      </c>
      <c r="C51" s="4">
        <v>0</v>
      </c>
      <c r="D51" s="4">
        <v>0</v>
      </c>
      <c r="E51" s="3">
        <f aca="true" t="shared" si="7" ref="E51:E66">F51+G51</f>
        <v>28800</v>
      </c>
      <c r="F51" s="4">
        <v>28800</v>
      </c>
      <c r="G51" s="2">
        <v>0</v>
      </c>
      <c r="H51" s="1">
        <f aca="true" t="shared" si="8" ref="H51:H66">I51+J51</f>
        <v>0</v>
      </c>
      <c r="I51" s="4">
        <v>0</v>
      </c>
      <c r="J51" s="2">
        <v>0</v>
      </c>
      <c r="K51" s="10" t="s">
        <v>17</v>
      </c>
    </row>
    <row r="52" spans="1:11" ht="52.5" customHeight="1">
      <c r="A52" s="7" t="s">
        <v>102</v>
      </c>
      <c r="B52" s="3">
        <f t="shared" si="6"/>
        <v>0</v>
      </c>
      <c r="C52" s="4">
        <v>0</v>
      </c>
      <c r="D52" s="4">
        <v>0</v>
      </c>
      <c r="E52" s="3">
        <f t="shared" si="7"/>
        <v>100000</v>
      </c>
      <c r="F52" s="4">
        <v>100000</v>
      </c>
      <c r="G52" s="2">
        <v>0</v>
      </c>
      <c r="H52" s="1">
        <f t="shared" si="8"/>
        <v>0</v>
      </c>
      <c r="I52" s="4">
        <v>0</v>
      </c>
      <c r="J52" s="2">
        <v>0</v>
      </c>
      <c r="K52" s="10" t="s">
        <v>17</v>
      </c>
    </row>
    <row r="53" spans="1:11" s="23" customFormat="1" ht="12.75" customHeight="1">
      <c r="A53" s="30"/>
      <c r="B53" s="31"/>
      <c r="C53" s="32"/>
      <c r="D53" s="32"/>
      <c r="E53" s="33"/>
      <c r="F53" s="34"/>
      <c r="G53" s="32"/>
      <c r="H53" s="31"/>
      <c r="I53" s="34"/>
      <c r="J53" s="32"/>
      <c r="K53" s="35"/>
    </row>
    <row r="54" spans="1:13" s="23" customFormat="1" ht="19.5" customHeight="1">
      <c r="A54" s="8"/>
      <c r="B54" s="9"/>
      <c r="C54" s="9"/>
      <c r="D54" s="9"/>
      <c r="E54" s="9"/>
      <c r="F54" s="9"/>
      <c r="G54" s="9"/>
      <c r="H54" s="73" t="s">
        <v>98</v>
      </c>
      <c r="I54" s="73"/>
      <c r="J54" s="73"/>
      <c r="K54" s="73"/>
      <c r="M54" s="24"/>
    </row>
    <row r="55" spans="1:13" s="23" customFormat="1" ht="14.25">
      <c r="A55" s="25">
        <v>1</v>
      </c>
      <c r="B55" s="25">
        <v>2</v>
      </c>
      <c r="C55" s="25">
        <v>3</v>
      </c>
      <c r="D55" s="25">
        <v>4</v>
      </c>
      <c r="E55" s="25">
        <v>5</v>
      </c>
      <c r="F55" s="25">
        <v>6</v>
      </c>
      <c r="G55" s="25">
        <v>7</v>
      </c>
      <c r="H55" s="25">
        <v>8</v>
      </c>
      <c r="I55" s="25">
        <v>9</v>
      </c>
      <c r="J55" s="5">
        <v>10</v>
      </c>
      <c r="K55" s="5">
        <v>11</v>
      </c>
      <c r="M55" s="24"/>
    </row>
    <row r="56" spans="1:11" ht="54.75" customHeight="1">
      <c r="A56" s="7" t="s">
        <v>103</v>
      </c>
      <c r="B56" s="3">
        <f t="shared" si="6"/>
        <v>0</v>
      </c>
      <c r="C56" s="4">
        <v>0</v>
      </c>
      <c r="D56" s="4">
        <v>0</v>
      </c>
      <c r="E56" s="3">
        <f t="shared" si="7"/>
        <v>200000</v>
      </c>
      <c r="F56" s="4">
        <v>200000</v>
      </c>
      <c r="G56" s="2">
        <v>0</v>
      </c>
      <c r="H56" s="1">
        <f t="shared" si="8"/>
        <v>0</v>
      </c>
      <c r="I56" s="4">
        <v>0</v>
      </c>
      <c r="J56" s="2">
        <v>0</v>
      </c>
      <c r="K56" s="10" t="s">
        <v>17</v>
      </c>
    </row>
    <row r="57" spans="1:11" ht="53.25" customHeight="1">
      <c r="A57" s="7" t="s">
        <v>104</v>
      </c>
      <c r="B57" s="3">
        <f t="shared" si="6"/>
        <v>0</v>
      </c>
      <c r="C57" s="4">
        <v>0</v>
      </c>
      <c r="D57" s="4">
        <v>0</v>
      </c>
      <c r="E57" s="3">
        <f t="shared" si="7"/>
        <v>15000</v>
      </c>
      <c r="F57" s="4">
        <v>15000</v>
      </c>
      <c r="G57" s="2">
        <v>0</v>
      </c>
      <c r="H57" s="1">
        <f t="shared" si="8"/>
        <v>0</v>
      </c>
      <c r="I57" s="4">
        <v>0</v>
      </c>
      <c r="J57" s="2">
        <v>0</v>
      </c>
      <c r="K57" s="10" t="s">
        <v>17</v>
      </c>
    </row>
    <row r="58" spans="1:11" ht="50.25" customHeight="1">
      <c r="A58" s="7" t="s">
        <v>144</v>
      </c>
      <c r="B58" s="3">
        <f t="shared" si="6"/>
        <v>0</v>
      </c>
      <c r="C58" s="4">
        <v>0</v>
      </c>
      <c r="D58" s="4">
        <v>0</v>
      </c>
      <c r="E58" s="3">
        <f t="shared" si="7"/>
        <v>537100</v>
      </c>
      <c r="F58" s="4">
        <v>537100</v>
      </c>
      <c r="G58" s="2">
        <v>0</v>
      </c>
      <c r="H58" s="1">
        <f t="shared" si="8"/>
        <v>542650</v>
      </c>
      <c r="I58" s="4">
        <v>542650</v>
      </c>
      <c r="J58" s="2">
        <v>0</v>
      </c>
      <c r="K58" s="10" t="s">
        <v>17</v>
      </c>
    </row>
    <row r="59" spans="1:11" ht="42" customHeight="1">
      <c r="A59" s="7" t="s">
        <v>105</v>
      </c>
      <c r="B59" s="3">
        <f t="shared" si="6"/>
        <v>0</v>
      </c>
      <c r="C59" s="4">
        <v>0</v>
      </c>
      <c r="D59" s="4">
        <v>0</v>
      </c>
      <c r="E59" s="3">
        <f t="shared" si="7"/>
        <v>30000</v>
      </c>
      <c r="F59" s="4">
        <v>30000</v>
      </c>
      <c r="G59" s="2">
        <v>0</v>
      </c>
      <c r="H59" s="1">
        <f t="shared" si="8"/>
        <v>0</v>
      </c>
      <c r="I59" s="4">
        <v>0</v>
      </c>
      <c r="J59" s="2">
        <v>0</v>
      </c>
      <c r="K59" s="10" t="s">
        <v>17</v>
      </c>
    </row>
    <row r="60" spans="1:11" ht="42" customHeight="1">
      <c r="A60" s="7" t="s">
        <v>154</v>
      </c>
      <c r="B60" s="3">
        <f t="shared" si="6"/>
        <v>0</v>
      </c>
      <c r="C60" s="4">
        <v>0</v>
      </c>
      <c r="D60" s="4">
        <v>0</v>
      </c>
      <c r="E60" s="3">
        <f t="shared" si="7"/>
        <v>35000</v>
      </c>
      <c r="F60" s="4">
        <v>35000</v>
      </c>
      <c r="G60" s="2">
        <v>0</v>
      </c>
      <c r="H60" s="1">
        <f t="shared" si="8"/>
        <v>0</v>
      </c>
      <c r="I60" s="4">
        <v>0</v>
      </c>
      <c r="J60" s="2">
        <v>0</v>
      </c>
      <c r="K60" s="10" t="s">
        <v>17</v>
      </c>
    </row>
    <row r="61" spans="1:11" ht="42" customHeight="1">
      <c r="A61" s="29" t="s">
        <v>157</v>
      </c>
      <c r="B61" s="3">
        <f>+C61+D61</f>
        <v>0</v>
      </c>
      <c r="C61" s="4">
        <v>0</v>
      </c>
      <c r="D61" s="4">
        <v>0</v>
      </c>
      <c r="E61" s="3">
        <f t="shared" si="7"/>
        <v>25000</v>
      </c>
      <c r="F61" s="4">
        <v>25000</v>
      </c>
      <c r="G61" s="2">
        <v>0</v>
      </c>
      <c r="H61" s="1">
        <f>I61+J61</f>
        <v>0</v>
      </c>
      <c r="I61" s="4">
        <v>0</v>
      </c>
      <c r="J61" s="2">
        <v>0</v>
      </c>
      <c r="K61" s="10" t="s">
        <v>17</v>
      </c>
    </row>
    <row r="62" spans="1:11" ht="42" customHeight="1">
      <c r="A62" s="29" t="s">
        <v>158</v>
      </c>
      <c r="B62" s="3">
        <f>+C62+D62</f>
        <v>0</v>
      </c>
      <c r="C62" s="4">
        <v>0</v>
      </c>
      <c r="D62" s="4">
        <v>0</v>
      </c>
      <c r="E62" s="3">
        <f t="shared" si="7"/>
        <v>100000</v>
      </c>
      <c r="F62" s="4">
        <v>100000</v>
      </c>
      <c r="G62" s="2">
        <v>0</v>
      </c>
      <c r="H62" s="1">
        <f>I62+J62</f>
        <v>0</v>
      </c>
      <c r="I62" s="4">
        <v>0</v>
      </c>
      <c r="J62" s="2">
        <v>0</v>
      </c>
      <c r="K62" s="10" t="s">
        <v>17</v>
      </c>
    </row>
    <row r="63" spans="1:11" ht="42" customHeight="1">
      <c r="A63" s="29" t="s">
        <v>159</v>
      </c>
      <c r="B63" s="3">
        <f>+C63+D63</f>
        <v>0</v>
      </c>
      <c r="C63" s="4">
        <v>0</v>
      </c>
      <c r="D63" s="4">
        <v>0</v>
      </c>
      <c r="E63" s="3">
        <f t="shared" si="7"/>
        <v>7000</v>
      </c>
      <c r="F63" s="4">
        <v>7000</v>
      </c>
      <c r="G63" s="2">
        <v>0</v>
      </c>
      <c r="H63" s="1">
        <f>I63+J63</f>
        <v>0</v>
      </c>
      <c r="I63" s="4">
        <v>0</v>
      </c>
      <c r="J63" s="2">
        <v>0</v>
      </c>
      <c r="K63" s="10" t="s">
        <v>17</v>
      </c>
    </row>
    <row r="64" spans="1:11" ht="42" customHeight="1">
      <c r="A64" s="29" t="s">
        <v>160</v>
      </c>
      <c r="B64" s="3">
        <f>+C64+D64</f>
        <v>0</v>
      </c>
      <c r="C64" s="4">
        <v>0</v>
      </c>
      <c r="D64" s="4">
        <v>0</v>
      </c>
      <c r="E64" s="3">
        <f t="shared" si="7"/>
        <v>50000</v>
      </c>
      <c r="F64" s="4">
        <v>50000</v>
      </c>
      <c r="G64" s="2">
        <v>0</v>
      </c>
      <c r="H64" s="1">
        <f>I64+J64</f>
        <v>0</v>
      </c>
      <c r="I64" s="4">
        <v>0</v>
      </c>
      <c r="J64" s="2">
        <v>0</v>
      </c>
      <c r="K64" s="10" t="s">
        <v>17</v>
      </c>
    </row>
    <row r="65" spans="1:11" ht="42" customHeight="1">
      <c r="A65" s="29" t="s">
        <v>161</v>
      </c>
      <c r="B65" s="3">
        <f>+C65+D65</f>
        <v>0</v>
      </c>
      <c r="C65" s="4">
        <v>0</v>
      </c>
      <c r="D65" s="4">
        <v>0</v>
      </c>
      <c r="E65" s="3">
        <f t="shared" si="7"/>
        <v>50000</v>
      </c>
      <c r="F65" s="4">
        <v>50000</v>
      </c>
      <c r="G65" s="2">
        <v>0</v>
      </c>
      <c r="H65" s="1">
        <f>I65+J65</f>
        <v>0</v>
      </c>
      <c r="I65" s="4">
        <v>0</v>
      </c>
      <c r="J65" s="2">
        <v>0</v>
      </c>
      <c r="K65" s="10" t="s">
        <v>17</v>
      </c>
    </row>
    <row r="66" spans="1:11" ht="51.75" customHeight="1">
      <c r="A66" s="7" t="s">
        <v>153</v>
      </c>
      <c r="B66" s="3">
        <f t="shared" si="6"/>
        <v>0</v>
      </c>
      <c r="C66" s="4">
        <v>0</v>
      </c>
      <c r="D66" s="4">
        <v>0</v>
      </c>
      <c r="E66" s="3">
        <f t="shared" si="7"/>
        <v>0</v>
      </c>
      <c r="F66" s="4">
        <v>0</v>
      </c>
      <c r="G66" s="2">
        <v>0</v>
      </c>
      <c r="H66" s="1">
        <f t="shared" si="8"/>
        <v>510000</v>
      </c>
      <c r="I66" s="4">
        <v>510000</v>
      </c>
      <c r="J66" s="2">
        <v>0</v>
      </c>
      <c r="K66" s="10" t="s">
        <v>17</v>
      </c>
    </row>
    <row r="67" spans="1:11" ht="75.75" customHeight="1">
      <c r="A67" s="7" t="s">
        <v>113</v>
      </c>
      <c r="B67" s="1">
        <f>C67+D67</f>
        <v>0</v>
      </c>
      <c r="C67" s="2">
        <v>0</v>
      </c>
      <c r="D67" s="2">
        <v>0</v>
      </c>
      <c r="E67" s="1">
        <f>F67+G67</f>
        <v>0</v>
      </c>
      <c r="F67" s="2">
        <v>0</v>
      </c>
      <c r="G67" s="2">
        <v>0</v>
      </c>
      <c r="H67" s="1">
        <f>I67+J67</f>
        <v>90000</v>
      </c>
      <c r="I67" s="4">
        <v>90000</v>
      </c>
      <c r="J67" s="2">
        <v>0</v>
      </c>
      <c r="K67" s="17" t="s">
        <v>53</v>
      </c>
    </row>
    <row r="68" spans="1:11" ht="50.25" customHeight="1">
      <c r="A68" s="7" t="s">
        <v>155</v>
      </c>
      <c r="B68" s="1">
        <f>C68+D68</f>
        <v>0</v>
      </c>
      <c r="C68" s="2">
        <v>0</v>
      </c>
      <c r="D68" s="2">
        <v>0</v>
      </c>
      <c r="E68" s="1">
        <f>F68+G68</f>
        <v>0</v>
      </c>
      <c r="F68" s="2">
        <v>0</v>
      </c>
      <c r="G68" s="2">
        <v>0</v>
      </c>
      <c r="H68" s="1">
        <f>I68+J68</f>
        <v>300000</v>
      </c>
      <c r="I68" s="4">
        <v>300000</v>
      </c>
      <c r="J68" s="2">
        <v>0</v>
      </c>
      <c r="K68" s="10" t="s">
        <v>53</v>
      </c>
    </row>
    <row r="69" spans="1:11" s="23" customFormat="1" ht="12.75" customHeight="1">
      <c r="A69" s="30"/>
      <c r="B69" s="31"/>
      <c r="C69" s="32"/>
      <c r="D69" s="32"/>
      <c r="E69" s="33"/>
      <c r="F69" s="34"/>
      <c r="G69" s="32"/>
      <c r="H69" s="31"/>
      <c r="I69" s="34"/>
      <c r="J69" s="32"/>
      <c r="K69" s="35"/>
    </row>
    <row r="70" spans="1:13" s="23" customFormat="1" ht="19.5" customHeight="1">
      <c r="A70" s="8"/>
      <c r="B70" s="9"/>
      <c r="C70" s="9"/>
      <c r="D70" s="9"/>
      <c r="E70" s="9"/>
      <c r="F70" s="9"/>
      <c r="G70" s="9"/>
      <c r="H70" s="73" t="s">
        <v>98</v>
      </c>
      <c r="I70" s="73"/>
      <c r="J70" s="73"/>
      <c r="K70" s="73"/>
      <c r="M70" s="24"/>
    </row>
    <row r="71" spans="1:13" s="23" customFormat="1" ht="14.25">
      <c r="A71" s="25">
        <v>1</v>
      </c>
      <c r="B71" s="25">
        <v>2</v>
      </c>
      <c r="C71" s="25">
        <v>3</v>
      </c>
      <c r="D71" s="25">
        <v>4</v>
      </c>
      <c r="E71" s="25">
        <v>5</v>
      </c>
      <c r="F71" s="25">
        <v>6</v>
      </c>
      <c r="G71" s="25">
        <v>7</v>
      </c>
      <c r="H71" s="25">
        <v>8</v>
      </c>
      <c r="I71" s="25">
        <v>9</v>
      </c>
      <c r="J71" s="5">
        <v>10</v>
      </c>
      <c r="K71" s="5">
        <v>11</v>
      </c>
      <c r="M71" s="24"/>
    </row>
    <row r="72" spans="1:11" ht="33.75" customHeight="1">
      <c r="A72" s="13" t="s">
        <v>57</v>
      </c>
      <c r="B72" s="1">
        <f>+C72+D72</f>
        <v>906468</v>
      </c>
      <c r="C72" s="3">
        <f>+C73+C74+C75+C76+C77+C78+C79+C80+C81+C82+C83+C84+C88+C89</f>
        <v>906468</v>
      </c>
      <c r="D72" s="3">
        <f>+D73+D74+D75+D76+D77+D78+D79+D80+D81+D82+D83+D84</f>
        <v>0</v>
      </c>
      <c r="E72" s="3">
        <f>F72+G72</f>
        <v>1304148</v>
      </c>
      <c r="F72" s="3">
        <f>+F73+F74+F75+F76+F77+F78+F79+F80+F81+F82+F83+F84+F88+F89</f>
        <v>1304148</v>
      </c>
      <c r="G72" s="3">
        <f>+G73+G74+G75+G76+G77+G78+G79+G80+G81+G82+G83+G84</f>
        <v>0</v>
      </c>
      <c r="H72" s="3">
        <f>I72+J72</f>
        <v>1667258</v>
      </c>
      <c r="I72" s="3">
        <f>+I73+I74+I75+I76+I77+I78+I79+I80+I81+I82+I83+I84+I88+I89</f>
        <v>1667258</v>
      </c>
      <c r="J72" s="3">
        <f>+J73+J74+J75+J76+J77+J78+J79+J80+J81+J82+J83+J84</f>
        <v>0</v>
      </c>
      <c r="K72" s="15"/>
    </row>
    <row r="73" spans="1:11" ht="42" customHeight="1">
      <c r="A73" s="20" t="s">
        <v>40</v>
      </c>
      <c r="B73" s="1">
        <f aca="true" t="shared" si="9" ref="B73:B79">C73+D73</f>
        <v>9605</v>
      </c>
      <c r="C73" s="2">
        <v>9605</v>
      </c>
      <c r="D73" s="2">
        <v>0</v>
      </c>
      <c r="E73" s="3">
        <f aca="true" t="shared" si="10" ref="E73:E78">+F73+G73</f>
        <v>0</v>
      </c>
      <c r="F73" s="4">
        <v>0</v>
      </c>
      <c r="G73" s="2">
        <v>0</v>
      </c>
      <c r="H73" s="1">
        <f aca="true" t="shared" si="11" ref="H73:H80">I73+J73</f>
        <v>11350</v>
      </c>
      <c r="I73" s="4">
        <v>11350</v>
      </c>
      <c r="J73" s="2">
        <v>0</v>
      </c>
      <c r="K73" s="17" t="s">
        <v>53</v>
      </c>
    </row>
    <row r="74" spans="1:11" ht="36" customHeight="1">
      <c r="A74" s="20" t="s">
        <v>9</v>
      </c>
      <c r="B74" s="1">
        <f t="shared" si="9"/>
        <v>142160</v>
      </c>
      <c r="C74" s="2">
        <v>142160</v>
      </c>
      <c r="D74" s="2">
        <v>0</v>
      </c>
      <c r="E74" s="3">
        <f t="shared" si="10"/>
        <v>155390</v>
      </c>
      <c r="F74" s="4">
        <v>155390</v>
      </c>
      <c r="G74" s="2">
        <v>0</v>
      </c>
      <c r="H74" s="1">
        <f t="shared" si="11"/>
        <v>168180</v>
      </c>
      <c r="I74" s="4">
        <v>168180</v>
      </c>
      <c r="J74" s="2">
        <v>0</v>
      </c>
      <c r="K74" s="17" t="s">
        <v>75</v>
      </c>
    </row>
    <row r="75" spans="1:13" s="23" customFormat="1" ht="27.75" customHeight="1">
      <c r="A75" s="7" t="s">
        <v>82</v>
      </c>
      <c r="B75" s="1">
        <f t="shared" si="9"/>
        <v>63059</v>
      </c>
      <c r="C75" s="2">
        <v>63059</v>
      </c>
      <c r="D75" s="2">
        <v>0</v>
      </c>
      <c r="E75" s="3">
        <f t="shared" si="10"/>
        <v>86550</v>
      </c>
      <c r="F75" s="4">
        <f>86344+206</f>
        <v>86550</v>
      </c>
      <c r="G75" s="2">
        <v>0</v>
      </c>
      <c r="H75" s="1">
        <f t="shared" si="11"/>
        <v>134032</v>
      </c>
      <c r="I75" s="4">
        <v>134032</v>
      </c>
      <c r="J75" s="2">
        <v>0</v>
      </c>
      <c r="K75" s="10" t="s">
        <v>53</v>
      </c>
      <c r="M75" s="24"/>
    </row>
    <row r="76" spans="1:11" ht="64.5" customHeight="1">
      <c r="A76" s="21" t="s">
        <v>145</v>
      </c>
      <c r="B76" s="1">
        <f t="shared" si="9"/>
        <v>367607</v>
      </c>
      <c r="C76" s="2">
        <v>367607</v>
      </c>
      <c r="D76" s="2">
        <v>0</v>
      </c>
      <c r="E76" s="3">
        <f t="shared" si="10"/>
        <v>284580</v>
      </c>
      <c r="F76" s="4">
        <f>355200-70620</f>
        <v>284580</v>
      </c>
      <c r="G76" s="2">
        <v>0</v>
      </c>
      <c r="H76" s="1">
        <f t="shared" si="11"/>
        <v>373500</v>
      </c>
      <c r="I76" s="4">
        <v>373500</v>
      </c>
      <c r="J76" s="2">
        <v>0</v>
      </c>
      <c r="K76" s="26" t="s">
        <v>196</v>
      </c>
    </row>
    <row r="77" spans="1:11" ht="54" customHeight="1">
      <c r="A77" s="7" t="s">
        <v>83</v>
      </c>
      <c r="B77" s="1">
        <f t="shared" si="9"/>
        <v>44726</v>
      </c>
      <c r="C77" s="2">
        <v>44726</v>
      </c>
      <c r="D77" s="2">
        <v>0</v>
      </c>
      <c r="E77" s="3">
        <f t="shared" si="10"/>
        <v>45020</v>
      </c>
      <c r="F77" s="4">
        <f>47520-2500</f>
        <v>45020</v>
      </c>
      <c r="G77" s="2">
        <v>0</v>
      </c>
      <c r="H77" s="1">
        <f t="shared" si="11"/>
        <v>50700</v>
      </c>
      <c r="I77" s="4">
        <v>50700</v>
      </c>
      <c r="J77" s="2">
        <v>0</v>
      </c>
      <c r="K77" s="10" t="s">
        <v>53</v>
      </c>
    </row>
    <row r="78" spans="1:11" ht="66" customHeight="1">
      <c r="A78" s="20" t="s">
        <v>24</v>
      </c>
      <c r="B78" s="1">
        <f t="shared" si="9"/>
        <v>22488</v>
      </c>
      <c r="C78" s="2">
        <v>22488</v>
      </c>
      <c r="D78" s="2">
        <v>0</v>
      </c>
      <c r="E78" s="3">
        <f t="shared" si="10"/>
        <v>24582</v>
      </c>
      <c r="F78" s="4">
        <v>24582</v>
      </c>
      <c r="G78" s="2">
        <v>0</v>
      </c>
      <c r="H78" s="1">
        <f t="shared" si="11"/>
        <v>26608</v>
      </c>
      <c r="I78" s="4">
        <v>26608</v>
      </c>
      <c r="J78" s="2">
        <v>0</v>
      </c>
      <c r="K78" s="17" t="s">
        <v>53</v>
      </c>
    </row>
    <row r="79" spans="1:11" ht="41.25" customHeight="1">
      <c r="A79" s="7" t="s">
        <v>12</v>
      </c>
      <c r="B79" s="1">
        <f t="shared" si="9"/>
        <v>30510</v>
      </c>
      <c r="C79" s="2">
        <v>30510</v>
      </c>
      <c r="D79" s="2">
        <v>0</v>
      </c>
      <c r="E79" s="3">
        <f>+F79+G79</f>
        <v>37020</v>
      </c>
      <c r="F79" s="4">
        <v>37020</v>
      </c>
      <c r="G79" s="2">
        <v>0</v>
      </c>
      <c r="H79" s="1">
        <f t="shared" si="11"/>
        <v>34320</v>
      </c>
      <c r="I79" s="4">
        <v>34320</v>
      </c>
      <c r="J79" s="2">
        <v>0</v>
      </c>
      <c r="K79" s="10" t="s">
        <v>56</v>
      </c>
    </row>
    <row r="80" spans="1:11" ht="92.25" customHeight="1">
      <c r="A80" s="20" t="s">
        <v>41</v>
      </c>
      <c r="B80" s="3">
        <f>+C80+D80</f>
        <v>21000</v>
      </c>
      <c r="C80" s="4">
        <v>21000</v>
      </c>
      <c r="D80" s="2">
        <v>0</v>
      </c>
      <c r="E80" s="3">
        <f aca="true" t="shared" si="12" ref="E80:E88">F80+G80</f>
        <v>35000</v>
      </c>
      <c r="F80" s="4">
        <v>35000</v>
      </c>
      <c r="G80" s="2">
        <v>0</v>
      </c>
      <c r="H80" s="1">
        <f t="shared" si="11"/>
        <v>21000</v>
      </c>
      <c r="I80" s="4">
        <v>21000</v>
      </c>
      <c r="J80" s="2">
        <v>0</v>
      </c>
      <c r="K80" s="17" t="s">
        <v>53</v>
      </c>
    </row>
    <row r="81" spans="1:11" ht="37.5" customHeight="1">
      <c r="A81" s="7" t="s">
        <v>60</v>
      </c>
      <c r="B81" s="3">
        <f>+C81+D81</f>
        <v>33480</v>
      </c>
      <c r="C81" s="4">
        <v>33480</v>
      </c>
      <c r="D81" s="2">
        <v>0</v>
      </c>
      <c r="E81" s="3">
        <f t="shared" si="12"/>
        <v>0</v>
      </c>
      <c r="F81" s="4">
        <v>0</v>
      </c>
      <c r="G81" s="2">
        <v>0</v>
      </c>
      <c r="H81" s="1">
        <f aca="true" t="shared" si="13" ref="H81:H90">I81+J81</f>
        <v>0</v>
      </c>
      <c r="I81" s="4">
        <f>+ROUND(F81*1.055,0)</f>
        <v>0</v>
      </c>
      <c r="J81" s="2">
        <v>0</v>
      </c>
      <c r="K81" s="10" t="s">
        <v>53</v>
      </c>
    </row>
    <row r="82" spans="1:11" ht="42.75" customHeight="1">
      <c r="A82" s="20" t="s">
        <v>84</v>
      </c>
      <c r="B82" s="3">
        <f>+C82+D82</f>
        <v>14000</v>
      </c>
      <c r="C82" s="4">
        <v>14000</v>
      </c>
      <c r="D82" s="2">
        <v>0</v>
      </c>
      <c r="E82" s="3">
        <f t="shared" si="12"/>
        <v>14000</v>
      </c>
      <c r="F82" s="4">
        <v>14000</v>
      </c>
      <c r="G82" s="2">
        <v>0</v>
      </c>
      <c r="H82" s="1">
        <f t="shared" si="13"/>
        <v>7000</v>
      </c>
      <c r="I82" s="4">
        <v>7000</v>
      </c>
      <c r="J82" s="2">
        <v>0</v>
      </c>
      <c r="K82" s="17" t="s">
        <v>53</v>
      </c>
    </row>
    <row r="83" spans="1:11" ht="54" customHeight="1">
      <c r="A83" s="20" t="s">
        <v>112</v>
      </c>
      <c r="B83" s="3">
        <f>+C83+D83</f>
        <v>85977</v>
      </c>
      <c r="C83" s="4">
        <v>85977</v>
      </c>
      <c r="D83" s="2">
        <v>0</v>
      </c>
      <c r="E83" s="3">
        <f t="shared" si="12"/>
        <v>614635</v>
      </c>
      <c r="F83" s="4">
        <f>87806+526829</f>
        <v>614635</v>
      </c>
      <c r="G83" s="2">
        <v>0</v>
      </c>
      <c r="H83" s="1">
        <f t="shared" si="13"/>
        <v>702440</v>
      </c>
      <c r="I83" s="4">
        <v>702440</v>
      </c>
      <c r="J83" s="2">
        <v>0</v>
      </c>
      <c r="K83" s="17" t="s">
        <v>53</v>
      </c>
    </row>
    <row r="84" spans="1:11" ht="54" customHeight="1">
      <c r="A84" s="7" t="s">
        <v>162</v>
      </c>
      <c r="B84" s="1">
        <f>C84+D84</f>
        <v>0</v>
      </c>
      <c r="C84" s="2">
        <v>0</v>
      </c>
      <c r="D84" s="2">
        <v>0</v>
      </c>
      <c r="E84" s="1">
        <f t="shared" si="12"/>
        <v>0</v>
      </c>
      <c r="F84" s="2">
        <v>0</v>
      </c>
      <c r="G84" s="2">
        <v>0</v>
      </c>
      <c r="H84" s="1">
        <f t="shared" si="13"/>
        <v>18720</v>
      </c>
      <c r="I84" s="4">
        <v>18720</v>
      </c>
      <c r="J84" s="2">
        <v>0</v>
      </c>
      <c r="K84" s="17" t="s">
        <v>53</v>
      </c>
    </row>
    <row r="85" spans="1:11" s="23" customFormat="1" ht="12.75" customHeight="1">
      <c r="A85" s="30"/>
      <c r="B85" s="31"/>
      <c r="C85" s="32"/>
      <c r="D85" s="32"/>
      <c r="E85" s="33"/>
      <c r="F85" s="34"/>
      <c r="G85" s="32"/>
      <c r="H85" s="31"/>
      <c r="I85" s="34"/>
      <c r="J85" s="32"/>
      <c r="K85" s="35"/>
    </row>
    <row r="86" spans="1:13" s="23" customFormat="1" ht="19.5" customHeight="1">
      <c r="A86" s="8"/>
      <c r="B86" s="9"/>
      <c r="C86" s="9"/>
      <c r="D86" s="9"/>
      <c r="E86" s="9"/>
      <c r="F86" s="9"/>
      <c r="G86" s="9"/>
      <c r="H86" s="73" t="s">
        <v>98</v>
      </c>
      <c r="I86" s="73"/>
      <c r="J86" s="73"/>
      <c r="K86" s="73"/>
      <c r="M86" s="24"/>
    </row>
    <row r="87" spans="1:13" s="23" customFormat="1" ht="14.25">
      <c r="A87" s="25">
        <v>1</v>
      </c>
      <c r="B87" s="25">
        <v>2</v>
      </c>
      <c r="C87" s="25">
        <v>3</v>
      </c>
      <c r="D87" s="25">
        <v>4</v>
      </c>
      <c r="E87" s="25">
        <v>5</v>
      </c>
      <c r="F87" s="25">
        <v>6</v>
      </c>
      <c r="G87" s="25">
        <v>7</v>
      </c>
      <c r="H87" s="25">
        <v>8</v>
      </c>
      <c r="I87" s="25">
        <v>9</v>
      </c>
      <c r="J87" s="5">
        <v>10</v>
      </c>
      <c r="K87" s="5">
        <v>11</v>
      </c>
      <c r="M87" s="24"/>
    </row>
    <row r="88" spans="1:11" ht="58.5" customHeight="1">
      <c r="A88" s="7" t="s">
        <v>163</v>
      </c>
      <c r="B88" s="3">
        <f>C88+D88</f>
        <v>71856</v>
      </c>
      <c r="C88" s="4">
        <v>71856</v>
      </c>
      <c r="D88" s="4">
        <v>0</v>
      </c>
      <c r="E88" s="3">
        <f t="shared" si="12"/>
        <v>7371</v>
      </c>
      <c r="F88" s="4">
        <v>7371</v>
      </c>
      <c r="G88" s="2">
        <v>0</v>
      </c>
      <c r="H88" s="1">
        <f t="shared" si="13"/>
        <v>92873</v>
      </c>
      <c r="I88" s="4">
        <v>92873</v>
      </c>
      <c r="J88" s="2">
        <v>0</v>
      </c>
      <c r="K88" s="17" t="s">
        <v>53</v>
      </c>
    </row>
    <row r="89" spans="1:11" ht="129.75" customHeight="1">
      <c r="A89" s="7" t="s">
        <v>195</v>
      </c>
      <c r="B89" s="3">
        <f>+C89+D89</f>
        <v>0</v>
      </c>
      <c r="C89" s="4">
        <v>0</v>
      </c>
      <c r="D89" s="4">
        <v>0</v>
      </c>
      <c r="E89" s="3">
        <f>+F89+G89</f>
        <v>0</v>
      </c>
      <c r="F89" s="4">
        <v>0</v>
      </c>
      <c r="G89" s="4">
        <v>0</v>
      </c>
      <c r="H89" s="1">
        <f t="shared" si="13"/>
        <v>26535</v>
      </c>
      <c r="I89" s="4">
        <v>26535</v>
      </c>
      <c r="J89" s="2">
        <v>0</v>
      </c>
      <c r="K89" s="10" t="s">
        <v>17</v>
      </c>
    </row>
    <row r="90" spans="1:11" ht="90" customHeight="1">
      <c r="A90" s="13" t="s">
        <v>164</v>
      </c>
      <c r="B90" s="1">
        <f>C90+D90</f>
        <v>414600</v>
      </c>
      <c r="C90" s="1">
        <f>+C91+C92+C93</f>
        <v>414600</v>
      </c>
      <c r="D90" s="1">
        <f>+D91+D92+D93</f>
        <v>0</v>
      </c>
      <c r="E90" s="3">
        <f>+F90+G90</f>
        <v>309000</v>
      </c>
      <c r="F90" s="1">
        <f>+F91+F92+F93</f>
        <v>309000</v>
      </c>
      <c r="G90" s="1">
        <f>+G91+G92+G93</f>
        <v>0</v>
      </c>
      <c r="H90" s="1">
        <f t="shared" si="13"/>
        <v>336200</v>
      </c>
      <c r="I90" s="1">
        <f>+I91+I92+I93</f>
        <v>336200</v>
      </c>
      <c r="J90" s="1">
        <f>+J91+J92+J93</f>
        <v>0</v>
      </c>
      <c r="K90" s="10"/>
    </row>
    <row r="91" spans="1:11" ht="78" customHeight="1">
      <c r="A91" s="14" t="s">
        <v>165</v>
      </c>
      <c r="B91" s="1">
        <f>+C91+D91</f>
        <v>314456</v>
      </c>
      <c r="C91" s="2">
        <v>314456</v>
      </c>
      <c r="D91" s="2">
        <v>0</v>
      </c>
      <c r="E91" s="3">
        <f>+F91</f>
        <v>295700</v>
      </c>
      <c r="F91" s="4">
        <v>295700</v>
      </c>
      <c r="G91" s="2">
        <v>0</v>
      </c>
      <c r="H91" s="1">
        <f>+I91</f>
        <v>322200</v>
      </c>
      <c r="I91" s="4">
        <f>3900+318300</f>
        <v>322200</v>
      </c>
      <c r="J91" s="2">
        <v>0</v>
      </c>
      <c r="K91" s="69" t="s">
        <v>53</v>
      </c>
    </row>
    <row r="92" spans="1:11" ht="51" customHeight="1">
      <c r="A92" s="7" t="s">
        <v>166</v>
      </c>
      <c r="B92" s="1">
        <f>C92+D92</f>
        <v>0</v>
      </c>
      <c r="C92" s="2">
        <v>0</v>
      </c>
      <c r="D92" s="2">
        <v>0</v>
      </c>
      <c r="E92" s="3">
        <f>+F92</f>
        <v>13300</v>
      </c>
      <c r="F92" s="4">
        <v>13300</v>
      </c>
      <c r="G92" s="2">
        <v>0</v>
      </c>
      <c r="H92" s="1">
        <f>+I92</f>
        <v>14000</v>
      </c>
      <c r="I92" s="4">
        <v>14000</v>
      </c>
      <c r="J92" s="2">
        <v>0</v>
      </c>
      <c r="K92" s="69" t="s">
        <v>170</v>
      </c>
    </row>
    <row r="93" spans="1:11" ht="53.25" customHeight="1">
      <c r="A93" s="14" t="s">
        <v>65</v>
      </c>
      <c r="B93" s="1">
        <f>+C93</f>
        <v>100144</v>
      </c>
      <c r="C93" s="2">
        <v>100144</v>
      </c>
      <c r="D93" s="2">
        <v>0</v>
      </c>
      <c r="E93" s="3">
        <v>0</v>
      </c>
      <c r="F93" s="4">
        <v>0</v>
      </c>
      <c r="G93" s="2">
        <v>0</v>
      </c>
      <c r="H93" s="1">
        <v>0</v>
      </c>
      <c r="I93" s="4">
        <v>0</v>
      </c>
      <c r="J93" s="2">
        <v>0</v>
      </c>
      <c r="K93" s="10" t="s">
        <v>53</v>
      </c>
    </row>
    <row r="94" spans="1:11" ht="53.25" customHeight="1">
      <c r="A94" s="27" t="s">
        <v>146</v>
      </c>
      <c r="B94" s="1">
        <f>C94+D94</f>
        <v>68552</v>
      </c>
      <c r="C94" s="2">
        <v>68552</v>
      </c>
      <c r="D94" s="2">
        <v>0</v>
      </c>
      <c r="E94" s="3">
        <f>+F94+G94</f>
        <v>69929</v>
      </c>
      <c r="F94" s="4">
        <f>62000+7032+897</f>
        <v>69929</v>
      </c>
      <c r="G94" s="2">
        <v>0</v>
      </c>
      <c r="H94" s="1">
        <f>I94+J94</f>
        <v>64464</v>
      </c>
      <c r="I94" s="4">
        <v>64464</v>
      </c>
      <c r="J94" s="2">
        <v>0</v>
      </c>
      <c r="K94" s="10" t="s">
        <v>53</v>
      </c>
    </row>
    <row r="95" spans="1:11" ht="65.25" customHeight="1">
      <c r="A95" s="6" t="s">
        <v>114</v>
      </c>
      <c r="B95" s="1">
        <f>C95+D95</f>
        <v>232600</v>
      </c>
      <c r="C95" s="2">
        <v>190600</v>
      </c>
      <c r="D95" s="2">
        <v>42000</v>
      </c>
      <c r="E95" s="3">
        <f>+F95+G95</f>
        <v>218142</v>
      </c>
      <c r="F95" s="4">
        <v>177562</v>
      </c>
      <c r="G95" s="4">
        <f>4940+35640</f>
        <v>40580</v>
      </c>
      <c r="H95" s="1">
        <f>I95+J95</f>
        <v>240000</v>
      </c>
      <c r="I95" s="4">
        <v>195000</v>
      </c>
      <c r="J95" s="4">
        <v>45000</v>
      </c>
      <c r="K95" s="10" t="s">
        <v>53</v>
      </c>
    </row>
    <row r="96" spans="1:11" s="23" customFormat="1" ht="12.75" customHeight="1">
      <c r="A96" s="30"/>
      <c r="B96" s="31"/>
      <c r="C96" s="32"/>
      <c r="D96" s="32"/>
      <c r="E96" s="33"/>
      <c r="F96" s="34"/>
      <c r="G96" s="32"/>
      <c r="H96" s="31"/>
      <c r="I96" s="34"/>
      <c r="J96" s="32"/>
      <c r="K96" s="35"/>
    </row>
    <row r="97" spans="1:13" s="23" customFormat="1" ht="19.5" customHeight="1">
      <c r="A97" s="8"/>
      <c r="B97" s="9"/>
      <c r="C97" s="9"/>
      <c r="D97" s="9"/>
      <c r="E97" s="9"/>
      <c r="F97" s="9"/>
      <c r="G97" s="9"/>
      <c r="H97" s="73" t="s">
        <v>98</v>
      </c>
      <c r="I97" s="73"/>
      <c r="J97" s="73"/>
      <c r="K97" s="73"/>
      <c r="M97" s="24"/>
    </row>
    <row r="98" spans="1:13" s="23" customFormat="1" ht="14.25">
      <c r="A98" s="25">
        <v>1</v>
      </c>
      <c r="B98" s="25">
        <v>2</v>
      </c>
      <c r="C98" s="25">
        <v>3</v>
      </c>
      <c r="D98" s="25">
        <v>4</v>
      </c>
      <c r="E98" s="25">
        <v>5</v>
      </c>
      <c r="F98" s="25">
        <v>6</v>
      </c>
      <c r="G98" s="25">
        <v>7</v>
      </c>
      <c r="H98" s="25">
        <v>8</v>
      </c>
      <c r="I98" s="25">
        <v>9</v>
      </c>
      <c r="J98" s="5">
        <v>10</v>
      </c>
      <c r="K98" s="5">
        <v>11</v>
      </c>
      <c r="M98" s="24"/>
    </row>
    <row r="99" spans="1:11" ht="128.25" customHeight="1">
      <c r="A99" s="18" t="s">
        <v>115</v>
      </c>
      <c r="B99" s="1">
        <f>C99+D99</f>
        <v>0</v>
      </c>
      <c r="C99" s="2">
        <v>0</v>
      </c>
      <c r="D99" s="2">
        <v>0</v>
      </c>
      <c r="E99" s="3">
        <f>+F99+G99</f>
        <v>37500</v>
      </c>
      <c r="F99" s="4">
        <v>37500</v>
      </c>
      <c r="G99" s="4">
        <v>0</v>
      </c>
      <c r="H99" s="1">
        <f>I99+J99</f>
        <v>150000</v>
      </c>
      <c r="I99" s="4">
        <f>54000+96000</f>
        <v>150000</v>
      </c>
      <c r="J99" s="4">
        <v>0</v>
      </c>
      <c r="K99" s="19" t="s">
        <v>17</v>
      </c>
    </row>
    <row r="100" spans="1:11" ht="24" customHeight="1">
      <c r="A100" s="81" t="s">
        <v>116</v>
      </c>
      <c r="B100" s="81"/>
      <c r="C100" s="81"/>
      <c r="D100" s="81"/>
      <c r="E100" s="81"/>
      <c r="F100" s="81"/>
      <c r="G100" s="81"/>
      <c r="H100" s="81"/>
      <c r="I100" s="81"/>
      <c r="J100" s="81"/>
      <c r="K100" s="81"/>
    </row>
    <row r="101" spans="1:11" ht="45.75" customHeight="1">
      <c r="A101" s="80" t="s">
        <v>117</v>
      </c>
      <c r="B101" s="80"/>
      <c r="C101" s="80"/>
      <c r="D101" s="80"/>
      <c r="E101" s="80"/>
      <c r="F101" s="80"/>
      <c r="G101" s="80"/>
      <c r="H101" s="80"/>
      <c r="I101" s="80"/>
      <c r="J101" s="80"/>
      <c r="K101" s="80"/>
    </row>
    <row r="102" spans="1:11" ht="22.5" customHeight="1">
      <c r="A102" s="16" t="s">
        <v>13</v>
      </c>
      <c r="B102" s="1">
        <f>D102+C102</f>
        <v>158581</v>
      </c>
      <c r="C102" s="1">
        <f>+C104+C108</f>
        <v>158581</v>
      </c>
      <c r="D102" s="1">
        <f>+D104+D108</f>
        <v>0</v>
      </c>
      <c r="E102" s="1">
        <f>G102+F102</f>
        <v>176557</v>
      </c>
      <c r="F102" s="1">
        <f>+F104+F108</f>
        <v>176557</v>
      </c>
      <c r="G102" s="1">
        <f>+G104+G108</f>
        <v>0</v>
      </c>
      <c r="H102" s="1">
        <f>J102+I102</f>
        <v>178139</v>
      </c>
      <c r="I102" s="1">
        <f>+I104+I108</f>
        <v>178139</v>
      </c>
      <c r="J102" s="1">
        <f>+J104+J108</f>
        <v>0</v>
      </c>
      <c r="K102" s="15"/>
    </row>
    <row r="103" spans="1:11" ht="22.5" customHeight="1">
      <c r="A103" s="74" t="s">
        <v>32</v>
      </c>
      <c r="B103" s="74"/>
      <c r="C103" s="74"/>
      <c r="D103" s="74"/>
      <c r="E103" s="74"/>
      <c r="F103" s="74"/>
      <c r="G103" s="74"/>
      <c r="H103" s="74"/>
      <c r="I103" s="74"/>
      <c r="J103" s="74"/>
      <c r="K103" s="74"/>
    </row>
    <row r="104" spans="1:11" ht="25.5" customHeight="1">
      <c r="A104" s="12" t="s">
        <v>118</v>
      </c>
      <c r="B104" s="1">
        <f>C104+D104</f>
        <v>115461</v>
      </c>
      <c r="C104" s="1">
        <f>+C105+C106+C107</f>
        <v>115461</v>
      </c>
      <c r="D104" s="1">
        <f>+D105+D106+D107</f>
        <v>0</v>
      </c>
      <c r="E104" s="3">
        <f>F104+G104</f>
        <v>128957</v>
      </c>
      <c r="F104" s="1">
        <f>+F105+F106+F107</f>
        <v>128957</v>
      </c>
      <c r="G104" s="1">
        <f>+G105+G106+G107</f>
        <v>0</v>
      </c>
      <c r="H104" s="3">
        <f>I104+J104</f>
        <v>127269</v>
      </c>
      <c r="I104" s="1">
        <f>+I105+I106+I107</f>
        <v>127269</v>
      </c>
      <c r="J104" s="1">
        <f>+J105+J106+J107</f>
        <v>0</v>
      </c>
      <c r="K104" s="15"/>
    </row>
    <row r="105" spans="1:11" ht="42.75" customHeight="1">
      <c r="A105" s="20" t="s">
        <v>11</v>
      </c>
      <c r="B105" s="3">
        <v>20958</v>
      </c>
      <c r="C105" s="4">
        <v>20958</v>
      </c>
      <c r="D105" s="4">
        <v>0</v>
      </c>
      <c r="E105" s="3">
        <f>F105+G105</f>
        <v>16380</v>
      </c>
      <c r="F105" s="4">
        <v>16380</v>
      </c>
      <c r="G105" s="2">
        <v>0</v>
      </c>
      <c r="H105" s="1">
        <f>I105+J105</f>
        <v>28304</v>
      </c>
      <c r="I105" s="4">
        <v>28304</v>
      </c>
      <c r="J105" s="2">
        <v>0</v>
      </c>
      <c r="K105" s="17" t="s">
        <v>53</v>
      </c>
    </row>
    <row r="106" spans="1:11" ht="39.75" customHeight="1">
      <c r="A106" s="20" t="s">
        <v>79</v>
      </c>
      <c r="B106" s="3">
        <f>C106</f>
        <v>75436</v>
      </c>
      <c r="C106" s="4">
        <v>75436</v>
      </c>
      <c r="D106" s="4">
        <v>0</v>
      </c>
      <c r="E106" s="3">
        <f>F106+G106</f>
        <v>86400</v>
      </c>
      <c r="F106" s="4">
        <v>86400</v>
      </c>
      <c r="G106" s="2">
        <v>0</v>
      </c>
      <c r="H106" s="1">
        <f>I106+J106</f>
        <v>70225</v>
      </c>
      <c r="I106" s="4">
        <v>70225</v>
      </c>
      <c r="J106" s="2">
        <v>0</v>
      </c>
      <c r="K106" s="17" t="s">
        <v>53</v>
      </c>
    </row>
    <row r="107" spans="1:11" ht="39" customHeight="1">
      <c r="A107" s="20" t="s">
        <v>39</v>
      </c>
      <c r="B107" s="3">
        <f>C107+D107</f>
        <v>19067</v>
      </c>
      <c r="C107" s="4">
        <v>19067</v>
      </c>
      <c r="D107" s="4">
        <v>0</v>
      </c>
      <c r="E107" s="3">
        <f>F107+G107</f>
        <v>26177</v>
      </c>
      <c r="F107" s="4">
        <f>21741+4436</f>
        <v>26177</v>
      </c>
      <c r="G107" s="2">
        <v>0</v>
      </c>
      <c r="H107" s="1">
        <f>I107+J107</f>
        <v>28740</v>
      </c>
      <c r="I107" s="4">
        <v>28740</v>
      </c>
      <c r="J107" s="2">
        <v>0</v>
      </c>
      <c r="K107" s="17" t="s">
        <v>53</v>
      </c>
    </row>
    <row r="108" spans="1:11" ht="42.75" customHeight="1">
      <c r="A108" s="20" t="s">
        <v>119</v>
      </c>
      <c r="B108" s="1">
        <f>C108+D108</f>
        <v>43120</v>
      </c>
      <c r="C108" s="1">
        <f>+C110+C112+C114</f>
        <v>43120</v>
      </c>
      <c r="D108" s="1">
        <v>0</v>
      </c>
      <c r="E108" s="3">
        <f>+F108+G108</f>
        <v>47600</v>
      </c>
      <c r="F108" s="1">
        <f>+F110+F112+F114</f>
        <v>47600</v>
      </c>
      <c r="G108" s="1">
        <v>0</v>
      </c>
      <c r="H108" s="1">
        <f>I108+J108</f>
        <v>50870</v>
      </c>
      <c r="I108" s="1">
        <f>+I110+I112+I114</f>
        <v>50870</v>
      </c>
      <c r="J108" s="1">
        <v>0</v>
      </c>
      <c r="K108" s="17"/>
    </row>
    <row r="109" spans="1:11" ht="22.5" customHeight="1">
      <c r="A109" s="74" t="s">
        <v>32</v>
      </c>
      <c r="B109" s="74"/>
      <c r="C109" s="74"/>
      <c r="D109" s="74"/>
      <c r="E109" s="74"/>
      <c r="F109" s="74"/>
      <c r="G109" s="74"/>
      <c r="H109" s="74"/>
      <c r="I109" s="74"/>
      <c r="J109" s="74"/>
      <c r="K109" s="74"/>
    </row>
    <row r="110" spans="1:11" ht="36" customHeight="1">
      <c r="A110" s="28" t="s">
        <v>120</v>
      </c>
      <c r="B110" s="1">
        <f>C110+D110</f>
        <v>18560</v>
      </c>
      <c r="C110" s="2">
        <v>18560</v>
      </c>
      <c r="D110" s="2">
        <v>0</v>
      </c>
      <c r="E110" s="3">
        <f>+F110+G110</f>
        <v>18615</v>
      </c>
      <c r="F110" s="4">
        <v>18615</v>
      </c>
      <c r="G110" s="2">
        <v>0</v>
      </c>
      <c r="H110" s="1">
        <f>I110+J110</f>
        <v>21420</v>
      </c>
      <c r="I110" s="4">
        <v>21420</v>
      </c>
      <c r="J110" s="2">
        <v>0</v>
      </c>
      <c r="K110" s="10" t="s">
        <v>53</v>
      </c>
    </row>
    <row r="111" spans="1:11" ht="22.5" customHeight="1">
      <c r="A111" s="74" t="s">
        <v>42</v>
      </c>
      <c r="B111" s="74"/>
      <c r="C111" s="74"/>
      <c r="D111" s="74"/>
      <c r="E111" s="74"/>
      <c r="F111" s="74"/>
      <c r="G111" s="74"/>
      <c r="H111" s="74"/>
      <c r="I111" s="74"/>
      <c r="J111" s="74"/>
      <c r="K111" s="74"/>
    </row>
    <row r="112" spans="1:11" ht="54" customHeight="1">
      <c r="A112" s="6" t="s">
        <v>148</v>
      </c>
      <c r="B112" s="1">
        <f>C112+D112</f>
        <v>7760</v>
      </c>
      <c r="C112" s="2">
        <v>7760</v>
      </c>
      <c r="D112" s="2">
        <v>0</v>
      </c>
      <c r="E112" s="3">
        <f>+F112+G112</f>
        <v>6375</v>
      </c>
      <c r="F112" s="4">
        <v>6375</v>
      </c>
      <c r="G112" s="2">
        <v>0</v>
      </c>
      <c r="H112" s="1">
        <f>I112+J112</f>
        <v>9500</v>
      </c>
      <c r="I112" s="4">
        <v>9500</v>
      </c>
      <c r="J112" s="2">
        <v>0</v>
      </c>
      <c r="K112" s="5" t="s">
        <v>18</v>
      </c>
    </row>
    <row r="113" spans="1:11" ht="22.5" customHeight="1">
      <c r="A113" s="74" t="s">
        <v>45</v>
      </c>
      <c r="B113" s="74"/>
      <c r="C113" s="74"/>
      <c r="D113" s="74"/>
      <c r="E113" s="74"/>
      <c r="F113" s="74"/>
      <c r="G113" s="74"/>
      <c r="H113" s="74"/>
      <c r="I113" s="74"/>
      <c r="J113" s="74"/>
      <c r="K113" s="74"/>
    </row>
    <row r="114" spans="1:11" ht="56.25" customHeight="1">
      <c r="A114" s="6" t="s">
        <v>121</v>
      </c>
      <c r="B114" s="1">
        <f>C114+D114</f>
        <v>16800</v>
      </c>
      <c r="C114" s="2">
        <v>16800</v>
      </c>
      <c r="D114" s="2">
        <v>0</v>
      </c>
      <c r="E114" s="3">
        <f>+F114+G114</f>
        <v>22610</v>
      </c>
      <c r="F114" s="4">
        <v>22610</v>
      </c>
      <c r="G114" s="2">
        <v>0</v>
      </c>
      <c r="H114" s="1">
        <f>I114+J114</f>
        <v>19950</v>
      </c>
      <c r="I114" s="4">
        <v>19950</v>
      </c>
      <c r="J114" s="2">
        <v>0</v>
      </c>
      <c r="K114" s="5" t="s">
        <v>18</v>
      </c>
    </row>
    <row r="115" spans="1:11" s="23" customFormat="1" ht="12.75" customHeight="1">
      <c r="A115" s="30"/>
      <c r="B115" s="31"/>
      <c r="C115" s="32"/>
      <c r="D115" s="32"/>
      <c r="E115" s="33"/>
      <c r="F115" s="34"/>
      <c r="G115" s="32"/>
      <c r="H115" s="31"/>
      <c r="I115" s="34"/>
      <c r="J115" s="32"/>
      <c r="K115" s="35"/>
    </row>
    <row r="116" spans="1:13" s="23" customFormat="1" ht="19.5" customHeight="1">
      <c r="A116" s="8"/>
      <c r="B116" s="9"/>
      <c r="C116" s="9"/>
      <c r="D116" s="9"/>
      <c r="E116" s="9"/>
      <c r="F116" s="9"/>
      <c r="G116" s="9"/>
      <c r="H116" s="73" t="s">
        <v>98</v>
      </c>
      <c r="I116" s="73"/>
      <c r="J116" s="73"/>
      <c r="K116" s="73"/>
      <c r="M116" s="24"/>
    </row>
    <row r="117" spans="1:13" s="23" customFormat="1" ht="14.25">
      <c r="A117" s="25">
        <v>1</v>
      </c>
      <c r="B117" s="25">
        <v>2</v>
      </c>
      <c r="C117" s="25">
        <v>3</v>
      </c>
      <c r="D117" s="25">
        <v>4</v>
      </c>
      <c r="E117" s="25">
        <v>5</v>
      </c>
      <c r="F117" s="25">
        <v>6</v>
      </c>
      <c r="G117" s="25">
        <v>7</v>
      </c>
      <c r="H117" s="25">
        <v>8</v>
      </c>
      <c r="I117" s="25">
        <v>9</v>
      </c>
      <c r="J117" s="5">
        <v>10</v>
      </c>
      <c r="K117" s="5">
        <v>11</v>
      </c>
      <c r="M117" s="24"/>
    </row>
    <row r="118" spans="1:11" ht="18.75" customHeight="1">
      <c r="A118" s="74" t="s">
        <v>33</v>
      </c>
      <c r="B118" s="74"/>
      <c r="C118" s="74"/>
      <c r="D118" s="74"/>
      <c r="E118" s="74"/>
      <c r="F118" s="74"/>
      <c r="G118" s="74"/>
      <c r="H118" s="74"/>
      <c r="I118" s="74"/>
      <c r="J118" s="74"/>
      <c r="K118" s="74"/>
    </row>
    <row r="119" spans="1:11" ht="20.25" customHeight="1">
      <c r="A119" s="75" t="s">
        <v>142</v>
      </c>
      <c r="B119" s="75"/>
      <c r="C119" s="75"/>
      <c r="D119" s="75"/>
      <c r="E119" s="75"/>
      <c r="F119" s="75"/>
      <c r="G119" s="75"/>
      <c r="H119" s="75"/>
      <c r="I119" s="75"/>
      <c r="J119" s="75"/>
      <c r="K119" s="75"/>
    </row>
    <row r="120" spans="1:11" ht="29.25" customHeight="1">
      <c r="A120" s="87" t="s">
        <v>143</v>
      </c>
      <c r="B120" s="87"/>
      <c r="C120" s="87"/>
      <c r="D120" s="87"/>
      <c r="E120" s="87"/>
      <c r="F120" s="87"/>
      <c r="G120" s="87"/>
      <c r="H120" s="87"/>
      <c r="I120" s="87"/>
      <c r="J120" s="87"/>
      <c r="K120" s="87"/>
    </row>
    <row r="121" spans="1:11" ht="62.25" customHeight="1">
      <c r="A121" s="13" t="s">
        <v>171</v>
      </c>
      <c r="B121" s="1">
        <f>+C121+D121</f>
        <v>1385920</v>
      </c>
      <c r="C121" s="1">
        <f>+C122+C123</f>
        <v>1385920</v>
      </c>
      <c r="D121" s="1">
        <f>+D122+D123</f>
        <v>0</v>
      </c>
      <c r="E121" s="3">
        <f>+F121+G121</f>
        <v>1892237</v>
      </c>
      <c r="F121" s="1">
        <f>+F122+F123</f>
        <v>1892237</v>
      </c>
      <c r="G121" s="1">
        <f>+G122+G123</f>
        <v>0</v>
      </c>
      <c r="H121" s="1">
        <f>+J121+I121</f>
        <v>2250688</v>
      </c>
      <c r="I121" s="1">
        <f>+I122+I123</f>
        <v>2250688</v>
      </c>
      <c r="J121" s="1">
        <f>+J122+J123</f>
        <v>0</v>
      </c>
      <c r="K121" s="10" t="s">
        <v>53</v>
      </c>
    </row>
    <row r="122" spans="1:11" ht="81" customHeight="1">
      <c r="A122" s="21" t="s">
        <v>140</v>
      </c>
      <c r="B122" s="1">
        <f>+C122+D122</f>
        <v>886992</v>
      </c>
      <c r="C122" s="2">
        <v>886992</v>
      </c>
      <c r="D122" s="2">
        <v>0</v>
      </c>
      <c r="E122" s="3">
        <f>+F122+G122</f>
        <v>1359881</v>
      </c>
      <c r="F122" s="4">
        <v>1359881</v>
      </c>
      <c r="G122" s="2">
        <v>0</v>
      </c>
      <c r="H122" s="1">
        <f>I122+J122</f>
        <v>1679470</v>
      </c>
      <c r="I122" s="4">
        <f>1479470+200000</f>
        <v>1679470</v>
      </c>
      <c r="J122" s="2">
        <v>0</v>
      </c>
      <c r="K122" s="17" t="s">
        <v>53</v>
      </c>
    </row>
    <row r="123" spans="1:11" ht="78.75" customHeight="1">
      <c r="A123" s="21" t="s">
        <v>141</v>
      </c>
      <c r="B123" s="1">
        <f>+C123+D123</f>
        <v>498928</v>
      </c>
      <c r="C123" s="2">
        <v>498928</v>
      </c>
      <c r="D123" s="2">
        <v>0</v>
      </c>
      <c r="E123" s="3">
        <f>+F123+G123</f>
        <v>532356</v>
      </c>
      <c r="F123" s="4">
        <v>532356</v>
      </c>
      <c r="G123" s="2">
        <v>0</v>
      </c>
      <c r="H123" s="1">
        <f>I123+J123</f>
        <v>571218</v>
      </c>
      <c r="I123" s="4">
        <v>571218</v>
      </c>
      <c r="J123" s="2">
        <v>0</v>
      </c>
      <c r="K123" s="17" t="s">
        <v>53</v>
      </c>
    </row>
    <row r="124" spans="1:11" ht="20.25" customHeight="1">
      <c r="A124" s="74" t="s">
        <v>34</v>
      </c>
      <c r="B124" s="74"/>
      <c r="C124" s="74"/>
      <c r="D124" s="74"/>
      <c r="E124" s="74"/>
      <c r="F124" s="74"/>
      <c r="G124" s="74"/>
      <c r="H124" s="74"/>
      <c r="I124" s="74"/>
      <c r="J124" s="74"/>
      <c r="K124" s="74"/>
    </row>
    <row r="125" spans="1:11" ht="30" customHeight="1">
      <c r="A125" s="79" t="s">
        <v>136</v>
      </c>
      <c r="B125" s="79"/>
      <c r="C125" s="79"/>
      <c r="D125" s="79"/>
      <c r="E125" s="79"/>
      <c r="F125" s="79"/>
      <c r="G125" s="79"/>
      <c r="H125" s="79"/>
      <c r="I125" s="79"/>
      <c r="J125" s="79"/>
      <c r="K125" s="79"/>
    </row>
    <row r="126" spans="1:11" ht="24.75" customHeight="1">
      <c r="A126" s="80" t="s">
        <v>137</v>
      </c>
      <c r="B126" s="80"/>
      <c r="C126" s="80"/>
      <c r="D126" s="80"/>
      <c r="E126" s="80"/>
      <c r="F126" s="80"/>
      <c r="G126" s="80"/>
      <c r="H126" s="80"/>
      <c r="I126" s="80"/>
      <c r="J126" s="80"/>
      <c r="K126" s="80"/>
    </row>
    <row r="127" spans="1:11" ht="45.75" customHeight="1">
      <c r="A127" s="38" t="s">
        <v>172</v>
      </c>
      <c r="B127" s="1">
        <f>+C127+D127</f>
        <v>1704214</v>
      </c>
      <c r="C127" s="1">
        <f>+C128+C129+C130+C131+C132</f>
        <v>1704214</v>
      </c>
      <c r="D127" s="1">
        <f>+D128+D129+D130+D131+D132</f>
        <v>0</v>
      </c>
      <c r="E127" s="1">
        <f>F127+G127</f>
        <v>1959300</v>
      </c>
      <c r="F127" s="1">
        <f>+F128+F129+F130+F131+F132</f>
        <v>1959300</v>
      </c>
      <c r="G127" s="1">
        <f>+G128+G129+G130+G131+G132</f>
        <v>0</v>
      </c>
      <c r="H127" s="1">
        <f aca="true" t="shared" si="14" ref="H127:H132">I127+J127</f>
        <v>2096790</v>
      </c>
      <c r="I127" s="1">
        <f>+I128+I129+I130+I131+I132</f>
        <v>2096790</v>
      </c>
      <c r="J127" s="1">
        <f>+J128+J129+J130+J131+J132</f>
        <v>0</v>
      </c>
      <c r="K127" s="15"/>
    </row>
    <row r="128" spans="1:13" s="23" customFormat="1" ht="31.5" customHeight="1">
      <c r="A128" s="22" t="s">
        <v>10</v>
      </c>
      <c r="B128" s="1">
        <f>C128+D128</f>
        <v>15824</v>
      </c>
      <c r="C128" s="2">
        <v>15824</v>
      </c>
      <c r="D128" s="2">
        <v>0</v>
      </c>
      <c r="E128" s="3">
        <f>+F128+G128</f>
        <v>14820</v>
      </c>
      <c r="F128" s="4">
        <v>14820</v>
      </c>
      <c r="G128" s="2">
        <v>0</v>
      </c>
      <c r="H128" s="1">
        <f t="shared" si="14"/>
        <v>16800</v>
      </c>
      <c r="I128" s="4">
        <v>16800</v>
      </c>
      <c r="J128" s="2">
        <v>0</v>
      </c>
      <c r="K128" s="17" t="s">
        <v>53</v>
      </c>
      <c r="M128" s="24"/>
    </row>
    <row r="129" spans="1:11" ht="33.75" customHeight="1">
      <c r="A129" s="39" t="s">
        <v>147</v>
      </c>
      <c r="B129" s="1">
        <f>C129+D129</f>
        <v>721180</v>
      </c>
      <c r="C129" s="2">
        <v>721180</v>
      </c>
      <c r="D129" s="2">
        <v>0</v>
      </c>
      <c r="E129" s="3">
        <f>+F129+G129</f>
        <v>820800</v>
      </c>
      <c r="F129" s="4">
        <v>820800</v>
      </c>
      <c r="G129" s="2">
        <v>0</v>
      </c>
      <c r="H129" s="1">
        <f t="shared" si="14"/>
        <v>823200</v>
      </c>
      <c r="I129" s="4">
        <v>823200</v>
      </c>
      <c r="J129" s="2">
        <v>0</v>
      </c>
      <c r="K129" s="10" t="s">
        <v>53</v>
      </c>
    </row>
    <row r="130" spans="1:11" ht="33" customHeight="1">
      <c r="A130" s="7" t="s">
        <v>85</v>
      </c>
      <c r="B130" s="1">
        <f>C130+D130</f>
        <v>245633</v>
      </c>
      <c r="C130" s="2">
        <v>245633</v>
      </c>
      <c r="D130" s="2">
        <v>0</v>
      </c>
      <c r="E130" s="3">
        <f>+F130+G130</f>
        <v>241630</v>
      </c>
      <c r="F130" s="4">
        <v>241630</v>
      </c>
      <c r="G130" s="2">
        <v>0</v>
      </c>
      <c r="H130" s="1">
        <f t="shared" si="14"/>
        <v>325440</v>
      </c>
      <c r="I130" s="4">
        <v>325440</v>
      </c>
      <c r="J130" s="2">
        <v>0</v>
      </c>
      <c r="K130" s="10" t="s">
        <v>53</v>
      </c>
    </row>
    <row r="131" spans="1:11" ht="42.75" customHeight="1">
      <c r="A131" s="7" t="s">
        <v>122</v>
      </c>
      <c r="B131" s="1">
        <f>C131+D131</f>
        <v>219742</v>
      </c>
      <c r="C131" s="2">
        <v>219742</v>
      </c>
      <c r="D131" s="2">
        <v>0</v>
      </c>
      <c r="E131" s="3">
        <f>+F131+G131</f>
        <v>263150</v>
      </c>
      <c r="F131" s="4">
        <v>263150</v>
      </c>
      <c r="G131" s="2">
        <v>0</v>
      </c>
      <c r="H131" s="1">
        <f t="shared" si="14"/>
        <v>287880</v>
      </c>
      <c r="I131" s="4">
        <v>287880</v>
      </c>
      <c r="J131" s="2">
        <v>0</v>
      </c>
      <c r="K131" s="10" t="s">
        <v>53</v>
      </c>
    </row>
    <row r="132" spans="1:11" ht="68.25" customHeight="1">
      <c r="A132" s="7" t="s">
        <v>123</v>
      </c>
      <c r="B132" s="1">
        <f>C132+D132</f>
        <v>501835</v>
      </c>
      <c r="C132" s="2">
        <v>501835</v>
      </c>
      <c r="D132" s="2">
        <v>0</v>
      </c>
      <c r="E132" s="3">
        <f>+F132+G132</f>
        <v>618900</v>
      </c>
      <c r="F132" s="4">
        <v>618900</v>
      </c>
      <c r="G132" s="2">
        <v>0</v>
      </c>
      <c r="H132" s="1">
        <f t="shared" si="14"/>
        <v>643470</v>
      </c>
      <c r="I132" s="4">
        <v>643470</v>
      </c>
      <c r="J132" s="2">
        <v>0</v>
      </c>
      <c r="K132" s="10" t="s">
        <v>53</v>
      </c>
    </row>
    <row r="133" spans="1:11" s="23" customFormat="1" ht="12.75" customHeight="1">
      <c r="A133" s="30"/>
      <c r="B133" s="31"/>
      <c r="C133" s="32"/>
      <c r="D133" s="32"/>
      <c r="E133" s="33"/>
      <c r="F133" s="34"/>
      <c r="G133" s="32"/>
      <c r="H133" s="31"/>
      <c r="I133" s="34"/>
      <c r="J133" s="32"/>
      <c r="K133" s="35"/>
    </row>
    <row r="134" spans="1:13" s="23" customFormat="1" ht="19.5" customHeight="1">
      <c r="A134" s="8"/>
      <c r="B134" s="9"/>
      <c r="C134" s="9"/>
      <c r="D134" s="9"/>
      <c r="E134" s="9"/>
      <c r="F134" s="9"/>
      <c r="G134" s="9"/>
      <c r="H134" s="73" t="s">
        <v>98</v>
      </c>
      <c r="I134" s="73"/>
      <c r="J134" s="73"/>
      <c r="K134" s="73"/>
      <c r="M134" s="24"/>
    </row>
    <row r="135" spans="1:13" s="23" customFormat="1" ht="14.25">
      <c r="A135" s="25">
        <v>1</v>
      </c>
      <c r="B135" s="25">
        <v>2</v>
      </c>
      <c r="C135" s="25">
        <v>3</v>
      </c>
      <c r="D135" s="25">
        <v>4</v>
      </c>
      <c r="E135" s="25">
        <v>5</v>
      </c>
      <c r="F135" s="25">
        <v>6</v>
      </c>
      <c r="G135" s="25">
        <v>7</v>
      </c>
      <c r="H135" s="25">
        <v>8</v>
      </c>
      <c r="I135" s="25">
        <v>9</v>
      </c>
      <c r="J135" s="5">
        <v>10</v>
      </c>
      <c r="K135" s="5">
        <v>11</v>
      </c>
      <c r="M135" s="24"/>
    </row>
    <row r="136" spans="1:11" ht="25.5" customHeight="1">
      <c r="A136" s="72" t="s">
        <v>35</v>
      </c>
      <c r="B136" s="72"/>
      <c r="C136" s="72"/>
      <c r="D136" s="72"/>
      <c r="E136" s="72"/>
      <c r="F136" s="72"/>
      <c r="G136" s="72"/>
      <c r="H136" s="72"/>
      <c r="I136" s="72"/>
      <c r="J136" s="72"/>
      <c r="K136" s="72"/>
    </row>
    <row r="137" spans="1:11" ht="20.25" customHeight="1">
      <c r="A137" s="79" t="s">
        <v>124</v>
      </c>
      <c r="B137" s="79"/>
      <c r="C137" s="79"/>
      <c r="D137" s="79"/>
      <c r="E137" s="79"/>
      <c r="F137" s="79"/>
      <c r="G137" s="79"/>
      <c r="H137" s="79"/>
      <c r="I137" s="79"/>
      <c r="J137" s="79"/>
      <c r="K137" s="79"/>
    </row>
    <row r="138" spans="1:11" ht="23.25" customHeight="1">
      <c r="A138" s="70" t="s">
        <v>86</v>
      </c>
      <c r="B138" s="70"/>
      <c r="C138" s="70"/>
      <c r="D138" s="70"/>
      <c r="E138" s="70"/>
      <c r="F138" s="70"/>
      <c r="G138" s="70"/>
      <c r="H138" s="70"/>
      <c r="I138" s="70"/>
      <c r="J138" s="70"/>
      <c r="K138" s="70"/>
    </row>
    <row r="139" spans="1:11" ht="24" customHeight="1">
      <c r="A139" s="40" t="s">
        <v>13</v>
      </c>
      <c r="B139" s="3">
        <f>C139+D139</f>
        <v>991969</v>
      </c>
      <c r="C139" s="3">
        <f aca="true" t="shared" si="15" ref="C139:J139">C140+C143</f>
        <v>991969</v>
      </c>
      <c r="D139" s="3">
        <f t="shared" si="15"/>
        <v>0</v>
      </c>
      <c r="E139" s="3">
        <f t="shared" si="15"/>
        <v>984466</v>
      </c>
      <c r="F139" s="3">
        <f t="shared" si="15"/>
        <v>984466</v>
      </c>
      <c r="G139" s="3">
        <f t="shared" si="15"/>
        <v>0</v>
      </c>
      <c r="H139" s="3">
        <f t="shared" si="15"/>
        <v>1091061</v>
      </c>
      <c r="I139" s="3">
        <f t="shared" si="15"/>
        <v>1091061</v>
      </c>
      <c r="J139" s="3">
        <f t="shared" si="15"/>
        <v>0</v>
      </c>
      <c r="K139" s="10"/>
    </row>
    <row r="140" spans="1:11" ht="34.5" customHeight="1">
      <c r="A140" s="41" t="s">
        <v>173</v>
      </c>
      <c r="B140" s="1">
        <f>C140+D140</f>
        <v>124475</v>
      </c>
      <c r="C140" s="1">
        <f>+C141+C142</f>
        <v>124475</v>
      </c>
      <c r="D140" s="1">
        <f>+D141+D142</f>
        <v>0</v>
      </c>
      <c r="E140" s="1">
        <f>F140+G140</f>
        <v>106376</v>
      </c>
      <c r="F140" s="1">
        <f>+F141+F142</f>
        <v>106376</v>
      </c>
      <c r="G140" s="1">
        <f>+G141+G142</f>
        <v>0</v>
      </c>
      <c r="H140" s="1">
        <f>I140+J140</f>
        <v>114620</v>
      </c>
      <c r="I140" s="1">
        <f>+I141+I142</f>
        <v>114620</v>
      </c>
      <c r="J140" s="1">
        <f>+J141+J142</f>
        <v>0</v>
      </c>
      <c r="K140" s="10"/>
    </row>
    <row r="141" spans="1:11" ht="53.25" customHeight="1">
      <c r="A141" s="20" t="s">
        <v>62</v>
      </c>
      <c r="B141" s="1">
        <f>C141+D141</f>
        <v>112540</v>
      </c>
      <c r="C141" s="2">
        <v>112540</v>
      </c>
      <c r="D141" s="2">
        <v>0</v>
      </c>
      <c r="E141" s="3">
        <f>+F141+G141</f>
        <v>106376</v>
      </c>
      <c r="F141" s="4">
        <v>106376</v>
      </c>
      <c r="G141" s="2">
        <v>0</v>
      </c>
      <c r="H141" s="1">
        <f>I141+J141</f>
        <v>114620</v>
      </c>
      <c r="I141" s="4">
        <v>114620</v>
      </c>
      <c r="J141" s="2">
        <v>0</v>
      </c>
      <c r="K141" s="17" t="s">
        <v>53</v>
      </c>
    </row>
    <row r="142" spans="1:11" ht="30.75" customHeight="1">
      <c r="A142" s="7" t="s">
        <v>51</v>
      </c>
      <c r="B142" s="1">
        <f>C142+D142</f>
        <v>11935</v>
      </c>
      <c r="C142" s="2">
        <v>11935</v>
      </c>
      <c r="D142" s="2">
        <v>0</v>
      </c>
      <c r="E142" s="3">
        <f>+F142+G142</f>
        <v>0</v>
      </c>
      <c r="F142" s="4">
        <v>0</v>
      </c>
      <c r="G142" s="2">
        <v>0</v>
      </c>
      <c r="H142" s="1">
        <f>I142+J142</f>
        <v>0</v>
      </c>
      <c r="I142" s="4">
        <v>0</v>
      </c>
      <c r="J142" s="2">
        <v>0</v>
      </c>
      <c r="K142" s="10" t="s">
        <v>53</v>
      </c>
    </row>
    <row r="143" spans="1:11" ht="31.5" customHeight="1">
      <c r="A143" s="41" t="s">
        <v>174</v>
      </c>
      <c r="B143" s="1">
        <f>D143+C143</f>
        <v>867494</v>
      </c>
      <c r="C143" s="1">
        <f>+C144+C145+C146+C147+C148+C149+C150</f>
        <v>867494</v>
      </c>
      <c r="D143" s="1">
        <f>+D144+D145+D146+D147+D148+D149+D150</f>
        <v>0</v>
      </c>
      <c r="E143" s="1">
        <f>G143+F143</f>
        <v>878090</v>
      </c>
      <c r="F143" s="1">
        <f>+F144+F145+F146+F147+F148+F149+F150</f>
        <v>878090</v>
      </c>
      <c r="G143" s="1">
        <f>+G144+G145+G146+G147+G148+G149+G150</f>
        <v>0</v>
      </c>
      <c r="H143" s="1">
        <f>J143+I143</f>
        <v>976441</v>
      </c>
      <c r="I143" s="1">
        <f>+I144+I145+I146+I147+I148+I149+I150</f>
        <v>976441</v>
      </c>
      <c r="J143" s="1">
        <f>+J144+J145+J146+J147+J148+J149+J150</f>
        <v>0</v>
      </c>
      <c r="K143" s="10"/>
    </row>
    <row r="144" spans="1:11" ht="42" customHeight="1">
      <c r="A144" s="20" t="s">
        <v>87</v>
      </c>
      <c r="B144" s="1">
        <f aca="true" t="shared" si="16" ref="B144:B150">C144+D144</f>
        <v>22488</v>
      </c>
      <c r="C144" s="2">
        <v>22488</v>
      </c>
      <c r="D144" s="2">
        <v>0</v>
      </c>
      <c r="E144" s="3">
        <f>+F144+G144</f>
        <v>24582</v>
      </c>
      <c r="F144" s="4">
        <v>24582</v>
      </c>
      <c r="G144" s="2">
        <v>0</v>
      </c>
      <c r="H144" s="1">
        <f aca="true" t="shared" si="17" ref="H144:H150">I144+J144</f>
        <v>26608</v>
      </c>
      <c r="I144" s="4">
        <v>26608</v>
      </c>
      <c r="J144" s="2">
        <v>0</v>
      </c>
      <c r="K144" s="17" t="s">
        <v>53</v>
      </c>
    </row>
    <row r="145" spans="1:11" ht="31.5" customHeight="1">
      <c r="A145" s="7" t="s">
        <v>88</v>
      </c>
      <c r="B145" s="1">
        <f t="shared" si="16"/>
        <v>144552</v>
      </c>
      <c r="C145" s="2">
        <v>144552</v>
      </c>
      <c r="D145" s="2">
        <v>0</v>
      </c>
      <c r="E145" s="3">
        <f>+F145+G145</f>
        <v>104590</v>
      </c>
      <c r="F145" s="4">
        <f>147970-7032-36348</f>
        <v>104590</v>
      </c>
      <c r="G145" s="2">
        <v>0</v>
      </c>
      <c r="H145" s="1">
        <f t="shared" si="17"/>
        <v>106681</v>
      </c>
      <c r="I145" s="4">
        <v>106681</v>
      </c>
      <c r="J145" s="2">
        <v>0</v>
      </c>
      <c r="K145" s="10" t="s">
        <v>53</v>
      </c>
    </row>
    <row r="146" spans="1:13" s="23" customFormat="1" ht="45" customHeight="1">
      <c r="A146" s="20" t="s">
        <v>89</v>
      </c>
      <c r="B146" s="1">
        <f t="shared" si="16"/>
        <v>243143</v>
      </c>
      <c r="C146" s="2">
        <v>243143</v>
      </c>
      <c r="D146" s="2">
        <v>0</v>
      </c>
      <c r="E146" s="3">
        <f>+F146+G146</f>
        <v>361672</v>
      </c>
      <c r="F146" s="4">
        <f>332810+28862</f>
        <v>361672</v>
      </c>
      <c r="G146" s="2">
        <v>0</v>
      </c>
      <c r="H146" s="1">
        <f t="shared" si="17"/>
        <v>468517</v>
      </c>
      <c r="I146" s="4">
        <v>468517</v>
      </c>
      <c r="J146" s="2">
        <v>0</v>
      </c>
      <c r="K146" s="17" t="s">
        <v>53</v>
      </c>
      <c r="M146" s="24"/>
    </row>
    <row r="147" spans="1:11" ht="53.25" customHeight="1">
      <c r="A147" s="22" t="s">
        <v>90</v>
      </c>
      <c r="B147" s="1">
        <f t="shared" si="16"/>
        <v>83372</v>
      </c>
      <c r="C147" s="2">
        <v>83372</v>
      </c>
      <c r="D147" s="2">
        <v>0</v>
      </c>
      <c r="E147" s="3">
        <f>+F147+G147</f>
        <v>62368</v>
      </c>
      <c r="F147" s="4">
        <f>75350-12982</f>
        <v>62368</v>
      </c>
      <c r="G147" s="2">
        <v>0</v>
      </c>
      <c r="H147" s="1">
        <f t="shared" si="17"/>
        <v>64391</v>
      </c>
      <c r="I147" s="4">
        <v>64391</v>
      </c>
      <c r="J147" s="2">
        <v>0</v>
      </c>
      <c r="K147" s="17" t="s">
        <v>53</v>
      </c>
    </row>
    <row r="148" spans="1:11" ht="69" customHeight="1">
      <c r="A148" s="20" t="s">
        <v>91</v>
      </c>
      <c r="B148" s="1">
        <f t="shared" si="16"/>
        <v>339512</v>
      </c>
      <c r="C148" s="2">
        <v>339512</v>
      </c>
      <c r="D148" s="2">
        <v>0</v>
      </c>
      <c r="E148" s="3">
        <f>+F148+G148</f>
        <v>324878</v>
      </c>
      <c r="F148" s="4">
        <v>324878</v>
      </c>
      <c r="G148" s="2">
        <v>0</v>
      </c>
      <c r="H148" s="1">
        <f t="shared" si="17"/>
        <v>310244</v>
      </c>
      <c r="I148" s="4">
        <v>310244</v>
      </c>
      <c r="J148" s="2">
        <v>0</v>
      </c>
      <c r="K148" s="17" t="s">
        <v>17</v>
      </c>
    </row>
    <row r="149" spans="1:11" ht="33.75" customHeight="1">
      <c r="A149" s="7" t="s">
        <v>135</v>
      </c>
      <c r="B149" s="1">
        <f t="shared" si="16"/>
        <v>24427</v>
      </c>
      <c r="C149" s="2">
        <v>24427</v>
      </c>
      <c r="D149" s="2">
        <v>0</v>
      </c>
      <c r="E149" s="3">
        <f>+F149</f>
        <v>0</v>
      </c>
      <c r="F149" s="4">
        <v>0</v>
      </c>
      <c r="G149" s="2">
        <v>0</v>
      </c>
      <c r="H149" s="1">
        <f t="shared" si="17"/>
        <v>0</v>
      </c>
      <c r="I149" s="4">
        <v>0</v>
      </c>
      <c r="J149" s="2">
        <v>0</v>
      </c>
      <c r="K149" s="10" t="s">
        <v>17</v>
      </c>
    </row>
    <row r="150" spans="1:11" ht="46.5" customHeight="1">
      <c r="A150" s="7" t="s">
        <v>58</v>
      </c>
      <c r="B150" s="1">
        <f t="shared" si="16"/>
        <v>10000</v>
      </c>
      <c r="C150" s="2">
        <v>10000</v>
      </c>
      <c r="D150" s="2">
        <v>0</v>
      </c>
      <c r="E150" s="3">
        <f>+F150</f>
        <v>0</v>
      </c>
      <c r="F150" s="4">
        <v>0</v>
      </c>
      <c r="G150" s="2">
        <v>0</v>
      </c>
      <c r="H150" s="1">
        <f t="shared" si="17"/>
        <v>0</v>
      </c>
      <c r="I150" s="4">
        <v>0</v>
      </c>
      <c r="J150" s="2">
        <v>0</v>
      </c>
      <c r="K150" s="10" t="s">
        <v>17</v>
      </c>
    </row>
    <row r="151" spans="1:11" ht="22.5" customHeight="1">
      <c r="A151" s="74" t="s">
        <v>31</v>
      </c>
      <c r="B151" s="74"/>
      <c r="C151" s="74"/>
      <c r="D151" s="74"/>
      <c r="E151" s="74"/>
      <c r="F151" s="74"/>
      <c r="G151" s="74"/>
      <c r="H151" s="74"/>
      <c r="I151" s="74"/>
      <c r="J151" s="74"/>
      <c r="K151" s="74"/>
    </row>
    <row r="152" spans="1:11" ht="21" customHeight="1">
      <c r="A152" s="71" t="s">
        <v>125</v>
      </c>
      <c r="B152" s="71"/>
      <c r="C152" s="71"/>
      <c r="D152" s="71"/>
      <c r="E152" s="71"/>
      <c r="F152" s="71"/>
      <c r="G152" s="71"/>
      <c r="H152" s="71"/>
      <c r="I152" s="71"/>
      <c r="J152" s="71"/>
      <c r="K152" s="71"/>
    </row>
    <row r="153" spans="1:11" ht="25.5" customHeight="1">
      <c r="A153" s="70" t="s">
        <v>59</v>
      </c>
      <c r="B153" s="70"/>
      <c r="C153" s="70"/>
      <c r="D153" s="70"/>
      <c r="E153" s="70"/>
      <c r="F153" s="70"/>
      <c r="G153" s="70"/>
      <c r="H153" s="70"/>
      <c r="I153" s="70"/>
      <c r="J153" s="70"/>
      <c r="K153" s="70"/>
    </row>
    <row r="154" spans="1:11" s="23" customFormat="1" ht="12.75" customHeight="1">
      <c r="A154" s="30"/>
      <c r="B154" s="31"/>
      <c r="C154" s="32"/>
      <c r="D154" s="32"/>
      <c r="E154" s="33"/>
      <c r="F154" s="34"/>
      <c r="G154" s="32"/>
      <c r="H154" s="31"/>
      <c r="I154" s="34"/>
      <c r="J154" s="32"/>
      <c r="K154" s="35"/>
    </row>
    <row r="155" spans="1:13" s="23" customFormat="1" ht="19.5" customHeight="1">
      <c r="A155" s="8"/>
      <c r="B155" s="9"/>
      <c r="C155" s="9"/>
      <c r="D155" s="9"/>
      <c r="E155" s="9"/>
      <c r="F155" s="9"/>
      <c r="G155" s="9"/>
      <c r="H155" s="73" t="s">
        <v>98</v>
      </c>
      <c r="I155" s="73"/>
      <c r="J155" s="73"/>
      <c r="K155" s="73"/>
      <c r="M155" s="24"/>
    </row>
    <row r="156" spans="1:13" s="23" customFormat="1" ht="14.25">
      <c r="A156" s="25">
        <v>1</v>
      </c>
      <c r="B156" s="25">
        <v>2</v>
      </c>
      <c r="C156" s="25">
        <v>3</v>
      </c>
      <c r="D156" s="25">
        <v>4</v>
      </c>
      <c r="E156" s="25">
        <v>5</v>
      </c>
      <c r="F156" s="25">
        <v>6</v>
      </c>
      <c r="G156" s="25">
        <v>7</v>
      </c>
      <c r="H156" s="25">
        <v>8</v>
      </c>
      <c r="I156" s="25">
        <v>9</v>
      </c>
      <c r="J156" s="5">
        <v>10</v>
      </c>
      <c r="K156" s="5">
        <v>11</v>
      </c>
      <c r="M156" s="24"/>
    </row>
    <row r="157" spans="1:11" ht="27.75" customHeight="1">
      <c r="A157" s="16" t="s">
        <v>13</v>
      </c>
      <c r="B157" s="42">
        <f>+C157+D157</f>
        <v>255150</v>
      </c>
      <c r="C157" s="42">
        <f>+C158</f>
        <v>255150</v>
      </c>
      <c r="D157" s="42">
        <f>+D158</f>
        <v>0</v>
      </c>
      <c r="E157" s="42">
        <f>+F157+G157</f>
        <v>270500</v>
      </c>
      <c r="F157" s="42">
        <f>+F158</f>
        <v>270500</v>
      </c>
      <c r="G157" s="42">
        <f>+G158</f>
        <v>0</v>
      </c>
      <c r="H157" s="42">
        <f>+I157+J157</f>
        <v>290200</v>
      </c>
      <c r="I157" s="42">
        <f>+I158</f>
        <v>290200</v>
      </c>
      <c r="J157" s="42">
        <f>+J158</f>
        <v>0</v>
      </c>
      <c r="K157" s="43"/>
    </row>
    <row r="158" spans="1:11" ht="43.5" customHeight="1">
      <c r="A158" s="44" t="s">
        <v>175</v>
      </c>
      <c r="B158" s="1">
        <f>C158+D158</f>
        <v>255150</v>
      </c>
      <c r="C158" s="2">
        <v>255150</v>
      </c>
      <c r="D158" s="2">
        <v>0</v>
      </c>
      <c r="E158" s="3">
        <f>+F158</f>
        <v>270500</v>
      </c>
      <c r="F158" s="4">
        <v>270500</v>
      </c>
      <c r="G158" s="2">
        <v>0</v>
      </c>
      <c r="H158" s="1">
        <f>I158+J158</f>
        <v>290200</v>
      </c>
      <c r="I158" s="4">
        <v>290200</v>
      </c>
      <c r="J158" s="2">
        <v>0</v>
      </c>
      <c r="K158" s="17" t="s">
        <v>17</v>
      </c>
    </row>
    <row r="159" spans="1:11" ht="24.75" customHeight="1">
      <c r="A159" s="74" t="s">
        <v>26</v>
      </c>
      <c r="B159" s="74"/>
      <c r="C159" s="74"/>
      <c r="D159" s="74"/>
      <c r="E159" s="74"/>
      <c r="F159" s="74"/>
      <c r="G159" s="74"/>
      <c r="H159" s="74"/>
      <c r="I159" s="74"/>
      <c r="J159" s="74"/>
      <c r="K159" s="74"/>
    </row>
    <row r="160" spans="1:11" ht="39.75" customHeight="1">
      <c r="A160" s="71" t="s">
        <v>126</v>
      </c>
      <c r="B160" s="71"/>
      <c r="C160" s="71"/>
      <c r="D160" s="71"/>
      <c r="E160" s="71"/>
      <c r="F160" s="71"/>
      <c r="G160" s="71"/>
      <c r="H160" s="71"/>
      <c r="I160" s="71"/>
      <c r="J160" s="71"/>
      <c r="K160" s="71"/>
    </row>
    <row r="161" spans="1:11" ht="37.5" customHeight="1">
      <c r="A161" s="87" t="s">
        <v>19</v>
      </c>
      <c r="B161" s="87"/>
      <c r="C161" s="87"/>
      <c r="D161" s="87"/>
      <c r="E161" s="87"/>
      <c r="F161" s="87"/>
      <c r="G161" s="87"/>
      <c r="H161" s="87"/>
      <c r="I161" s="87"/>
      <c r="J161" s="87"/>
      <c r="K161" s="87"/>
    </row>
    <row r="162" spans="1:11" ht="24" customHeight="1">
      <c r="A162" s="16" t="s">
        <v>13</v>
      </c>
      <c r="B162" s="42">
        <f>+C162+D162</f>
        <v>305300</v>
      </c>
      <c r="C162" s="42">
        <f>+C163</f>
        <v>305300</v>
      </c>
      <c r="D162" s="42">
        <v>0</v>
      </c>
      <c r="E162" s="42">
        <f>+F162+G162</f>
        <v>320000</v>
      </c>
      <c r="F162" s="42">
        <f>+F163</f>
        <v>320000</v>
      </c>
      <c r="G162" s="42">
        <f>+G163</f>
        <v>0</v>
      </c>
      <c r="H162" s="42">
        <f>+I162+J162</f>
        <v>0</v>
      </c>
      <c r="I162" s="42">
        <f>+I163</f>
        <v>0</v>
      </c>
      <c r="J162" s="42">
        <f>+J163</f>
        <v>0</v>
      </c>
      <c r="K162" s="43"/>
    </row>
    <row r="163" spans="1:11" ht="54.75" customHeight="1">
      <c r="A163" s="20" t="s">
        <v>176</v>
      </c>
      <c r="B163" s="1">
        <f>C163+D163</f>
        <v>305300</v>
      </c>
      <c r="C163" s="2">
        <v>305300</v>
      </c>
      <c r="D163" s="2">
        <v>0</v>
      </c>
      <c r="E163" s="1">
        <f>F163+G163</f>
        <v>320000</v>
      </c>
      <c r="F163" s="4">
        <v>320000</v>
      </c>
      <c r="G163" s="2">
        <v>0</v>
      </c>
      <c r="H163" s="1">
        <f>I163+J163</f>
        <v>0</v>
      </c>
      <c r="I163" s="4">
        <v>0</v>
      </c>
      <c r="J163" s="2">
        <v>0</v>
      </c>
      <c r="K163" s="45" t="s">
        <v>133</v>
      </c>
    </row>
    <row r="164" spans="1:11" ht="18.75" customHeight="1">
      <c r="A164" s="74" t="s">
        <v>36</v>
      </c>
      <c r="B164" s="74"/>
      <c r="C164" s="74"/>
      <c r="D164" s="74"/>
      <c r="E164" s="74"/>
      <c r="F164" s="74"/>
      <c r="G164" s="74"/>
      <c r="H164" s="74"/>
      <c r="I164" s="74"/>
      <c r="J164" s="74"/>
      <c r="K164" s="74"/>
    </row>
    <row r="165" spans="1:11" ht="18.75" customHeight="1">
      <c r="A165" s="75" t="s">
        <v>127</v>
      </c>
      <c r="B165" s="75"/>
      <c r="C165" s="75"/>
      <c r="D165" s="75"/>
      <c r="E165" s="75"/>
      <c r="F165" s="75"/>
      <c r="G165" s="75"/>
      <c r="H165" s="75"/>
      <c r="I165" s="75"/>
      <c r="J165" s="75"/>
      <c r="K165" s="75"/>
    </row>
    <row r="166" spans="1:11" ht="18.75" customHeight="1">
      <c r="A166" s="76" t="s">
        <v>21</v>
      </c>
      <c r="B166" s="76"/>
      <c r="C166" s="76"/>
      <c r="D166" s="76"/>
      <c r="E166" s="76"/>
      <c r="F166" s="76"/>
      <c r="G166" s="76"/>
      <c r="H166" s="76"/>
      <c r="I166" s="76"/>
      <c r="J166" s="76"/>
      <c r="K166" s="76"/>
    </row>
    <row r="167" spans="1:11" ht="29.25" customHeight="1">
      <c r="A167" s="16" t="s">
        <v>13</v>
      </c>
      <c r="B167" s="42">
        <f>+C167+D167</f>
        <v>81525</v>
      </c>
      <c r="C167" s="42">
        <f>+C168</f>
        <v>81525</v>
      </c>
      <c r="D167" s="42">
        <f>+D168</f>
        <v>0</v>
      </c>
      <c r="E167" s="42">
        <f>+F167+G167</f>
        <v>86500</v>
      </c>
      <c r="F167" s="42">
        <f>+F168</f>
        <v>86500</v>
      </c>
      <c r="G167" s="42">
        <f>+G168</f>
        <v>0</v>
      </c>
      <c r="H167" s="42">
        <f>+I167+J167</f>
        <v>92000</v>
      </c>
      <c r="I167" s="42">
        <f>+I168</f>
        <v>92000</v>
      </c>
      <c r="J167" s="42">
        <f>+J168</f>
        <v>0</v>
      </c>
      <c r="K167" s="43"/>
    </row>
    <row r="168" spans="1:11" ht="57.75" customHeight="1">
      <c r="A168" s="44" t="s">
        <v>177</v>
      </c>
      <c r="B168" s="1">
        <f>C168+D168</f>
        <v>81525</v>
      </c>
      <c r="C168" s="2">
        <v>81525</v>
      </c>
      <c r="D168" s="2">
        <v>0</v>
      </c>
      <c r="E168" s="1">
        <f>F168+G168</f>
        <v>86500</v>
      </c>
      <c r="F168" s="4">
        <v>86500</v>
      </c>
      <c r="G168" s="2">
        <v>0</v>
      </c>
      <c r="H168" s="1">
        <f>I168+J168</f>
        <v>92000</v>
      </c>
      <c r="I168" s="4">
        <v>92000</v>
      </c>
      <c r="J168" s="2">
        <v>0</v>
      </c>
      <c r="K168" s="17" t="s">
        <v>53</v>
      </c>
    </row>
    <row r="169" spans="1:11" ht="18" customHeight="1">
      <c r="A169" s="71" t="s">
        <v>128</v>
      </c>
      <c r="B169" s="71"/>
      <c r="C169" s="71"/>
      <c r="D169" s="71"/>
      <c r="E169" s="71"/>
      <c r="F169" s="71"/>
      <c r="G169" s="71"/>
      <c r="H169" s="71"/>
      <c r="I169" s="71"/>
      <c r="J169" s="71"/>
      <c r="K169" s="71"/>
    </row>
    <row r="170" spans="1:11" ht="22.5" customHeight="1">
      <c r="A170" s="70" t="s">
        <v>92</v>
      </c>
      <c r="B170" s="70"/>
      <c r="C170" s="70"/>
      <c r="D170" s="70"/>
      <c r="E170" s="70"/>
      <c r="F170" s="70"/>
      <c r="G170" s="70"/>
      <c r="H170" s="70"/>
      <c r="I170" s="70"/>
      <c r="J170" s="70"/>
      <c r="K170" s="70"/>
    </row>
    <row r="171" spans="1:11" ht="29.25" customHeight="1">
      <c r="A171" s="16" t="s">
        <v>13</v>
      </c>
      <c r="B171" s="3">
        <f>C171+D171</f>
        <v>65106533</v>
      </c>
      <c r="C171" s="3">
        <f>+C173+C181+C183+C185+C186+C188</f>
        <v>65106533</v>
      </c>
      <c r="D171" s="3">
        <f>+D173+D181+D183+D185+D186+D188</f>
        <v>0</v>
      </c>
      <c r="E171" s="1">
        <f>F171+G171</f>
        <v>68290491</v>
      </c>
      <c r="F171" s="3">
        <f>+F173+F181+F183+F185+F186+F188</f>
        <v>68290491</v>
      </c>
      <c r="G171" s="3">
        <f>+G173+G181+G183+G185+G186+G188</f>
        <v>0</v>
      </c>
      <c r="H171" s="1">
        <f>J171+I171</f>
        <v>70958800</v>
      </c>
      <c r="I171" s="3">
        <f>+I173+I181+I183+I185+I186+I188+I190</f>
        <v>70958800</v>
      </c>
      <c r="J171" s="3">
        <f>+J173+J181+J183+J185+J186+J188</f>
        <v>0</v>
      </c>
      <c r="K171" s="12"/>
    </row>
    <row r="172" spans="1:11" ht="21" customHeight="1">
      <c r="A172" s="72" t="s">
        <v>28</v>
      </c>
      <c r="B172" s="72"/>
      <c r="C172" s="72"/>
      <c r="D172" s="72"/>
      <c r="E172" s="72"/>
      <c r="F172" s="72"/>
      <c r="G172" s="72"/>
      <c r="H172" s="72"/>
      <c r="I172" s="72"/>
      <c r="J172" s="72"/>
      <c r="K172" s="72"/>
    </row>
    <row r="173" spans="1:11" ht="48.75" customHeight="1">
      <c r="A173" s="41" t="s">
        <v>194</v>
      </c>
      <c r="B173" s="1">
        <f>C173+D173</f>
        <v>563976</v>
      </c>
      <c r="C173" s="1">
        <f>+C174+C175+C176</f>
        <v>563976</v>
      </c>
      <c r="D173" s="1">
        <f>+D174+D175+D176</f>
        <v>0</v>
      </c>
      <c r="E173" s="3">
        <f>F173+G173</f>
        <v>582400</v>
      </c>
      <c r="F173" s="1">
        <f>+F174+F175+F176</f>
        <v>582400</v>
      </c>
      <c r="G173" s="1">
        <f>+G174+G175+G176</f>
        <v>0</v>
      </c>
      <c r="H173" s="1">
        <f>I173+J173</f>
        <v>604900</v>
      </c>
      <c r="I173" s="1">
        <f>+I174+I175+I176</f>
        <v>604900</v>
      </c>
      <c r="J173" s="1">
        <f>+J174+J175+J176</f>
        <v>0</v>
      </c>
      <c r="K173" s="10"/>
    </row>
    <row r="174" spans="1:11" ht="42" customHeight="1">
      <c r="A174" s="21" t="s">
        <v>50</v>
      </c>
      <c r="B174" s="1">
        <f>C174+D174</f>
        <v>38400</v>
      </c>
      <c r="C174" s="2">
        <v>38400</v>
      </c>
      <c r="D174" s="2">
        <v>0</v>
      </c>
      <c r="E174" s="3">
        <f>+F174+G174</f>
        <v>33120</v>
      </c>
      <c r="F174" s="4">
        <v>33120</v>
      </c>
      <c r="G174" s="4">
        <f>ROUND(D174*1.104,0)</f>
        <v>0</v>
      </c>
      <c r="H174" s="1">
        <f>I174+J174</f>
        <v>25200</v>
      </c>
      <c r="I174" s="4">
        <v>25200</v>
      </c>
      <c r="J174" s="2">
        <v>0</v>
      </c>
      <c r="K174" s="17" t="s">
        <v>53</v>
      </c>
    </row>
    <row r="175" spans="1:11" ht="63.75" customHeight="1">
      <c r="A175" s="21" t="s">
        <v>93</v>
      </c>
      <c r="B175" s="1">
        <f>C175+D175</f>
        <v>392300</v>
      </c>
      <c r="C175" s="2">
        <v>392300</v>
      </c>
      <c r="D175" s="2">
        <v>0</v>
      </c>
      <c r="E175" s="3">
        <f>+F175+G175</f>
        <v>415800</v>
      </c>
      <c r="F175" s="4">
        <v>415800</v>
      </c>
      <c r="G175" s="4">
        <v>0</v>
      </c>
      <c r="H175" s="1">
        <f>I175+J175</f>
        <v>446200</v>
      </c>
      <c r="I175" s="4">
        <v>446200</v>
      </c>
      <c r="J175" s="2">
        <v>0</v>
      </c>
      <c r="K175" s="17" t="s">
        <v>53</v>
      </c>
    </row>
    <row r="176" spans="1:11" ht="52.5" customHeight="1">
      <c r="A176" s="7" t="s">
        <v>29</v>
      </c>
      <c r="B176" s="1">
        <f>C176+D176</f>
        <v>133276</v>
      </c>
      <c r="C176" s="1">
        <v>133276</v>
      </c>
      <c r="D176" s="1">
        <v>0</v>
      </c>
      <c r="E176" s="3">
        <f>F176+G176</f>
        <v>133480</v>
      </c>
      <c r="F176" s="4">
        <v>133480</v>
      </c>
      <c r="G176" s="4">
        <v>0</v>
      </c>
      <c r="H176" s="1">
        <f>I176+J176</f>
        <v>133500</v>
      </c>
      <c r="I176" s="4">
        <v>133500</v>
      </c>
      <c r="J176" s="2">
        <v>0</v>
      </c>
      <c r="K176" s="10" t="s">
        <v>53</v>
      </c>
    </row>
    <row r="177" spans="1:11" s="23" customFormat="1" ht="12.75" customHeight="1">
      <c r="A177" s="30"/>
      <c r="B177" s="31"/>
      <c r="C177" s="32"/>
      <c r="D177" s="32"/>
      <c r="E177" s="33"/>
      <c r="F177" s="34"/>
      <c r="G177" s="32"/>
      <c r="H177" s="31"/>
      <c r="I177" s="34"/>
      <c r="J177" s="32"/>
      <c r="K177" s="35"/>
    </row>
    <row r="178" spans="1:13" s="23" customFormat="1" ht="19.5" customHeight="1">
      <c r="A178" s="8"/>
      <c r="B178" s="9"/>
      <c r="C178" s="9"/>
      <c r="D178" s="9"/>
      <c r="E178" s="9"/>
      <c r="F178" s="9"/>
      <c r="G178" s="9"/>
      <c r="H178" s="73" t="s">
        <v>98</v>
      </c>
      <c r="I178" s="73"/>
      <c r="J178" s="73"/>
      <c r="K178" s="73"/>
      <c r="M178" s="24"/>
    </row>
    <row r="179" spans="1:13" s="23" customFormat="1" ht="14.25">
      <c r="A179" s="25">
        <v>1</v>
      </c>
      <c r="B179" s="25">
        <v>2</v>
      </c>
      <c r="C179" s="25">
        <v>3</v>
      </c>
      <c r="D179" s="25">
        <v>4</v>
      </c>
      <c r="E179" s="25">
        <v>5</v>
      </c>
      <c r="F179" s="25">
        <v>6</v>
      </c>
      <c r="G179" s="25">
        <v>7</v>
      </c>
      <c r="H179" s="25">
        <v>8</v>
      </c>
      <c r="I179" s="25">
        <v>9</v>
      </c>
      <c r="J179" s="5">
        <v>10</v>
      </c>
      <c r="K179" s="5">
        <v>11</v>
      </c>
      <c r="M179" s="24"/>
    </row>
    <row r="180" spans="1:11" ht="19.5" customHeight="1">
      <c r="A180" s="72" t="s">
        <v>30</v>
      </c>
      <c r="B180" s="72"/>
      <c r="C180" s="72"/>
      <c r="D180" s="72"/>
      <c r="E180" s="72"/>
      <c r="F180" s="72"/>
      <c r="G180" s="72"/>
      <c r="H180" s="72"/>
      <c r="I180" s="72"/>
      <c r="J180" s="72"/>
      <c r="K180" s="72"/>
    </row>
    <row r="181" spans="1:11" ht="30" customHeight="1">
      <c r="A181" s="46" t="s">
        <v>178</v>
      </c>
      <c r="B181" s="1">
        <f>C181+D181</f>
        <v>1342557</v>
      </c>
      <c r="C181" s="1">
        <v>1342557</v>
      </c>
      <c r="D181" s="1">
        <v>0</v>
      </c>
      <c r="E181" s="3">
        <f>F181+G181</f>
        <v>1200635</v>
      </c>
      <c r="F181" s="3">
        <v>1200635</v>
      </c>
      <c r="G181" s="3">
        <v>0</v>
      </c>
      <c r="H181" s="1">
        <f>I181+J181</f>
        <v>1150000</v>
      </c>
      <c r="I181" s="3">
        <v>1150000</v>
      </c>
      <c r="J181" s="2">
        <v>0</v>
      </c>
      <c r="K181" s="17" t="s">
        <v>53</v>
      </c>
    </row>
    <row r="182" spans="1:11" ht="18.75" customHeight="1">
      <c r="A182" s="72" t="s">
        <v>25</v>
      </c>
      <c r="B182" s="72"/>
      <c r="C182" s="72"/>
      <c r="D182" s="72"/>
      <c r="E182" s="72"/>
      <c r="F182" s="72"/>
      <c r="G182" s="72"/>
      <c r="H182" s="72"/>
      <c r="I182" s="72"/>
      <c r="J182" s="72"/>
      <c r="K182" s="72"/>
    </row>
    <row r="183" spans="1:11" ht="87" customHeight="1">
      <c r="A183" s="47" t="s">
        <v>179</v>
      </c>
      <c r="B183" s="1">
        <f>C183+D183</f>
        <v>22566202</v>
      </c>
      <c r="C183" s="48">
        <v>22566202</v>
      </c>
      <c r="D183" s="4">
        <v>0</v>
      </c>
      <c r="E183" s="3">
        <f>F183+G183</f>
        <v>24500000</v>
      </c>
      <c r="F183" s="4">
        <v>24500000</v>
      </c>
      <c r="G183" s="4">
        <v>0</v>
      </c>
      <c r="H183" s="1">
        <f>I183+J183</f>
        <v>24391400</v>
      </c>
      <c r="I183" s="4">
        <v>24391400</v>
      </c>
      <c r="J183" s="2">
        <v>0</v>
      </c>
      <c r="K183" s="17" t="s">
        <v>53</v>
      </c>
    </row>
    <row r="184" spans="1:11" ht="18.75" customHeight="1">
      <c r="A184" s="72" t="s">
        <v>31</v>
      </c>
      <c r="B184" s="72"/>
      <c r="C184" s="72"/>
      <c r="D184" s="72"/>
      <c r="E184" s="72"/>
      <c r="F184" s="72"/>
      <c r="G184" s="72"/>
      <c r="H184" s="72"/>
      <c r="I184" s="72"/>
      <c r="J184" s="72"/>
      <c r="K184" s="72"/>
    </row>
    <row r="185" spans="1:11" ht="89.25" customHeight="1">
      <c r="A185" s="21" t="s">
        <v>180</v>
      </c>
      <c r="B185" s="1">
        <f>C185+D185</f>
        <v>38633798</v>
      </c>
      <c r="C185" s="2">
        <v>38633798</v>
      </c>
      <c r="D185" s="2">
        <v>0</v>
      </c>
      <c r="E185" s="1">
        <f>F185+G185</f>
        <v>40200000</v>
      </c>
      <c r="F185" s="4">
        <v>40200000</v>
      </c>
      <c r="G185" s="4">
        <v>0</v>
      </c>
      <c r="H185" s="1">
        <f>I185+J185</f>
        <v>42943400</v>
      </c>
      <c r="I185" s="4">
        <v>42943400</v>
      </c>
      <c r="J185" s="4">
        <v>0</v>
      </c>
      <c r="K185" s="17" t="s">
        <v>53</v>
      </c>
    </row>
    <row r="186" spans="1:11" ht="79.5" customHeight="1">
      <c r="A186" s="13" t="s">
        <v>181</v>
      </c>
      <c r="B186" s="1">
        <f>C186+D186</f>
        <v>0</v>
      </c>
      <c r="C186" s="2">
        <v>0</v>
      </c>
      <c r="D186" s="2">
        <v>0</v>
      </c>
      <c r="E186" s="1">
        <f>F186+G186</f>
        <v>807456</v>
      </c>
      <c r="F186" s="4">
        <v>807456</v>
      </c>
      <c r="G186" s="4">
        <v>0</v>
      </c>
      <c r="H186" s="1">
        <f>I186+J186</f>
        <v>0</v>
      </c>
      <c r="I186" s="4">
        <v>0</v>
      </c>
      <c r="J186" s="4">
        <v>0</v>
      </c>
      <c r="K186" s="17" t="s">
        <v>53</v>
      </c>
    </row>
    <row r="187" spans="1:11" ht="19.5" customHeight="1">
      <c r="A187" s="72" t="s">
        <v>66</v>
      </c>
      <c r="B187" s="72"/>
      <c r="C187" s="72"/>
      <c r="D187" s="72"/>
      <c r="E187" s="72"/>
      <c r="F187" s="72"/>
      <c r="G187" s="72"/>
      <c r="H187" s="72"/>
      <c r="I187" s="72"/>
      <c r="J187" s="72"/>
      <c r="K187" s="72"/>
    </row>
    <row r="188" spans="1:11" ht="84.75" customHeight="1">
      <c r="A188" s="13" t="s">
        <v>182</v>
      </c>
      <c r="B188" s="1">
        <f>C188+D188</f>
        <v>2000000</v>
      </c>
      <c r="C188" s="2">
        <v>2000000</v>
      </c>
      <c r="D188" s="2">
        <v>0</v>
      </c>
      <c r="E188" s="1">
        <f>F188+G188</f>
        <v>1000000</v>
      </c>
      <c r="F188" s="4">
        <v>1000000</v>
      </c>
      <c r="G188" s="4">
        <v>0</v>
      </c>
      <c r="H188" s="1">
        <f>I188+J188</f>
        <v>1500000</v>
      </c>
      <c r="I188" s="4">
        <v>1500000</v>
      </c>
      <c r="J188" s="4">
        <v>0</v>
      </c>
      <c r="K188" s="10" t="s">
        <v>53</v>
      </c>
    </row>
    <row r="189" spans="1:11" ht="21" customHeight="1">
      <c r="A189" s="72" t="s">
        <v>25</v>
      </c>
      <c r="B189" s="72"/>
      <c r="C189" s="72"/>
      <c r="D189" s="72"/>
      <c r="E189" s="72"/>
      <c r="F189" s="72"/>
      <c r="G189" s="72"/>
      <c r="H189" s="72"/>
      <c r="I189" s="72"/>
      <c r="J189" s="72"/>
      <c r="K189" s="72"/>
    </row>
    <row r="190" spans="1:11" ht="118.5" customHeight="1">
      <c r="A190" s="13" t="s">
        <v>183</v>
      </c>
      <c r="B190" s="1">
        <f>C190+D190</f>
        <v>0</v>
      </c>
      <c r="C190" s="2">
        <v>0</v>
      </c>
      <c r="D190" s="2">
        <v>0</v>
      </c>
      <c r="E190" s="1">
        <f>F190+G190</f>
        <v>0</v>
      </c>
      <c r="F190" s="4">
        <v>0</v>
      </c>
      <c r="G190" s="4">
        <v>0</v>
      </c>
      <c r="H190" s="1">
        <f>I190+J190</f>
        <v>369100</v>
      </c>
      <c r="I190" s="4">
        <v>369100</v>
      </c>
      <c r="J190" s="4">
        <v>0</v>
      </c>
      <c r="K190" s="10" t="s">
        <v>53</v>
      </c>
    </row>
    <row r="191" spans="1:11" ht="24" customHeight="1">
      <c r="A191" s="88" t="s">
        <v>52</v>
      </c>
      <c r="B191" s="89"/>
      <c r="C191" s="89"/>
      <c r="D191" s="89"/>
      <c r="E191" s="89"/>
      <c r="F191" s="89"/>
      <c r="G191" s="89"/>
      <c r="H191" s="89"/>
      <c r="I191" s="89"/>
      <c r="J191" s="89"/>
      <c r="K191" s="90"/>
    </row>
    <row r="192" spans="1:11" s="23" customFormat="1" ht="12.75" customHeight="1">
      <c r="A192" s="30"/>
      <c r="B192" s="31"/>
      <c r="C192" s="32"/>
      <c r="D192" s="32"/>
      <c r="E192" s="33"/>
      <c r="F192" s="34"/>
      <c r="G192" s="32"/>
      <c r="H192" s="31"/>
      <c r="I192" s="34"/>
      <c r="J192" s="32"/>
      <c r="K192" s="35"/>
    </row>
    <row r="193" spans="1:13" s="23" customFormat="1" ht="19.5" customHeight="1">
      <c r="A193" s="8"/>
      <c r="B193" s="9"/>
      <c r="C193" s="9"/>
      <c r="D193" s="9"/>
      <c r="E193" s="9"/>
      <c r="F193" s="9"/>
      <c r="G193" s="9"/>
      <c r="H193" s="73" t="s">
        <v>98</v>
      </c>
      <c r="I193" s="73"/>
      <c r="J193" s="73"/>
      <c r="K193" s="73"/>
      <c r="M193" s="24"/>
    </row>
    <row r="194" spans="1:13" s="23" customFormat="1" ht="14.25">
      <c r="A194" s="25">
        <v>1</v>
      </c>
      <c r="B194" s="25">
        <v>2</v>
      </c>
      <c r="C194" s="25">
        <v>3</v>
      </c>
      <c r="D194" s="25">
        <v>4</v>
      </c>
      <c r="E194" s="25">
        <v>5</v>
      </c>
      <c r="F194" s="25">
        <v>6</v>
      </c>
      <c r="G194" s="25">
        <v>7</v>
      </c>
      <c r="H194" s="25">
        <v>8</v>
      </c>
      <c r="I194" s="25">
        <v>9</v>
      </c>
      <c r="J194" s="5">
        <v>10</v>
      </c>
      <c r="K194" s="5">
        <v>11</v>
      </c>
      <c r="M194" s="24"/>
    </row>
    <row r="195" spans="1:11" ht="39.75" customHeight="1">
      <c r="A195" s="91" t="s">
        <v>138</v>
      </c>
      <c r="B195" s="92"/>
      <c r="C195" s="92"/>
      <c r="D195" s="92"/>
      <c r="E195" s="92"/>
      <c r="F195" s="92"/>
      <c r="G195" s="92"/>
      <c r="H195" s="92"/>
      <c r="I195" s="92"/>
      <c r="J195" s="92"/>
      <c r="K195" s="93"/>
    </row>
    <row r="196" spans="1:11" ht="32.25" customHeight="1">
      <c r="A196" s="70" t="s">
        <v>139</v>
      </c>
      <c r="B196" s="70"/>
      <c r="C196" s="70"/>
      <c r="D196" s="70"/>
      <c r="E196" s="70"/>
      <c r="F196" s="70"/>
      <c r="G196" s="70"/>
      <c r="H196" s="70"/>
      <c r="I196" s="70"/>
      <c r="J196" s="70"/>
      <c r="K196" s="70"/>
    </row>
    <row r="197" spans="1:11" ht="18" customHeight="1">
      <c r="A197" s="49" t="s">
        <v>2</v>
      </c>
      <c r="B197" s="50"/>
      <c r="C197" s="50"/>
      <c r="D197" s="50"/>
      <c r="E197" s="50"/>
      <c r="F197" s="51"/>
      <c r="G197" s="50"/>
      <c r="H197" s="50"/>
      <c r="I197" s="51"/>
      <c r="J197" s="50"/>
      <c r="K197" s="52"/>
    </row>
    <row r="198" spans="1:11" ht="45" customHeight="1">
      <c r="A198" s="44" t="s">
        <v>184</v>
      </c>
      <c r="B198" s="1">
        <f>+C198+D198</f>
        <v>1743118</v>
      </c>
      <c r="C198" s="2">
        <v>1743118</v>
      </c>
      <c r="D198" s="2">
        <v>0</v>
      </c>
      <c r="E198" s="1">
        <f>F198+G198</f>
        <v>1911000</v>
      </c>
      <c r="F198" s="4">
        <v>1911000</v>
      </c>
      <c r="G198" s="4">
        <v>0</v>
      </c>
      <c r="H198" s="1">
        <f>I198+J198</f>
        <v>3400000</v>
      </c>
      <c r="I198" s="4">
        <v>3400000</v>
      </c>
      <c r="J198" s="4">
        <v>0</v>
      </c>
      <c r="K198" s="17" t="s">
        <v>53</v>
      </c>
    </row>
    <row r="199" spans="1:11" ht="36" customHeight="1">
      <c r="A199" s="72" t="s">
        <v>27</v>
      </c>
      <c r="B199" s="72"/>
      <c r="C199" s="72"/>
      <c r="D199" s="72"/>
      <c r="E199" s="72"/>
      <c r="F199" s="72"/>
      <c r="G199" s="72"/>
      <c r="H199" s="72"/>
      <c r="I199" s="72"/>
      <c r="J199" s="72"/>
      <c r="K199" s="72"/>
    </row>
    <row r="200" spans="1:11" ht="31.5" customHeight="1">
      <c r="A200" s="75" t="s">
        <v>129</v>
      </c>
      <c r="B200" s="75"/>
      <c r="C200" s="75"/>
      <c r="D200" s="75"/>
      <c r="E200" s="75"/>
      <c r="F200" s="75"/>
      <c r="G200" s="75"/>
      <c r="H200" s="75"/>
      <c r="I200" s="75"/>
      <c r="J200" s="75"/>
      <c r="K200" s="75"/>
    </row>
    <row r="201" spans="1:11" ht="48.75" customHeight="1">
      <c r="A201" s="76" t="s">
        <v>14</v>
      </c>
      <c r="B201" s="76"/>
      <c r="C201" s="76"/>
      <c r="D201" s="76"/>
      <c r="E201" s="76"/>
      <c r="F201" s="76"/>
      <c r="G201" s="76"/>
      <c r="H201" s="76"/>
      <c r="I201" s="76"/>
      <c r="J201" s="76"/>
      <c r="K201" s="76"/>
    </row>
    <row r="202" spans="1:11" ht="27" customHeight="1">
      <c r="A202" s="36" t="s">
        <v>2</v>
      </c>
      <c r="B202" s="42">
        <f>C202+D202</f>
        <v>73900</v>
      </c>
      <c r="C202" s="53">
        <f>+C203</f>
        <v>73900</v>
      </c>
      <c r="D202" s="53">
        <f>+D203</f>
        <v>0</v>
      </c>
      <c r="E202" s="42">
        <f>F202+G202</f>
        <v>70000</v>
      </c>
      <c r="F202" s="53">
        <f>+F203</f>
        <v>70000</v>
      </c>
      <c r="G202" s="53">
        <f>+G203</f>
        <v>0</v>
      </c>
      <c r="H202" s="42">
        <f>+I202</f>
        <v>130000</v>
      </c>
      <c r="I202" s="53">
        <f>+I203</f>
        <v>130000</v>
      </c>
      <c r="J202" s="53">
        <f>+J203</f>
        <v>0</v>
      </c>
      <c r="K202" s="53">
        <v>0</v>
      </c>
    </row>
    <row r="203" spans="1:11" ht="79.5" customHeight="1">
      <c r="A203" s="44" t="s">
        <v>185</v>
      </c>
      <c r="B203" s="1">
        <f>C203+D203</f>
        <v>73900</v>
      </c>
      <c r="C203" s="2">
        <v>73900</v>
      </c>
      <c r="D203" s="2">
        <v>0</v>
      </c>
      <c r="E203" s="1">
        <f>F203+G203</f>
        <v>70000</v>
      </c>
      <c r="F203" s="2">
        <v>70000</v>
      </c>
      <c r="G203" s="2">
        <v>0</v>
      </c>
      <c r="H203" s="1">
        <f>I203+J203</f>
        <v>130000</v>
      </c>
      <c r="I203" s="2">
        <f>78000+52000</f>
        <v>130000</v>
      </c>
      <c r="J203" s="2">
        <v>0</v>
      </c>
      <c r="K203" s="17" t="s">
        <v>53</v>
      </c>
    </row>
    <row r="204" spans="1:11" ht="29.25" customHeight="1">
      <c r="A204" s="74" t="s">
        <v>42</v>
      </c>
      <c r="B204" s="74"/>
      <c r="C204" s="74"/>
      <c r="D204" s="74"/>
      <c r="E204" s="74"/>
      <c r="F204" s="74"/>
      <c r="G204" s="74"/>
      <c r="H204" s="74"/>
      <c r="I204" s="74"/>
      <c r="J204" s="74"/>
      <c r="K204" s="74"/>
    </row>
    <row r="205" spans="1:11" ht="27.75" customHeight="1">
      <c r="A205" s="71" t="s">
        <v>130</v>
      </c>
      <c r="B205" s="71"/>
      <c r="C205" s="71"/>
      <c r="D205" s="71"/>
      <c r="E205" s="71"/>
      <c r="F205" s="71"/>
      <c r="G205" s="71"/>
      <c r="H205" s="71"/>
      <c r="I205" s="71"/>
      <c r="J205" s="71"/>
      <c r="K205" s="71"/>
    </row>
    <row r="206" spans="1:11" ht="29.25" customHeight="1">
      <c r="A206" s="70" t="s">
        <v>37</v>
      </c>
      <c r="B206" s="70"/>
      <c r="C206" s="70"/>
      <c r="D206" s="70"/>
      <c r="E206" s="70"/>
      <c r="F206" s="70"/>
      <c r="G206" s="70"/>
      <c r="H206" s="70"/>
      <c r="I206" s="70"/>
      <c r="J206" s="70"/>
      <c r="K206" s="70"/>
    </row>
    <row r="207" spans="1:11" ht="29.25" customHeight="1">
      <c r="A207" s="36" t="s">
        <v>2</v>
      </c>
      <c r="B207" s="3">
        <f>C207+D207</f>
        <v>17386</v>
      </c>
      <c r="C207" s="3">
        <f>+C208+C211+C217</f>
        <v>17386</v>
      </c>
      <c r="D207" s="3">
        <f>+D208+D211+D217</f>
        <v>0</v>
      </c>
      <c r="E207" s="1">
        <f>+G207+F207</f>
        <v>4170</v>
      </c>
      <c r="F207" s="3">
        <f>+F208+F211+F217</f>
        <v>4170</v>
      </c>
      <c r="G207" s="3">
        <f>+G208+G211+G217</f>
        <v>0</v>
      </c>
      <c r="H207" s="1">
        <f>+I207+J207</f>
        <v>11525</v>
      </c>
      <c r="I207" s="3">
        <f>+I208+I211+I217</f>
        <v>11525</v>
      </c>
      <c r="J207" s="3">
        <f>+J208+J211+J217</f>
        <v>0</v>
      </c>
      <c r="K207" s="12"/>
    </row>
    <row r="208" spans="1:11" ht="53.25" customHeight="1">
      <c r="A208" s="41" t="s">
        <v>186</v>
      </c>
      <c r="B208" s="1">
        <f>C208+D208</f>
        <v>5184</v>
      </c>
      <c r="C208" s="2">
        <f>+C209+C210</f>
        <v>5184</v>
      </c>
      <c r="D208" s="2">
        <f>+D209+D210</f>
        <v>0</v>
      </c>
      <c r="E208" s="3">
        <f>F208+G208</f>
        <v>0</v>
      </c>
      <c r="F208" s="2">
        <f>+F209+F210</f>
        <v>0</v>
      </c>
      <c r="G208" s="2">
        <f>+G209+G210</f>
        <v>0</v>
      </c>
      <c r="H208" s="1">
        <f>I208+J208</f>
        <v>0</v>
      </c>
      <c r="I208" s="4">
        <f>+ROUND(F208*1.055,0)</f>
        <v>0</v>
      </c>
      <c r="J208" s="2">
        <f>+J209+J210</f>
        <v>0</v>
      </c>
      <c r="K208" s="5"/>
    </row>
    <row r="209" spans="1:11" ht="51.75" customHeight="1">
      <c r="A209" s="54" t="s">
        <v>43</v>
      </c>
      <c r="B209" s="1">
        <f>+C209</f>
        <v>3456</v>
      </c>
      <c r="C209" s="2">
        <v>3456</v>
      </c>
      <c r="D209" s="55">
        <v>0</v>
      </c>
      <c r="E209" s="3">
        <f>+F209</f>
        <v>0</v>
      </c>
      <c r="F209" s="4">
        <v>0</v>
      </c>
      <c r="G209" s="4">
        <v>0</v>
      </c>
      <c r="H209" s="1">
        <f>+I209</f>
        <v>0</v>
      </c>
      <c r="I209" s="4">
        <v>0</v>
      </c>
      <c r="J209" s="2">
        <v>0</v>
      </c>
      <c r="K209" s="5" t="s">
        <v>18</v>
      </c>
    </row>
    <row r="210" spans="1:11" ht="58.5" customHeight="1">
      <c r="A210" s="54" t="s">
        <v>23</v>
      </c>
      <c r="B210" s="1">
        <f>+C210</f>
        <v>1728</v>
      </c>
      <c r="C210" s="2">
        <v>1728</v>
      </c>
      <c r="D210" s="55">
        <v>0</v>
      </c>
      <c r="E210" s="3">
        <f>+F210</f>
        <v>0</v>
      </c>
      <c r="F210" s="4">
        <v>0</v>
      </c>
      <c r="G210" s="4">
        <v>0</v>
      </c>
      <c r="H210" s="1">
        <f>+I210</f>
        <v>0</v>
      </c>
      <c r="I210" s="4">
        <v>0</v>
      </c>
      <c r="J210" s="2">
        <v>0</v>
      </c>
      <c r="K210" s="5" t="s">
        <v>18</v>
      </c>
    </row>
    <row r="211" spans="1:11" ht="46.5" customHeight="1">
      <c r="A211" s="41" t="s">
        <v>187</v>
      </c>
      <c r="B211" s="1">
        <f>C211+D211</f>
        <v>11642</v>
      </c>
      <c r="C211" s="2">
        <f>+C215+C216</f>
        <v>11642</v>
      </c>
      <c r="D211" s="2">
        <f>+D215+D216</f>
        <v>0</v>
      </c>
      <c r="E211" s="3">
        <f>F211+G211</f>
        <v>4000</v>
      </c>
      <c r="F211" s="2">
        <f>+F215+F216</f>
        <v>4000</v>
      </c>
      <c r="G211" s="2">
        <f>+G215+G216</f>
        <v>0</v>
      </c>
      <c r="H211" s="1">
        <f>I211+J211</f>
        <v>10575</v>
      </c>
      <c r="I211" s="2">
        <f>+I215+I216</f>
        <v>10575</v>
      </c>
      <c r="J211" s="2">
        <f>+J215+J216</f>
        <v>0</v>
      </c>
      <c r="K211" s="5"/>
    </row>
    <row r="212" spans="1:11" s="23" customFormat="1" ht="12.75" customHeight="1">
      <c r="A212" s="30"/>
      <c r="B212" s="31"/>
      <c r="C212" s="32"/>
      <c r="D212" s="32"/>
      <c r="E212" s="33"/>
      <c r="F212" s="34"/>
      <c r="G212" s="32"/>
      <c r="H212" s="31"/>
      <c r="I212" s="34"/>
      <c r="J212" s="32"/>
      <c r="K212" s="35"/>
    </row>
    <row r="213" spans="1:13" s="23" customFormat="1" ht="19.5" customHeight="1">
      <c r="A213" s="8"/>
      <c r="B213" s="9"/>
      <c r="C213" s="9"/>
      <c r="D213" s="9"/>
      <c r="E213" s="9"/>
      <c r="F213" s="9"/>
      <c r="G213" s="9"/>
      <c r="H213" s="73" t="s">
        <v>98</v>
      </c>
      <c r="I213" s="73"/>
      <c r="J213" s="73"/>
      <c r="K213" s="73"/>
      <c r="M213" s="24"/>
    </row>
    <row r="214" spans="1:13" s="23" customFormat="1" ht="14.25">
      <c r="A214" s="25">
        <v>1</v>
      </c>
      <c r="B214" s="25">
        <v>2</v>
      </c>
      <c r="C214" s="25">
        <v>3</v>
      </c>
      <c r="D214" s="25">
        <v>4</v>
      </c>
      <c r="E214" s="25">
        <v>5</v>
      </c>
      <c r="F214" s="25">
        <v>6</v>
      </c>
      <c r="G214" s="25">
        <v>7</v>
      </c>
      <c r="H214" s="25">
        <v>8</v>
      </c>
      <c r="I214" s="25">
        <v>9</v>
      </c>
      <c r="J214" s="5">
        <v>10</v>
      </c>
      <c r="K214" s="5">
        <v>11</v>
      </c>
      <c r="M214" s="24"/>
    </row>
    <row r="215" spans="1:11" ht="51" customHeight="1">
      <c r="A215" s="56" t="s">
        <v>44</v>
      </c>
      <c r="B215" s="1">
        <f>+C215</f>
        <v>8448</v>
      </c>
      <c r="C215" s="2">
        <v>8448</v>
      </c>
      <c r="D215" s="55">
        <v>0</v>
      </c>
      <c r="E215" s="3">
        <f>+F215</f>
        <v>4000</v>
      </c>
      <c r="F215" s="4">
        <v>4000</v>
      </c>
      <c r="G215" s="4">
        <v>0</v>
      </c>
      <c r="H215" s="1">
        <f>+I215</f>
        <v>10575</v>
      </c>
      <c r="I215" s="4">
        <v>10575</v>
      </c>
      <c r="J215" s="2">
        <v>0</v>
      </c>
      <c r="K215" s="57" t="s">
        <v>18</v>
      </c>
    </row>
    <row r="216" spans="1:11" ht="48" customHeight="1">
      <c r="A216" s="54" t="s">
        <v>23</v>
      </c>
      <c r="B216" s="1">
        <f>+C216</f>
        <v>3194</v>
      </c>
      <c r="C216" s="2">
        <v>3194</v>
      </c>
      <c r="D216" s="55">
        <v>0</v>
      </c>
      <c r="E216" s="3">
        <f>+F216</f>
        <v>0</v>
      </c>
      <c r="F216" s="4">
        <v>0</v>
      </c>
      <c r="G216" s="4">
        <v>0</v>
      </c>
      <c r="H216" s="1">
        <f>+I216</f>
        <v>0</v>
      </c>
      <c r="I216" s="4">
        <v>0</v>
      </c>
      <c r="J216" s="2">
        <v>0</v>
      </c>
      <c r="K216" s="5" t="s">
        <v>18</v>
      </c>
    </row>
    <row r="217" spans="1:11" ht="34.5" customHeight="1">
      <c r="A217" s="58" t="s">
        <v>188</v>
      </c>
      <c r="B217" s="1">
        <f>C217+D217</f>
        <v>560</v>
      </c>
      <c r="C217" s="2">
        <f>+C218+C219</f>
        <v>560</v>
      </c>
      <c r="D217" s="2">
        <f>+D218+D219</f>
        <v>0</v>
      </c>
      <c r="E217" s="3">
        <f>F217+G217</f>
        <v>170</v>
      </c>
      <c r="F217" s="2">
        <f>+F218+F219</f>
        <v>170</v>
      </c>
      <c r="G217" s="2">
        <f>+G218+G219</f>
        <v>0</v>
      </c>
      <c r="H217" s="1">
        <f>I217+J217</f>
        <v>950</v>
      </c>
      <c r="I217" s="2">
        <f>+I218+I219</f>
        <v>950</v>
      </c>
      <c r="J217" s="2">
        <f>+J218+J219</f>
        <v>0</v>
      </c>
      <c r="K217" s="5"/>
    </row>
    <row r="218" spans="1:11" ht="49.5" customHeight="1">
      <c r="A218" s="56" t="s">
        <v>44</v>
      </c>
      <c r="B218" s="1">
        <f>C218+D218</f>
        <v>400</v>
      </c>
      <c r="C218" s="2">
        <v>400</v>
      </c>
      <c r="D218" s="55">
        <v>0</v>
      </c>
      <c r="E218" s="3">
        <f>F218+G218</f>
        <v>170</v>
      </c>
      <c r="F218" s="4">
        <v>170</v>
      </c>
      <c r="G218" s="4">
        <v>0</v>
      </c>
      <c r="H218" s="1">
        <f>+I218</f>
        <v>950</v>
      </c>
      <c r="I218" s="4">
        <v>950</v>
      </c>
      <c r="J218" s="2">
        <v>0</v>
      </c>
      <c r="K218" s="57" t="s">
        <v>18</v>
      </c>
    </row>
    <row r="219" spans="1:11" ht="53.25" customHeight="1">
      <c r="A219" s="6" t="s">
        <v>23</v>
      </c>
      <c r="B219" s="1">
        <f>+C219</f>
        <v>160</v>
      </c>
      <c r="C219" s="2">
        <v>160</v>
      </c>
      <c r="D219" s="55">
        <v>0</v>
      </c>
      <c r="E219" s="3">
        <f>F219+G219</f>
        <v>0</v>
      </c>
      <c r="F219" s="4">
        <v>0</v>
      </c>
      <c r="G219" s="4">
        <v>0</v>
      </c>
      <c r="H219" s="1">
        <f>+I219</f>
        <v>0</v>
      </c>
      <c r="I219" s="4">
        <v>0</v>
      </c>
      <c r="J219" s="2">
        <v>0</v>
      </c>
      <c r="K219" s="5" t="s">
        <v>18</v>
      </c>
    </row>
    <row r="220" spans="1:11" ht="23.25" customHeight="1">
      <c r="A220" s="71" t="s">
        <v>131</v>
      </c>
      <c r="B220" s="71"/>
      <c r="C220" s="71"/>
      <c r="D220" s="71"/>
      <c r="E220" s="71"/>
      <c r="F220" s="71"/>
      <c r="G220" s="71"/>
      <c r="H220" s="71"/>
      <c r="I220" s="71"/>
      <c r="J220" s="71"/>
      <c r="K220" s="71"/>
    </row>
    <row r="221" spans="1:11" ht="24" customHeight="1">
      <c r="A221" s="70" t="s">
        <v>38</v>
      </c>
      <c r="B221" s="70"/>
      <c r="C221" s="70"/>
      <c r="D221" s="70"/>
      <c r="E221" s="70"/>
      <c r="F221" s="70"/>
      <c r="G221" s="70"/>
      <c r="H221" s="70"/>
      <c r="I221" s="70"/>
      <c r="J221" s="70"/>
      <c r="K221" s="70"/>
    </row>
    <row r="222" spans="1:11" ht="30" customHeight="1">
      <c r="A222" s="36" t="s">
        <v>2</v>
      </c>
      <c r="B222" s="3">
        <f>C222+D222</f>
        <v>179030</v>
      </c>
      <c r="C222" s="3">
        <f>+C224+C227+C234</f>
        <v>179030</v>
      </c>
      <c r="D222" s="3">
        <f>+D224+D227+D234</f>
        <v>0</v>
      </c>
      <c r="E222" s="1">
        <f>+F222</f>
        <v>100075</v>
      </c>
      <c r="F222" s="3">
        <f>+F224+F227+F234</f>
        <v>100075</v>
      </c>
      <c r="G222" s="3">
        <v>0</v>
      </c>
      <c r="H222" s="1">
        <f>+J222+I222</f>
        <v>167875</v>
      </c>
      <c r="I222" s="3">
        <f>+I224+I227+I234</f>
        <v>167875</v>
      </c>
      <c r="J222" s="3">
        <v>0</v>
      </c>
      <c r="K222" s="12"/>
    </row>
    <row r="223" spans="1:11" ht="16.5">
      <c r="A223" s="74" t="s">
        <v>45</v>
      </c>
      <c r="B223" s="74"/>
      <c r="C223" s="74"/>
      <c r="D223" s="74"/>
      <c r="E223" s="74"/>
      <c r="F223" s="74"/>
      <c r="G223" s="74"/>
      <c r="H223" s="74"/>
      <c r="I223" s="74"/>
      <c r="J223" s="74"/>
      <c r="K223" s="74"/>
    </row>
    <row r="224" spans="1:11" ht="41.25" customHeight="1">
      <c r="A224" s="41" t="s">
        <v>189</v>
      </c>
      <c r="B224" s="1">
        <f>C224+D224</f>
        <v>70910</v>
      </c>
      <c r="C224" s="2">
        <f>+C225+C226</f>
        <v>70910</v>
      </c>
      <c r="D224" s="2">
        <f>+D225+D226</f>
        <v>0</v>
      </c>
      <c r="E224" s="3">
        <f>F224+G224</f>
        <v>27440</v>
      </c>
      <c r="F224" s="2">
        <f>+F225+F226</f>
        <v>27440</v>
      </c>
      <c r="G224" s="2">
        <f>+G225+G226</f>
        <v>0</v>
      </c>
      <c r="H224" s="1">
        <f>I224+J224</f>
        <v>89600</v>
      </c>
      <c r="I224" s="2">
        <f>+I225+I226</f>
        <v>89600</v>
      </c>
      <c r="J224" s="2">
        <f>+J225+J226</f>
        <v>0</v>
      </c>
      <c r="K224" s="5"/>
    </row>
    <row r="225" spans="1:11" ht="51" customHeight="1">
      <c r="A225" s="56" t="s">
        <v>46</v>
      </c>
      <c r="B225" s="1">
        <f>+C225+D225</f>
        <v>68600</v>
      </c>
      <c r="C225" s="2">
        <v>68600</v>
      </c>
      <c r="D225" s="2">
        <v>0</v>
      </c>
      <c r="E225" s="3">
        <f>+F225</f>
        <v>27440</v>
      </c>
      <c r="F225" s="4">
        <v>27440</v>
      </c>
      <c r="G225" s="4">
        <v>0</v>
      </c>
      <c r="H225" s="1">
        <f>+I225</f>
        <v>89600</v>
      </c>
      <c r="I225" s="4">
        <v>89600</v>
      </c>
      <c r="J225" s="2">
        <v>0</v>
      </c>
      <c r="K225" s="57" t="s">
        <v>18</v>
      </c>
    </row>
    <row r="226" spans="1:11" ht="55.5" customHeight="1">
      <c r="A226" s="41" t="s">
        <v>190</v>
      </c>
      <c r="B226" s="1">
        <f>+C226</f>
        <v>2310</v>
      </c>
      <c r="C226" s="2">
        <v>2310</v>
      </c>
      <c r="D226" s="2">
        <v>0</v>
      </c>
      <c r="E226" s="3">
        <f>+F226</f>
        <v>0</v>
      </c>
      <c r="F226" s="4">
        <v>0</v>
      </c>
      <c r="G226" s="4">
        <v>0</v>
      </c>
      <c r="H226" s="1">
        <f>+I226</f>
        <v>0</v>
      </c>
      <c r="I226" s="4">
        <v>0</v>
      </c>
      <c r="J226" s="2">
        <v>0</v>
      </c>
      <c r="K226" s="5" t="s">
        <v>18</v>
      </c>
    </row>
    <row r="227" spans="1:11" ht="48" customHeight="1">
      <c r="A227" s="41" t="s">
        <v>191</v>
      </c>
      <c r="B227" s="1">
        <f>C227+D227</f>
        <v>3120</v>
      </c>
      <c r="C227" s="2">
        <f>+C228+C229</f>
        <v>3120</v>
      </c>
      <c r="D227" s="2">
        <f>+D228+D229</f>
        <v>0</v>
      </c>
      <c r="E227" s="3">
        <f>F227+G227</f>
        <v>2635</v>
      </c>
      <c r="F227" s="2">
        <f>+F228+F229</f>
        <v>2635</v>
      </c>
      <c r="G227" s="2">
        <f>+G228+G229</f>
        <v>0</v>
      </c>
      <c r="H227" s="1">
        <f>+J227+I227</f>
        <v>4275</v>
      </c>
      <c r="I227" s="2">
        <f>+I228+I229</f>
        <v>4275</v>
      </c>
      <c r="J227" s="2">
        <f>+J228+J229</f>
        <v>0</v>
      </c>
      <c r="K227" s="5"/>
    </row>
    <row r="228" spans="1:11" ht="49.5" customHeight="1">
      <c r="A228" s="56" t="s">
        <v>47</v>
      </c>
      <c r="B228" s="1">
        <f>+C228</f>
        <v>3040</v>
      </c>
      <c r="C228" s="2">
        <v>3040</v>
      </c>
      <c r="D228" s="2">
        <v>0</v>
      </c>
      <c r="E228" s="3">
        <f>+F228</f>
        <v>2635</v>
      </c>
      <c r="F228" s="4">
        <v>2635</v>
      </c>
      <c r="G228" s="3">
        <v>0</v>
      </c>
      <c r="H228" s="1">
        <f>I228+J228</f>
        <v>4275</v>
      </c>
      <c r="I228" s="4">
        <v>4275</v>
      </c>
      <c r="J228" s="3">
        <v>0</v>
      </c>
      <c r="K228" s="57" t="s">
        <v>18</v>
      </c>
    </row>
    <row r="229" spans="1:11" ht="59.25" customHeight="1">
      <c r="A229" s="41" t="s">
        <v>192</v>
      </c>
      <c r="B229" s="1">
        <f>+C229</f>
        <v>80</v>
      </c>
      <c r="C229" s="2">
        <v>80</v>
      </c>
      <c r="D229" s="2">
        <v>0</v>
      </c>
      <c r="E229" s="3">
        <f>+F229</f>
        <v>0</v>
      </c>
      <c r="F229" s="4">
        <v>0</v>
      </c>
      <c r="G229" s="3">
        <v>0</v>
      </c>
      <c r="H229" s="1">
        <f>I229+J229</f>
        <v>0</v>
      </c>
      <c r="I229" s="4">
        <v>0</v>
      </c>
      <c r="J229" s="3">
        <v>0</v>
      </c>
      <c r="K229" s="5" t="s">
        <v>18</v>
      </c>
    </row>
    <row r="230" spans="1:11" s="23" customFormat="1" ht="12.75" customHeight="1">
      <c r="A230" s="30"/>
      <c r="B230" s="31"/>
      <c r="C230" s="32"/>
      <c r="D230" s="32"/>
      <c r="E230" s="33"/>
      <c r="F230" s="34"/>
      <c r="G230" s="32"/>
      <c r="H230" s="31"/>
      <c r="I230" s="34"/>
      <c r="J230" s="32"/>
      <c r="K230" s="35"/>
    </row>
    <row r="231" spans="1:13" s="23" customFormat="1" ht="19.5" customHeight="1">
      <c r="A231" s="8"/>
      <c r="B231" s="9"/>
      <c r="C231" s="9"/>
      <c r="D231" s="9"/>
      <c r="E231" s="9"/>
      <c r="F231" s="9"/>
      <c r="G231" s="9"/>
      <c r="H231" s="73" t="s">
        <v>98</v>
      </c>
      <c r="I231" s="73"/>
      <c r="J231" s="73"/>
      <c r="K231" s="73"/>
      <c r="M231" s="24"/>
    </row>
    <row r="232" spans="1:13" s="23" customFormat="1" ht="14.25">
      <c r="A232" s="25">
        <v>1</v>
      </c>
      <c r="B232" s="25">
        <v>2</v>
      </c>
      <c r="C232" s="25">
        <v>3</v>
      </c>
      <c r="D232" s="25">
        <v>4</v>
      </c>
      <c r="E232" s="25">
        <v>5</v>
      </c>
      <c r="F232" s="25">
        <v>6</v>
      </c>
      <c r="G232" s="25">
        <v>7</v>
      </c>
      <c r="H232" s="25">
        <v>8</v>
      </c>
      <c r="I232" s="25">
        <v>9</v>
      </c>
      <c r="J232" s="5">
        <v>10</v>
      </c>
      <c r="K232" s="5">
        <v>11</v>
      </c>
      <c r="M232" s="24"/>
    </row>
    <row r="233" spans="1:11" ht="16.5">
      <c r="A233" s="74" t="s">
        <v>48</v>
      </c>
      <c r="B233" s="74"/>
      <c r="C233" s="74"/>
      <c r="D233" s="74"/>
      <c r="E233" s="74"/>
      <c r="F233" s="74"/>
      <c r="G233" s="74"/>
      <c r="H233" s="74"/>
      <c r="I233" s="74"/>
      <c r="J233" s="74"/>
      <c r="K233" s="74"/>
    </row>
    <row r="234" spans="1:11" ht="54.75" customHeight="1">
      <c r="A234" s="38" t="s">
        <v>193</v>
      </c>
      <c r="B234" s="1">
        <f>C234+D234</f>
        <v>105000</v>
      </c>
      <c r="C234" s="1">
        <f>+C235+C236</f>
        <v>105000</v>
      </c>
      <c r="D234" s="1">
        <f>+D235+D236</f>
        <v>0</v>
      </c>
      <c r="E234" s="3">
        <f>+F234</f>
        <v>70000</v>
      </c>
      <c r="F234" s="1">
        <f>+F235+F236</f>
        <v>70000</v>
      </c>
      <c r="G234" s="1">
        <f>+G235+G236</f>
        <v>0</v>
      </c>
      <c r="H234" s="1">
        <f>+J234+I234</f>
        <v>74000</v>
      </c>
      <c r="I234" s="1">
        <f>+I235+I236</f>
        <v>74000</v>
      </c>
      <c r="J234" s="1">
        <f>+J235+J236</f>
        <v>0</v>
      </c>
      <c r="K234" s="5"/>
    </row>
    <row r="235" spans="1:11" ht="60" customHeight="1">
      <c r="A235" s="20" t="s">
        <v>132</v>
      </c>
      <c r="B235" s="1">
        <f>+C235</f>
        <v>98000</v>
      </c>
      <c r="C235" s="2">
        <v>98000</v>
      </c>
      <c r="D235" s="2">
        <v>0</v>
      </c>
      <c r="E235" s="3">
        <f>+F235+G235</f>
        <v>70000</v>
      </c>
      <c r="F235" s="4">
        <v>70000</v>
      </c>
      <c r="G235" s="3">
        <v>0</v>
      </c>
      <c r="H235" s="1">
        <f>I235+J235</f>
        <v>74000</v>
      </c>
      <c r="I235" s="4">
        <v>74000</v>
      </c>
      <c r="J235" s="2">
        <v>0</v>
      </c>
      <c r="K235" s="57" t="s">
        <v>18</v>
      </c>
    </row>
    <row r="236" spans="1:11" ht="72" customHeight="1">
      <c r="A236" s="7" t="s">
        <v>49</v>
      </c>
      <c r="B236" s="1">
        <f>+C236+D236</f>
        <v>7000</v>
      </c>
      <c r="C236" s="2">
        <v>7000</v>
      </c>
      <c r="D236" s="2">
        <v>0</v>
      </c>
      <c r="E236" s="3">
        <f>+F236+G236</f>
        <v>0</v>
      </c>
      <c r="F236" s="4">
        <v>0</v>
      </c>
      <c r="G236" s="3">
        <v>0</v>
      </c>
      <c r="H236" s="1">
        <f>I236+J236</f>
        <v>0</v>
      </c>
      <c r="I236" s="4">
        <v>0</v>
      </c>
      <c r="J236" s="2">
        <v>0</v>
      </c>
      <c r="K236" s="5" t="s">
        <v>18</v>
      </c>
    </row>
    <row r="240" spans="1:9" ht="45" customHeight="1">
      <c r="A240" s="78" t="s">
        <v>149</v>
      </c>
      <c r="B240" s="78"/>
      <c r="C240" s="78"/>
      <c r="D240" s="59"/>
      <c r="E240" s="60"/>
      <c r="F240" s="60"/>
      <c r="G240" s="60"/>
      <c r="H240" s="60"/>
      <c r="I240" s="60" t="s">
        <v>150</v>
      </c>
    </row>
    <row r="241" spans="1:8" ht="17.25" customHeight="1">
      <c r="A241" s="61"/>
      <c r="B241" s="62"/>
      <c r="C241" s="62"/>
      <c r="D241" s="62"/>
      <c r="E241" s="62"/>
      <c r="F241" s="62"/>
      <c r="G241" s="62"/>
      <c r="H241" s="63"/>
    </row>
    <row r="242" spans="1:8" ht="19.5" customHeight="1">
      <c r="A242" s="64" t="s">
        <v>152</v>
      </c>
      <c r="B242" s="62"/>
      <c r="C242" s="62"/>
      <c r="D242" s="62"/>
      <c r="E242" s="62"/>
      <c r="F242" s="62"/>
      <c r="G242" s="62"/>
      <c r="H242" s="63"/>
    </row>
    <row r="243" spans="1:7" ht="24.75" customHeight="1">
      <c r="A243" s="64" t="s">
        <v>151</v>
      </c>
      <c r="B243" s="62"/>
      <c r="C243" s="62"/>
      <c r="D243" s="62"/>
      <c r="E243" s="62"/>
      <c r="F243" s="62"/>
      <c r="G243" s="62"/>
    </row>
  </sheetData>
  <sheetProtection/>
  <mergeCells count="79">
    <mergeCell ref="A101:K101"/>
    <mergeCell ref="A103:K103"/>
    <mergeCell ref="H4:K4"/>
    <mergeCell ref="A124:K124"/>
    <mergeCell ref="A199:K199"/>
    <mergeCell ref="C10:D10"/>
    <mergeCell ref="E10:E11"/>
    <mergeCell ref="A126:K126"/>
    <mergeCell ref="A120:K120"/>
    <mergeCell ref="A100:K100"/>
    <mergeCell ref="A109:K109"/>
    <mergeCell ref="H116:K116"/>
    <mergeCell ref="H2:K2"/>
    <mergeCell ref="H3:K3"/>
    <mergeCell ref="H25:K25"/>
    <mergeCell ref="A172:K172"/>
    <mergeCell ref="A20:K20"/>
    <mergeCell ref="A118:K118"/>
    <mergeCell ref="A170:K170"/>
    <mergeCell ref="H70:K70"/>
    <mergeCell ref="H86:K86"/>
    <mergeCell ref="B10:B11"/>
    <mergeCell ref="A233:K233"/>
    <mergeCell ref="A164:K164"/>
    <mergeCell ref="A165:K165"/>
    <mergeCell ref="A166:K166"/>
    <mergeCell ref="A169:K169"/>
    <mergeCell ref="A206:K206"/>
    <mergeCell ref="A191:K191"/>
    <mergeCell ref="A187:K187"/>
    <mergeCell ref="A195:K195"/>
    <mergeCell ref="A196:K196"/>
    <mergeCell ref="A7:K7"/>
    <mergeCell ref="H39:K39"/>
    <mergeCell ref="H54:K54"/>
    <mergeCell ref="K9:K11"/>
    <mergeCell ref="I10:J10"/>
    <mergeCell ref="A161:K161"/>
    <mergeCell ref="H97:K97"/>
    <mergeCell ref="A153:K153"/>
    <mergeCell ref="A125:K125"/>
    <mergeCell ref="H134:K134"/>
    <mergeCell ref="A19:K19"/>
    <mergeCell ref="H9:J9"/>
    <mergeCell ref="A184:K184"/>
    <mergeCell ref="A138:K138"/>
    <mergeCell ref="F10:G10"/>
    <mergeCell ref="H10:H11"/>
    <mergeCell ref="A9:A11"/>
    <mergeCell ref="B9:D9"/>
    <mergeCell ref="H155:K155"/>
    <mergeCell ref="H178:K178"/>
    <mergeCell ref="A240:C240"/>
    <mergeCell ref="A137:K137"/>
    <mergeCell ref="A159:K159"/>
    <mergeCell ref="A151:K151"/>
    <mergeCell ref="A160:K160"/>
    <mergeCell ref="A152:K152"/>
    <mergeCell ref="A223:K223"/>
    <mergeCell ref="A220:K220"/>
    <mergeCell ref="H213:K213"/>
    <mergeCell ref="A189:K189"/>
    <mergeCell ref="A111:K111"/>
    <mergeCell ref="A113:K113"/>
    <mergeCell ref="A204:K204"/>
    <mergeCell ref="A200:K200"/>
    <mergeCell ref="A201:K201"/>
    <mergeCell ref="E9:G9"/>
    <mergeCell ref="A14:K14"/>
    <mergeCell ref="A119:K119"/>
    <mergeCell ref="A15:K15"/>
    <mergeCell ref="A18:K18"/>
    <mergeCell ref="A221:K221"/>
    <mergeCell ref="A205:K205"/>
    <mergeCell ref="A180:K180"/>
    <mergeCell ref="A182:K182"/>
    <mergeCell ref="A136:K136"/>
    <mergeCell ref="H231:K231"/>
    <mergeCell ref="H193:K193"/>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11" manualBreakCount="11">
    <brk id="24" max="10" man="1"/>
    <brk id="38" max="10" man="1"/>
    <brk id="53" max="10" man="1"/>
    <brk id="69" max="10" man="1"/>
    <brk id="84" max="10" man="1"/>
    <brk id="96" max="10" man="1"/>
    <brk id="115" max="10" man="1"/>
    <brk id="133" max="10" man="1"/>
    <brk id="154" max="10" man="1"/>
    <brk id="192" max="10" man="1"/>
    <brk id="2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2021-01-16T06:40:16Z</cp:lastPrinted>
  <dcterms:created xsi:type="dcterms:W3CDTF">1996-10-08T23:32:33Z</dcterms:created>
  <dcterms:modified xsi:type="dcterms:W3CDTF">2021-01-19T06:15:22Z</dcterms:modified>
  <cp:category/>
  <cp:version/>
  <cp:contentType/>
  <cp:contentStatus/>
</cp:coreProperties>
</file>